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nforme acceso informacion\informac.actualizada ofiiciosa-18\"/>
    </mc:Choice>
  </mc:AlternateContent>
  <bookViews>
    <workbookView xWindow="0" yWindow="0" windowWidth="15600" windowHeight="7530" tabRatio="935"/>
  </bookViews>
  <sheets>
    <sheet name="1ªPARTE " sheetId="12" r:id="rId1"/>
    <sheet name="estruct.presupuest" sheetId="4" r:id="rId2"/>
    <sheet name="detalle salar.PERS.ADM." sheetId="11" r:id="rId3"/>
    <sheet name="resumen consolid.2018" sheetId="14" r:id="rId4"/>
    <sheet name="dtalles.proyect Presp 18-75%" sheetId="17" r:id="rId5"/>
  </sheets>
  <externalReferences>
    <externalReference r:id="rId6"/>
  </externalReferences>
  <definedNames>
    <definedName name="_xlnm.Print_Area" localSheetId="2">'detalle salar.PERS.ADM.'!$A$1:$E$80</definedName>
    <definedName name="_xlnm.Print_Area" localSheetId="1">estruct.presupuest!$A$1:$D$169</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37" i="14" l="1"/>
  <c r="E37" i="14"/>
  <c r="L38" i="14" l="1"/>
  <c r="E38" i="14"/>
  <c r="F21" i="17" l="1"/>
  <c r="E6" i="17"/>
  <c r="C74" i="11"/>
  <c r="D74" i="11"/>
  <c r="C66" i="11"/>
  <c r="D66" i="11"/>
  <c r="D58" i="11"/>
  <c r="C58" i="11"/>
  <c r="D46" i="11" l="1"/>
  <c r="D43" i="11"/>
  <c r="D37" i="11"/>
  <c r="D21" i="11" l="1"/>
  <c r="D71" i="11" l="1"/>
  <c r="D68" i="11"/>
  <c r="D61" i="11"/>
  <c r="D54" i="11"/>
  <c r="D51" i="11"/>
  <c r="D48" i="11"/>
  <c r="D30" i="11"/>
  <c r="D29" i="11"/>
  <c r="G47" i="17" l="1"/>
  <c r="G46" i="17"/>
  <c r="F94" i="17"/>
  <c r="F65" i="17"/>
  <c r="E14" i="17"/>
  <c r="G60" i="17"/>
  <c r="E18" i="17"/>
  <c r="E20" i="17"/>
  <c r="E22" i="17" l="1"/>
  <c r="F7" i="17"/>
  <c r="F160" i="17" l="1"/>
  <c r="F148" i="17"/>
  <c r="F147" i="17"/>
  <c r="F146" i="17"/>
  <c r="E146" i="17"/>
  <c r="F145" i="17"/>
  <c r="E145" i="17"/>
  <c r="F144" i="17"/>
  <c r="E144" i="17"/>
  <c r="F143" i="17"/>
  <c r="E143" i="17"/>
  <c r="F141" i="17"/>
  <c r="E141" i="17"/>
  <c r="F140" i="17"/>
  <c r="E140" i="17"/>
  <c r="E162" i="17" s="1"/>
  <c r="F137" i="17"/>
  <c r="F136" i="17"/>
  <c r="F130" i="17"/>
  <c r="F67" i="17"/>
  <c r="G66" i="17"/>
  <c r="G65" i="17"/>
  <c r="F106" i="17"/>
  <c r="G105" i="17"/>
  <c r="G104" i="17"/>
  <c r="G103" i="17"/>
  <c r="F101" i="17"/>
  <c r="G100" i="17"/>
  <c r="G99" i="17"/>
  <c r="G98" i="17"/>
  <c r="G94" i="17"/>
  <c r="F93" i="17"/>
  <c r="G93" i="17" s="1"/>
  <c r="G92" i="17"/>
  <c r="G91" i="17"/>
  <c r="G90" i="17"/>
  <c r="G89" i="17"/>
  <c r="G88" i="17"/>
  <c r="F87" i="17"/>
  <c r="G87" i="17" s="1"/>
  <c r="G86" i="17"/>
  <c r="G85" i="17"/>
  <c r="G84" i="17"/>
  <c r="G83" i="17"/>
  <c r="G82" i="17"/>
  <c r="G81" i="17"/>
  <c r="F80" i="17"/>
  <c r="G80" i="17" s="1"/>
  <c r="G79" i="17"/>
  <c r="F78" i="17"/>
  <c r="G78" i="17" s="1"/>
  <c r="G77" i="17"/>
  <c r="F76" i="17"/>
  <c r="G76" i="17" s="1"/>
  <c r="G75" i="17"/>
  <c r="G74" i="17"/>
  <c r="G73" i="17"/>
  <c r="G72" i="17"/>
  <c r="F71" i="17"/>
  <c r="G71" i="17" s="1"/>
  <c r="G70" i="17"/>
  <c r="F62" i="17"/>
  <c r="G61" i="17"/>
  <c r="G59" i="17"/>
  <c r="G58" i="17"/>
  <c r="G57" i="17"/>
  <c r="G56" i="17"/>
  <c r="G55" i="17"/>
  <c r="G54" i="17"/>
  <c r="G53" i="17"/>
  <c r="G52" i="17"/>
  <c r="G51" i="17"/>
  <c r="G35" i="17"/>
  <c r="F34" i="17"/>
  <c r="G34" i="17" s="1"/>
  <c r="F48" i="17"/>
  <c r="G48" i="17" s="1"/>
  <c r="G45" i="17"/>
  <c r="G44" i="17"/>
  <c r="F43" i="17"/>
  <c r="G43" i="17" s="1"/>
  <c r="G42" i="17"/>
  <c r="G41" i="17"/>
  <c r="G40" i="17"/>
  <c r="G39" i="17"/>
  <c r="G38" i="17"/>
  <c r="F20" i="17"/>
  <c r="F19" i="17"/>
  <c r="F18" i="17"/>
  <c r="F17" i="17"/>
  <c r="F16" i="17"/>
  <c r="F15" i="17"/>
  <c r="F14" i="17"/>
  <c r="F6" i="17"/>
  <c r="F5" i="17"/>
  <c r="C72" i="11"/>
  <c r="D72" i="11"/>
  <c r="C69" i="11"/>
  <c r="D69" i="11"/>
  <c r="C62" i="11"/>
  <c r="C64" i="11" s="1"/>
  <c r="D62" i="11"/>
  <c r="D63" i="11" s="1"/>
  <c r="D64" i="11" s="1"/>
  <c r="C55" i="11"/>
  <c r="D55" i="11"/>
  <c r="C52" i="11"/>
  <c r="D52" i="11"/>
  <c r="C49" i="11"/>
  <c r="D49" i="11"/>
  <c r="C40" i="11"/>
  <c r="C33" i="11"/>
  <c r="C23" i="11"/>
  <c r="D12" i="11"/>
  <c r="E12" i="11" s="1"/>
  <c r="C12" i="11"/>
  <c r="C15" i="12"/>
  <c r="D15" i="12" s="1"/>
  <c r="C14" i="12"/>
  <c r="D14" i="12" s="1"/>
  <c r="C13" i="12"/>
  <c r="D13" i="12" s="1"/>
  <c r="D12" i="12"/>
  <c r="C12" i="12"/>
  <c r="F22" i="17" l="1"/>
  <c r="G49" i="17"/>
  <c r="F162" i="17"/>
  <c r="G162" i="17" s="1"/>
  <c r="G67" i="17"/>
  <c r="G101" i="17"/>
  <c r="G62" i="17"/>
  <c r="G106" i="17"/>
  <c r="F49" i="17"/>
  <c r="G36" i="17"/>
  <c r="G95" i="17"/>
  <c r="F95" i="17"/>
  <c r="F36" i="17"/>
  <c r="G22" i="17"/>
  <c r="D40" i="11"/>
  <c r="D75" i="11" s="1"/>
  <c r="D23" i="11"/>
  <c r="D33" i="11"/>
  <c r="C75" i="11"/>
  <c r="C76" i="11" s="1"/>
  <c r="F109" i="17" l="1"/>
  <c r="G109" i="17" s="1"/>
  <c r="G164" i="17" s="1"/>
  <c r="D76" i="11"/>
  <c r="K22" i="14" l="1"/>
  <c r="L27" i="14" s="1"/>
  <c r="E32" i="14" l="1"/>
  <c r="D32" i="14"/>
  <c r="K32" i="14" l="1"/>
  <c r="L32" i="14" s="1"/>
  <c r="D27" i="14"/>
  <c r="E27" i="14" s="1"/>
  <c r="K16" i="14"/>
  <c r="L16" i="14" s="1"/>
  <c r="D16" i="14"/>
  <c r="E16" i="14" s="1"/>
  <c r="K10" i="14"/>
  <c r="L10" i="14" s="1"/>
  <c r="L34" i="14" l="1"/>
  <c r="L39" i="14" s="1"/>
  <c r="D16" i="12" l="1"/>
  <c r="D22" i="12" s="1"/>
  <c r="C16" i="12"/>
  <c r="C22" i="12" s="1"/>
  <c r="D10" i="14" l="1"/>
  <c r="E10" i="14" s="1"/>
  <c r="E34" i="14" s="1"/>
  <c r="E39" i="14" s="1"/>
</calcChain>
</file>

<file path=xl/comments1.xml><?xml version="1.0" encoding="utf-8"?>
<comments xmlns="http://schemas.openxmlformats.org/spreadsheetml/2006/main">
  <authors>
    <author>josue</author>
  </authors>
  <commentList>
    <comment ref="C69" authorId="0" shapeId="0">
      <text>
        <r>
          <rPr>
            <b/>
            <sz val="9"/>
            <color indexed="81"/>
            <rFont val="Tahoma"/>
            <family val="2"/>
          </rPr>
          <t>josue:</t>
        </r>
        <r>
          <rPr>
            <sz val="9"/>
            <color indexed="81"/>
            <rFont val="Tahoma"/>
            <family val="2"/>
          </rPr>
          <t xml:space="preserve">
</t>
        </r>
      </text>
    </comment>
  </commentList>
</comments>
</file>

<file path=xl/sharedStrings.xml><?xml version="1.0" encoding="utf-8"?>
<sst xmlns="http://schemas.openxmlformats.org/spreadsheetml/2006/main" count="410" uniqueCount="362">
  <si>
    <t xml:space="preserve">0301- 5% PREINVERSION </t>
  </si>
  <si>
    <t xml:space="preserve">0302- DESARROLLO SOCIAL </t>
  </si>
  <si>
    <t>BARRENDERA( Sitios Municipales)</t>
  </si>
  <si>
    <t>01</t>
  </si>
  <si>
    <t>INGRESOS</t>
  </si>
  <si>
    <t>FDOS PROPIOS</t>
  </si>
  <si>
    <t>TOTAL INGRESOS FDOS PROPIOS</t>
  </si>
  <si>
    <t xml:space="preserve">EGRESOS </t>
  </si>
  <si>
    <t xml:space="preserve">0101- DIRECCION SUPERIOR </t>
  </si>
  <si>
    <t>0102-ADMON GENERAL Y OPERATIVA</t>
  </si>
  <si>
    <t>TOTAL INGRESOS 25% FODES</t>
  </si>
  <si>
    <t xml:space="preserve">TOTAL EGRESOS FONDO COMUN </t>
  </si>
  <si>
    <t>TOTAL EGRESOS DEL 25% FODES</t>
  </si>
  <si>
    <t xml:space="preserve">75% FODES </t>
  </si>
  <si>
    <t xml:space="preserve">0401- APOYO  AL DESARROLLO ECONOMICO </t>
  </si>
  <si>
    <t>0501-AMORTIZACION DE ENDEUDAMIENTO PUBLIC</t>
  </si>
  <si>
    <t xml:space="preserve">0502-AMORTIZAC.DE INTERES Y COMISIONES </t>
  </si>
  <si>
    <t xml:space="preserve">TOTAL INGRESOS 75% FODES </t>
  </si>
  <si>
    <t xml:space="preserve">TOTAL EGRESOS DEL 75% FODES </t>
  </si>
  <si>
    <t xml:space="preserve">POR UNIDADES PRESUPUESTARIAS Y  AREAS DE GESTION </t>
  </si>
  <si>
    <t>PRESUPUESTO MUNICIPAL POR AREAS DE GESTION</t>
  </si>
  <si>
    <t>FUENTE DE FINANCIAMIENTO</t>
  </si>
  <si>
    <t>NOMBRE DE LA FUENTE</t>
  </si>
  <si>
    <t>MONTO AUTORIZADO</t>
  </si>
  <si>
    <t xml:space="preserve">INGRESO </t>
  </si>
  <si>
    <t>EGRESO</t>
  </si>
  <si>
    <t>DECRETO  NO. 1</t>
  </si>
  <si>
    <t>DECRETA:</t>
  </si>
  <si>
    <t>FONDOS PROPIOS</t>
  </si>
  <si>
    <t>TOTAL DE INVERSION</t>
  </si>
  <si>
    <t xml:space="preserve">
ALCALDIA MUNICIPAL DE SAN PEDRO PERULAPAN, DEPARTAMENTO DE CUSCATLAN- CODIGO 8710
</t>
  </si>
  <si>
    <t>UNIDAD PRESUPUESTARIA</t>
  </si>
  <si>
    <t>LINEA DE TRABAJO</t>
  </si>
  <si>
    <t>CONCEPTO</t>
  </si>
  <si>
    <t>AREAS DE GESTION</t>
  </si>
  <si>
    <t>DIRECCION Y ADMINISTRACION SUPERIOR</t>
  </si>
  <si>
    <t>DIRECCION Y ADMINISTRACION MUNICIPAL</t>
  </si>
  <si>
    <t>CONCEJO MUNICIPAL</t>
  </si>
  <si>
    <t>ALCALDE MUNICIPAL</t>
  </si>
  <si>
    <t>AUDITORIA INTERNA</t>
  </si>
  <si>
    <t>SECRETARIA DE ALCALDE 
( Recepción)</t>
  </si>
  <si>
    <t>ADMINISTRACION GENERAL Y OPERATIVA</t>
  </si>
  <si>
    <t>ADMINISTRACION FINANCIERA</t>
  </si>
  <si>
    <t>UACI</t>
  </si>
  <si>
    <t>TESORERIA</t>
  </si>
  <si>
    <t>CONTABILIDAD</t>
  </si>
  <si>
    <t>JEFE DEL REG. EST. FAMILIAR</t>
  </si>
  <si>
    <t>AUXILIARES DEL REG. EST. FAM.</t>
  </si>
  <si>
    <t>SERVICIOS MUNICIPALES DIVERSOS</t>
  </si>
  <si>
    <t>AUXILIARES DE TREN DE ASEO</t>
  </si>
  <si>
    <t>AG-3
DESARROLLO SOCIAL</t>
  </si>
  <si>
    <t>PRE-INVERSION</t>
  </si>
  <si>
    <t>INVERSION E INFRAESTRUCTURA ECONOMICA</t>
  </si>
  <si>
    <t>AG-4
DESARROLLO ECONOMICO</t>
  </si>
  <si>
    <t>FINANCIAMIENTO MUNICIPAL</t>
  </si>
  <si>
    <t>AMORTIZACION DE ENDEUDAMIENTO PUBLICO</t>
  </si>
  <si>
    <t>AG-5
DEUDA PUBLICA</t>
  </si>
  <si>
    <t>ALCALDIA MUNICIPAL DE SAN PEDRO PERULAPAN, DEPARTAMENTO DE CUSCATLAN.  CODIGO  8710</t>
  </si>
  <si>
    <t>No.</t>
  </si>
  <si>
    <t>UNIDAD PRESUPUESTARIA LINEA DE TRABAJO</t>
  </si>
  <si>
    <t>TOTAL ANUAL</t>
  </si>
  <si>
    <t>MONTO TOTAL</t>
  </si>
  <si>
    <t>DIRECCION Y ADMINISTRACION GENERAL</t>
  </si>
  <si>
    <t>DIRECCION SUPERIOR</t>
  </si>
  <si>
    <t>TOTAL LINEA 0101-CONCEJO MUNICIPAL</t>
  </si>
  <si>
    <t>ADMINISTRACION  GENERAL Y OPERATIVA</t>
  </si>
  <si>
    <t>AUXILIAR DE CONTABILIDAD</t>
  </si>
  <si>
    <t>TOTAL GENERAL</t>
  </si>
  <si>
    <t>25% FODES</t>
  </si>
  <si>
    <t>SECRETARIO MUNICIPAL</t>
  </si>
  <si>
    <t>JEFE DE CATASTRO Y CONTROL TRIBUTARIO</t>
  </si>
  <si>
    <t>AUXILIAR DE  TESORERIA</t>
  </si>
  <si>
    <t>ORDENANZAS MUNICIPALES</t>
  </si>
  <si>
    <t>MOTORISTAS VEHICULOS ADMINISTRATIVO</t>
  </si>
  <si>
    <t>MOTORISTA VEHICULOS SERV.GENERAL</t>
  </si>
  <si>
    <t xml:space="preserve"> SERVICIOS MUNICIPALES DIVERSOS Y SERVICIOS GENERALES</t>
  </si>
  <si>
    <t>0301</t>
  </si>
  <si>
    <t>0302</t>
  </si>
  <si>
    <t>0401</t>
  </si>
  <si>
    <t>0501</t>
  </si>
  <si>
    <t>0502</t>
  </si>
  <si>
    <t>0101</t>
  </si>
  <si>
    <t>0102</t>
  </si>
  <si>
    <t>0201</t>
  </si>
  <si>
    <t xml:space="preserve">25% Y FONDO COMUN </t>
  </si>
  <si>
    <t>TOTAL LINEA 0101- PERSONAL ADMINISTRATIVO SUPERIOR</t>
  </si>
  <si>
    <t>TOTAL LINEA 0102 ADMON GENERAL Y OPERATIVA</t>
  </si>
  <si>
    <t xml:space="preserve">SERVICIOS GENERALES </t>
  </si>
  <si>
    <t>INTERESES Y COMISIONES DE LA D.INTERNA</t>
  </si>
  <si>
    <t>UNIDAD DE INFORMATICA</t>
  </si>
  <si>
    <t>DEPTO.PARTICIPAC.CIUDADANA</t>
  </si>
  <si>
    <t>Encargado de Unidad Informática</t>
  </si>
  <si>
    <t>UNIDAD DE MEDIO AMBIENTE</t>
  </si>
  <si>
    <t>Encargado de Unidad de Medio Ambiente</t>
  </si>
  <si>
    <t>JEFE DE SERVICIOS GENERALES</t>
  </si>
  <si>
    <t>UNIDAD DE DEPORTES</t>
  </si>
  <si>
    <t>EL CONCEJO MUNICIPAL DE LA CIUDAD DE SAN PEDRO PERULAPAN, DEPARTAMENTO DE CUSCATLAN, EN USO DE SUS FACULTADES QUE LE CONFIERE EL NUMERO 7, ART. 30 DEL CODIGO MUNICIPAL VIGENTE, RELACIONADO  CON EL ART. 3, NUMERALES 2,72,73,74,75,76  Y 77, DEL REFERIDO CODIGO.</t>
  </si>
  <si>
    <t>DE SALUD Y SANEAMIENTO AMBIENTAL</t>
  </si>
  <si>
    <t>Encargado de Unidad de Deportes</t>
  </si>
  <si>
    <t>444,45*4</t>
  </si>
  <si>
    <t>444,45*8</t>
  </si>
  <si>
    <t xml:space="preserve">ENC.PROMOTOR DE DEPORTES </t>
  </si>
  <si>
    <t>ENCARGADO DE INFORMATICA</t>
  </si>
  <si>
    <t xml:space="preserve">REGIST.DEL EST.FAMILIAR </t>
  </si>
  <si>
    <t>JEFE DPTO.PARTICIPACION  CIUDADANA</t>
  </si>
  <si>
    <t>AUXILIARES DEPTO.PARTICIPAC.CIUDADANA</t>
  </si>
  <si>
    <t>INVERSION E INFRAESTRUCTURA SOCIAL DIVERSA</t>
  </si>
  <si>
    <t>FF-02</t>
  </si>
  <si>
    <t>FF-01</t>
  </si>
  <si>
    <t xml:space="preserve">FISDL </t>
  </si>
  <si>
    <t>TOTAL INGRESOS FISDL</t>
  </si>
  <si>
    <t>TOTAL EGRESOS FISDL</t>
  </si>
  <si>
    <t>SUB-TOTAL  UNID,0301/0302</t>
  </si>
  <si>
    <t>A.G.03 FF,01</t>
  </si>
  <si>
    <t>A.G.01 FF.02 FR.00</t>
  </si>
  <si>
    <t>A.G.01 FF,01 FR.110</t>
  </si>
  <si>
    <t>FTE REC.111</t>
  </si>
  <si>
    <t>A.G.04 FF.01 FR.111</t>
  </si>
  <si>
    <t>A.G.05 FF,01 FR.111</t>
  </si>
  <si>
    <t>A.G.03 FF.01 FR.112</t>
  </si>
  <si>
    <t xml:space="preserve"> TOTAL LINEA 0201 SERVICIOS MPALES DIVERSOS</t>
  </si>
  <si>
    <t xml:space="preserve">ELECTRICAS Y COMUNICACIONES </t>
  </si>
  <si>
    <t>UNIDAD COMUNICACIONES</t>
  </si>
  <si>
    <t>ENCARGADO UNIDAD COMUNICACIONES</t>
  </si>
  <si>
    <t xml:space="preserve">UNIDAD GESTION  AMBIENTAL </t>
  </si>
  <si>
    <r>
      <t>ART. 1: APRUEBASE EL PRESENTE "</t>
    </r>
    <r>
      <rPr>
        <b/>
        <sz val="10"/>
        <rFont val="Arial"/>
        <family val="2"/>
      </rPr>
      <t xml:space="preserve">PRESUPUESTO MUNICIPAL" </t>
    </r>
    <r>
      <rPr>
        <sz val="10"/>
        <rFont val="Arial"/>
        <family val="2"/>
      </rPr>
      <t>DE INGRESOS Y EGRESOS, CON SUS DISPOSICIONES GENERALES, EL CUAL HA SIDO ESTRUCTURADO APLICANDO EL ENFOQUE POR AREAS DE GESTION Y ASI MOSTRAR CON MAYOR CLARIDAD Y EN FORMA ESPECIFICA EL ORIGEN Y DESTINO DE LOS RECURSOS ECONOMICOS, TAL  COMO  LO MUESTRA EL CUADRO QUE A CONTINUACION  SE PRESENTA:</t>
    </r>
  </si>
  <si>
    <t>VIALES</t>
  </si>
  <si>
    <t>75%FODES</t>
  </si>
  <si>
    <t>varios codigos</t>
  </si>
  <si>
    <t>UNIDAD DE PROYECTOS</t>
  </si>
  <si>
    <t>UNIDAD DE GENERO</t>
  </si>
  <si>
    <t>ENC,.DE UNIDAD DE GENERO</t>
  </si>
  <si>
    <t>MOTORISTA VEHICULOS RECOLECTOR DE ASEO</t>
  </si>
  <si>
    <t>INGENIERO ELABORAC.CARPETAS</t>
  </si>
  <si>
    <t>INGENIERO DE SUPERVISOR DE PROY</t>
  </si>
  <si>
    <t>DEPTO DE CAM</t>
  </si>
  <si>
    <t>AUXILIARES DEL CAM</t>
  </si>
  <si>
    <t>Encargada de Unidad de la Unidad de la Mujer</t>
  </si>
  <si>
    <t>0302- DESARROLLO SOCIAL  FISDL/INSERCION PRODUCTIVA  Y FISDL/PFGL C2  POR 2°DESEBOL DE ESTOS PROYECTOS.</t>
  </si>
  <si>
    <t>UNIDAD JURIDICA</t>
  </si>
  <si>
    <t>AUXILIAR DE CATASTRO Y NOTIF.DE CEMENT.</t>
  </si>
  <si>
    <t>UNIDAD DE COMUNICACIONES</t>
  </si>
  <si>
    <t>Encargado de Unidad  DE Comunicaciones</t>
  </si>
  <si>
    <t>UNIDAD DE BECAS</t>
  </si>
  <si>
    <t>UNIDAD DE ARCHIVO</t>
  </si>
  <si>
    <t>MECANICO MPAL</t>
  </si>
  <si>
    <t>SALARIO ACTUAL</t>
  </si>
  <si>
    <t>ENC. PRESUPUESTARIO</t>
  </si>
  <si>
    <t>Saldos conciliados ctas ctes y ahor.FISDL/ BCIE Y PES  INSERC.PRODUC</t>
  </si>
  <si>
    <t>Saldos conciliados ctas ctes y ahorro 75% a dic/16 (menos pagos de renta pendient. dic-16 )  más la última cuota de dic/16 del 75% que queda provisionada por $ 140,192.31</t>
  </si>
  <si>
    <t>EJERCICIO 2018</t>
  </si>
  <si>
    <t>ESTRUCTURA PRESUPUESTARIA PARA EJERCICIO  2018</t>
  </si>
  <si>
    <r>
      <t xml:space="preserve">FONDO GENERAL  DEL FISDL </t>
    </r>
    <r>
      <rPr>
        <sz val="10"/>
        <rFont val="Arial"/>
        <family val="2"/>
      </rPr>
      <t xml:space="preserve">que incluye desembolsos </t>
    </r>
    <r>
      <rPr>
        <b/>
        <sz val="10"/>
        <rFont val="Arial"/>
        <family val="2"/>
      </rPr>
      <t xml:space="preserve"> FISDL/PES, Y FDOS CAPRES, PES(SALVADOR SEGURO)</t>
    </r>
  </si>
  <si>
    <t>MOTORISTA DEL SEÑOR ALCALDE</t>
  </si>
  <si>
    <t>CUENTAS CORRIENTES</t>
  </si>
  <si>
    <t>JEFE DE CATASTRO</t>
  </si>
  <si>
    <t>ENCARGADA DE CUENTAS CORRIENTES</t>
  </si>
  <si>
    <t>AUXILIARES DE CTAS CTES  Y ENC.ACTIVO FIJO</t>
  </si>
  <si>
    <t>BARRENDERO DE SITIOS MPALES</t>
  </si>
  <si>
    <r>
      <t>OPERADOR MAQUINARIA (</t>
    </r>
    <r>
      <rPr>
        <sz val="9"/>
        <rFont val="Arial"/>
        <family val="2"/>
      </rPr>
      <t>MOTONIVALADORA)</t>
    </r>
  </si>
  <si>
    <t>UNIDAD DE ACCESO INFORMAC.PUB</t>
  </si>
  <si>
    <t>JEFE OFICIAL  DE ACCESO INFORMACION PUBLICA</t>
  </si>
  <si>
    <t>AUX.PARTICIPACION CIUDADANA Encargado de Unidad  de Becas</t>
  </si>
  <si>
    <t>OFICIAL DE UNIDAD DE ARCHIVO DOCUMENTAL</t>
  </si>
  <si>
    <t>JEFE DEL CAM</t>
  </si>
  <si>
    <t>PRESTACIONES Y OBLIGACIONES PATRONALES AÑO 2018</t>
  </si>
  <si>
    <t>25%FODES- FDOS PROPIOS</t>
  </si>
  <si>
    <t>7</t>
  </si>
  <si>
    <t>UNIDAD DE GESTION  DOCUMENTAL Y ARCHIVO</t>
  </si>
  <si>
    <t>ENCARGADA DE GESTION Y ARCHIVO DOCUMENTAL</t>
  </si>
  <si>
    <t>UNIDAD INFORMACION PUBLICA</t>
  </si>
  <si>
    <t>ENCARG.UNID.ACCESO INFORM.PUBLIC</t>
  </si>
  <si>
    <t>TOTAL GENERAL(planilla salario mas prestaciones)LINEAS 0101-0102- Y 0201</t>
  </si>
  <si>
    <t>RESUMEN DE LOS INGRESOS Y EGRESOS DEL PRESUPUESTO MUNICIPAL  2018</t>
  </si>
  <si>
    <t>MONTO  PRESUPUESTADO</t>
  </si>
  <si>
    <t>MONTO APROBADO</t>
  </si>
  <si>
    <t>PREINVERSION SOCIAL( se deja proyectado para el año 2018 el 1% en que  corresponde al 5% preinv,( que es $84,115.81) el complemento  pasa para ejecucion de proyectos  presupuest)</t>
  </si>
  <si>
    <r>
      <t>AMORTIZACION  AL PRESTAMO DEL BANCO HIPOTECARIO EL SALVAD  ( INCLUYE CAPITAL E INTERESES Y  DESCUENTO DEL ISDEM POR COMIS. )$ 33,006.30 X3(</t>
    </r>
    <r>
      <rPr>
        <b/>
        <sz val="9"/>
        <color indexed="10"/>
        <rFont val="Arial"/>
        <family val="2"/>
      </rPr>
      <t>AL MES DE MARZO 2018)</t>
    </r>
  </si>
  <si>
    <t>SERVICIOS DIVERSOS  (RECOLECCION DE DESECHOS SOLIDOS          ( MIDES, EN EL MUNICIPIO AÑO 2018)</t>
  </si>
  <si>
    <t>54109-54110-54118-54302-55603-</t>
  </si>
  <si>
    <t>COMPRA DE REPUESTOS,ACCESORIOS, LLANTAS, COMBUSTIBLE  Y LUBRICANTES   Y MTTO Y REPARACION  DE  VEHICULOS MPALES  .(p/Mto de maquinaria Municipal  Y camión Recolector desechos sólidos) SE presupuesta para  año 2018 Según Plan Estrategico)</t>
  </si>
  <si>
    <t>54103/ 54117</t>
  </si>
  <si>
    <t>COMPRA DE MOBILIARIO  Y EQUIPO DE OFICINAS</t>
  </si>
  <si>
    <t>61109 /61110</t>
  </si>
  <si>
    <t>MAQUINARIA Y EQUIPO ( MISMA CTA DE MOBILIARIO)</t>
  </si>
  <si>
    <t>COMPRA DE  EQUIPO INFORMATICO Y ACCESORIOS (MUNICIPALIDAD)</t>
  </si>
  <si>
    <r>
      <t>PROYECTO DE INSTALACION DE SISTEMA DE INTERNET Y ACCESORIOS PARA  LA INSTALACION DEL SAFIM  AREAS DE  TESORERIA, PRESUPUESTO, CONTABILIDAD, CUENTAS CORRIENTES Y CATASTRO.</t>
    </r>
    <r>
      <rPr>
        <sz val="9"/>
        <color indexed="10"/>
        <rFont val="Arial"/>
        <family val="2"/>
      </rPr>
      <t>(se presup. Del 75%fodes)</t>
    </r>
  </si>
  <si>
    <r>
      <t xml:space="preserve">FORTALECIMIENTO  DE CAPACIDADES Y ORGANIZACION DE MUJERES PARA PROMOVER  LA UNIDAD DE GENERO Y ERRADICAR LA VIOLENCIA EN EL MUNICIPIO, </t>
    </r>
    <r>
      <rPr>
        <sz val="11"/>
        <color indexed="10"/>
        <rFont val="Times New Roman"/>
        <family val="1"/>
      </rPr>
      <t>( Se presupuesta del 75%fodes/18 y viene Plan Estrategico)</t>
    </r>
  </si>
  <si>
    <t>SUPERVISION DE PROYECTOS  FODES 2018</t>
  </si>
  <si>
    <t>61603(51202-salar.jornales $ -10.000.00,54111- compra de minerales  no metalic.y produc.derivados(piedra,arena,tierra,cemento)$ 40,000.00-55603-comis.gtos bancarios $ 3.00, 54110-combust.lubricantes: $ 300, 54399-serv.grales $ 4,697.00</t>
  </si>
  <si>
    <t xml:space="preserve">PROYECTOS DE CONTRAPARTIDAS  PARA PROYECTOS DE CANCHAS  DE PESS DEL C/LA LOMA  ( Se trae año 2017, y pasa presupuestariamente año 2018) </t>
  </si>
  <si>
    <t>61603(51202-salar.jornales $ -3.000,54111- compra de minerales  no metalic.y produc.derivados (piedra,arena,tierra,cemento)$ 6,497.00-55603-comis.gtos bancarios $ 3.00, 54110-combust.lubricantes: $ 100, 54399-serv.grales $ 400</t>
  </si>
  <si>
    <t xml:space="preserve">PROYECTOS DE CONTRAPARTIDAS  PARA PROYECTOS DE CANCHAS  DE PESS DEL C/ ISTAGUA( Se trae año 2017, y pasa presupuestariamente año 2018) </t>
  </si>
  <si>
    <t>PROY.MODERNIZACION DEL SISTEMA DE CATASTRO Y Cuentas Ctes 2018 se presupuesta 75%fodes</t>
  </si>
  <si>
    <t>PROYECTOS DE CONTRAPARTIDAS  PARA  EJECUCION DE PROYECTOS  2018 DEL 75%FODES</t>
  </si>
  <si>
    <t xml:space="preserve">PRIORIZACION DE PROYECTOS P.E.P  PARA EL AÑO 2018 SEGÚN PLAN ESTRATEGICO y DE  PROYECTOS A REALIZARSE  EL 75%FODES </t>
  </si>
  <si>
    <t>No.correl</t>
  </si>
  <si>
    <t>CANTON</t>
  </si>
  <si>
    <t>NOMBRE  DEL PROYECTO</t>
  </si>
  <si>
    <t>MONTO PRESUPUEST.</t>
  </si>
  <si>
    <t>TERRENOS</t>
  </si>
  <si>
    <t>LA CRUZ</t>
  </si>
  <si>
    <r>
      <t xml:space="preserve">COMPRA DE TERRENO ( </t>
    </r>
    <r>
      <rPr>
        <sz val="10"/>
        <color indexed="10"/>
        <rFont val="Arial"/>
        <family val="2"/>
      </rPr>
      <t>Se presupuesta  para año 2018 del 75%fodes)</t>
    </r>
  </si>
  <si>
    <t>LA LOMA</t>
  </si>
  <si>
    <t>COMPRA DE TERRENO CON CASA PARA EL ADULTO MAYOR</t>
  </si>
  <si>
    <t>SAN FRACISCO</t>
  </si>
  <si>
    <t>COMPRA DE TERRENO PARA CASA COMUNAL EN CANTON SAN FRANCISCO, SECTOR,CANDELARIA</t>
  </si>
  <si>
    <t>EL PARAISO</t>
  </si>
  <si>
    <t xml:space="preserve">EDUCACION Y RECREACION </t>
  </si>
  <si>
    <t>APOYO AL MEJORAMIENTO, Y REPARACION DE CENTROS ESCOLARES DEL   MUNICIPIO DE SAN PEDRO PERULAPAN  (Se presupuesta para el año 2018/75%FODES )</t>
  </si>
  <si>
    <r>
      <rPr>
        <b/>
        <sz val="10"/>
        <rFont val="Arial"/>
        <family val="2"/>
      </rPr>
      <t>EDUCACION Y RECREACION</t>
    </r>
    <r>
      <rPr>
        <sz val="10"/>
        <rFont val="Arial"/>
        <family val="2"/>
      </rPr>
      <t>:DINAMIZACION  DE ESPACIOS  PUBLICOS Y APOYO A ACTIVIDADES DE SANO ESPARCIMIENTO EN CENTROS ESCOLARES EN EL MUNICIPIO, ( Se presupuesta  para año 2018 del 75%fodes)</t>
    </r>
  </si>
  <si>
    <r>
      <rPr>
        <b/>
        <sz val="10"/>
        <rFont val="Arial"/>
        <family val="2"/>
      </rPr>
      <t>EDUCACION Y RECREACION:</t>
    </r>
    <r>
      <rPr>
        <sz val="10"/>
        <rFont val="Arial"/>
        <family val="2"/>
      </rPr>
      <t xml:space="preserve"> ESCUELAS  DE FUTBOL PARA JOVENES  PARA  PREVENIR LA  DELINCUENCIA Y A LA VIOLENCIA DEL MUNICIPIO (Se presupuesta para el año 2018/Según Plan Estrategico)</t>
    </r>
  </si>
  <si>
    <r>
      <rPr>
        <b/>
        <sz val="10"/>
        <rFont val="Arial"/>
        <family val="2"/>
      </rPr>
      <t>EDUCACION Y RECREACION:</t>
    </r>
    <r>
      <rPr>
        <sz val="10"/>
        <rFont val="Arial"/>
        <family val="2"/>
      </rPr>
      <t xml:space="preserve"> ESCUELAS  DE TAE KWONDO  PARA PARA JOVENES  PARA  PREVENIR LA  DELINCUENCIA Y  LA VIOLENCIA DEL MUNICIPIO (Se presupuesta para el año 2018/Según Plan Estrategico)</t>
    </r>
  </si>
  <si>
    <r>
      <rPr>
        <b/>
        <sz val="10"/>
        <rFont val="Arial"/>
        <family val="2"/>
      </rPr>
      <t>EDUCACION Y RECREACION</t>
    </r>
    <r>
      <rPr>
        <sz val="10"/>
        <rFont val="Arial"/>
        <family val="2"/>
      </rPr>
      <t>: CAPACITACIONES TECNICAS PARA JOVENES VULNERABLES A LA DELINCUENCIA  Y A LA VIONENCIA DEL MUNICIPIO (Se presupuesta para el año 2018/Según Plan Estrategico)</t>
    </r>
  </si>
  <si>
    <r>
      <rPr>
        <b/>
        <sz val="10"/>
        <rFont val="Arial"/>
        <family val="2"/>
      </rPr>
      <t>EDUCACION Y RECREACION:</t>
    </r>
    <r>
      <rPr>
        <sz val="10"/>
        <rFont val="Arial"/>
        <family val="2"/>
      </rPr>
      <t xml:space="preserve"> PROGRAMA MUNICIPAL DE BECAS UNIVERSITARIAS COMO APOYO PARA ESTUDIANTES DE ESCASOS RECURSOS ECON</t>
    </r>
    <r>
      <rPr>
        <sz val="10"/>
        <color indexed="10"/>
        <rFont val="Arial"/>
        <family val="2"/>
      </rPr>
      <t>OMICOS DEL MUNICIPIO (Se presupuesta para el año 2018/Según Plan Estrategico)(60-universitarios a $80.00 c/y y 15 estudiantes bachillerato a $50.00 c/u</t>
    </r>
  </si>
  <si>
    <r>
      <rPr>
        <b/>
        <sz val="10"/>
        <rFont val="Arial"/>
        <family val="2"/>
      </rPr>
      <t>EDUCACION Y RECREACION:</t>
    </r>
    <r>
      <rPr>
        <sz val="10"/>
        <rFont val="Arial"/>
        <family val="2"/>
      </rPr>
      <t xml:space="preserve"> Celebracion para el Adulto Mayor  en  casco urbano y ctones  del municipio. ( </t>
    </r>
    <r>
      <rPr>
        <sz val="10"/>
        <color indexed="10"/>
        <rFont val="Arial"/>
        <family val="2"/>
      </rPr>
      <t>se presupuesta 75%fodes)</t>
    </r>
  </si>
  <si>
    <r>
      <rPr>
        <b/>
        <sz val="10"/>
        <rFont val="Arial"/>
        <family val="2"/>
      </rPr>
      <t>EDUCACION Y RECREACION:</t>
    </r>
    <r>
      <rPr>
        <sz val="10"/>
        <rFont val="Arial"/>
        <family val="2"/>
      </rPr>
      <t xml:space="preserve"> Aperturas de escuelas : clases de musica, violin, y sinfonica, en caso urbano y ctones del municipio.     ( </t>
    </r>
    <r>
      <rPr>
        <sz val="10"/>
        <color indexed="10"/>
        <rFont val="Arial"/>
        <family val="2"/>
      </rPr>
      <t>se presupuesta 75%fodes)</t>
    </r>
  </si>
  <si>
    <r>
      <rPr>
        <b/>
        <sz val="10"/>
        <rFont val="Arial"/>
        <family val="2"/>
      </rPr>
      <t>EDUCACION Y RECREACION</t>
    </r>
    <r>
      <rPr>
        <sz val="10"/>
        <rFont val="Arial"/>
        <family val="2"/>
      </rPr>
      <t>:APERTURA DE ESCUELAS DE ARTE, EN EL QUE SE IMPARTAN CLASES DE DANZA, CERAMICA,, BASQUETBOL Y CREACION DE CENTROS DE FORMACION (Capacitacion en las areas de: CUIDO Y CRIANZA DE AVES, ELABORACION DE CONCENTRADO, MECANICA AUTOMOTRIZ, CORTE Y CONFECCION, SASTRERIA, FLORISTERIA, PIÑATERIA, CARPINTERIA, PANADERIA, COMPUTACION,  MANTENIMIENTO Y REPARACION DE COMPUTADORAS DE ESTE MUNICIPIO. (Se presupuesta para el año 2018/Según Plan Estrategico)</t>
    </r>
  </si>
  <si>
    <t>FORTALECIMIENTO DE LA UNIDAD DE COMUNICACIONES DE LA ALCALDIA MUNICIPAL.  (Se presupuesta para el año 2018/Según Plan Estrategico)</t>
  </si>
  <si>
    <t>MANTENIMIENTO Y AMPLIACION DEL SISTEMA PUBLICO DE ALUMBRADO ELECTRICO DEL MUNICIPIO, AÑO 2017.  (Se presupuesta para el año 2017/ del 75%)</t>
  </si>
  <si>
    <t>MANTENIMIENTO Y  REPARACION DE BIENES MUEBLES  DE LA  MUNICIPALIDAD, AÑO 2018.  (Se presupuesta para el año 2017/ del 75%)</t>
  </si>
  <si>
    <t xml:space="preserve">OBRAS DE MITIGACION  EN PROYECTOS A REALIZARSE EN DIFERENTES LUGARES DEL MUNICIPIO. (Se presupuesta para el año 2018/Según Plan Estrategico) </t>
  </si>
  <si>
    <r>
      <t xml:space="preserve">CELEBRACION ARTISTICA CULTURAL DE FIESTAS PATRONALES DE COMUNIDADES DE LOS 17 CANTONES DEL MUNICIPIO/18   </t>
    </r>
    <r>
      <rPr>
        <b/>
        <sz val="8"/>
        <color indexed="10"/>
        <rFont val="Times New Roman"/>
        <family val="1"/>
      </rPr>
      <t>(Se presupuesta para el año 2017/Según Plan Estrategico)</t>
    </r>
  </si>
  <si>
    <r>
      <t xml:space="preserve">CELEBRACION DE FIESTAS CO-PATRONALES EN HONOR A SANTA FRANCISCA ROMANA DE ESTE MUNICIPIO ( Mes de Marzo )  </t>
    </r>
    <r>
      <rPr>
        <b/>
        <sz val="8"/>
        <color indexed="10"/>
        <rFont val="Times New Roman"/>
        <family val="1"/>
      </rPr>
      <t>(Se presupuesta para el año 2017/Según Plan Estrategico)</t>
    </r>
  </si>
  <si>
    <r>
      <t xml:space="preserve">FIESTAS PATRONALES Y CULTURALES EN HONOR A SAN PEDRO APOSTOL EN EL MUNICIPIO  ( Mes de Junio)  </t>
    </r>
    <r>
      <rPr>
        <b/>
        <sz val="8"/>
        <color indexed="10"/>
        <rFont val="Times New Roman"/>
        <family val="1"/>
      </rPr>
      <t>(Se presupuesta para el año 2018/Según Plan Estrategico)</t>
    </r>
  </si>
  <si>
    <r>
      <t xml:space="preserve">CONMEMORACION  BATALLA DEL GENERAL  FRANCISCO MORAZAN 179 ANIVERSARIO,  EN EL MUNICIPIO  ( Mes de Septiembre )  </t>
    </r>
    <r>
      <rPr>
        <b/>
        <sz val="8"/>
        <color indexed="10"/>
        <rFont val="Times New Roman"/>
        <family val="1"/>
      </rPr>
      <t>(Se presupuesta para el año 2018/Según Plan Estrategico)</t>
    </r>
  </si>
  <si>
    <r>
      <t xml:space="preserve"> CELEBRACION NAVIDEÑA, PARA LOS NIÑOS DEL MUNICIPIO DE LOS CANTONES Y ZONA URBANA.  </t>
    </r>
    <r>
      <rPr>
        <b/>
        <sz val="8"/>
        <color indexed="10"/>
        <rFont val="Times New Roman"/>
        <family val="1"/>
      </rPr>
      <t>(Se presupuesta para el año 2018/Según Plan Estrategico)</t>
    </r>
  </si>
  <si>
    <t>CONSTRUCCION DE UN MURO PARA PROTECCION CALLE DE LOTIF.SAN PEDRO DE CTON BUENOS AIRES   Y PROTECCION DE CANCHA FUTBOL SALA DEL SECTOR EL GUAYABO CANTON LA LOMA</t>
  </si>
  <si>
    <t>ATENCIONES SOCIALES/OTROS</t>
  </si>
  <si>
    <t>varios rubros</t>
  </si>
  <si>
    <r>
      <rPr>
        <b/>
        <sz val="9"/>
        <rFont val="Arial"/>
        <family val="2"/>
      </rPr>
      <t>MANTENIMIENTO Y REPARACION DE CALLE PAVIMENTADAS Y NO PAVIMENTADAS DEL MUNICIPIO</t>
    </r>
    <r>
      <rPr>
        <sz val="9"/>
        <rFont val="Arial"/>
        <family val="2"/>
      </rPr>
      <t xml:space="preserve"> (</t>
    </r>
    <r>
      <rPr>
        <b/>
        <sz val="9"/>
        <color indexed="10"/>
        <rFont val="Arial"/>
        <family val="2"/>
      </rPr>
      <t xml:space="preserve">  SE DETALLAN   LOS RUBROS DE GTOS EN VARIOS)</t>
    </r>
    <r>
      <rPr>
        <b/>
        <sz val="8"/>
        <color indexed="10"/>
        <rFont val="Arial"/>
        <family val="2"/>
      </rPr>
      <t xml:space="preserve"> nota:s/POA PLAN ESTRAT.) Aquí se detalla  la compra de balastro, cemento, arena piedra, y material asfaltico para calle del municipio.</t>
    </r>
  </si>
  <si>
    <t>SAN AGUSTIN</t>
  </si>
  <si>
    <r>
      <rPr>
        <b/>
        <sz val="10"/>
        <rFont val="Arial"/>
        <family val="2"/>
      </rPr>
      <t>VIALES</t>
    </r>
    <r>
      <rPr>
        <sz val="10"/>
        <rFont val="Arial"/>
        <family val="2"/>
      </rPr>
      <t>.PAVIMENTACION TRAMO DE CALLE PRINCIPAL DE 700 MTS DESDE INICIO DE CUESTA A 100 M ARRIBA DE TANQUE DE AGUA (</t>
    </r>
    <r>
      <rPr>
        <sz val="10"/>
        <color indexed="10"/>
        <rFont val="Arial"/>
        <family val="2"/>
      </rPr>
      <t>Se presupuesta para año 2018 Según Pla Estrategico)</t>
    </r>
  </si>
  <si>
    <t>TECOMATEPEQUE</t>
  </si>
  <si>
    <r>
      <rPr>
        <b/>
        <sz val="10"/>
        <rFont val="Arial"/>
        <family val="2"/>
      </rPr>
      <t>VIALES.</t>
    </r>
    <r>
      <rPr>
        <sz val="10"/>
        <rFont val="Arial"/>
        <family val="2"/>
      </rPr>
      <t xml:space="preserve">CONCRETEADO HIDRAULICO EN BASE  A LODOCRETO  DE CALLE  PRINCIPAL DESDE EL DESVIO DE LA PAZ HASTA  DESVIO DEL ROTULO (1-KM-) </t>
    </r>
    <r>
      <rPr>
        <b/>
        <sz val="10"/>
        <color indexed="10"/>
        <rFont val="Arial"/>
        <family val="2"/>
      </rPr>
      <t>(Se presupuesta para el año 2018 según plan Estrategico)</t>
    </r>
  </si>
  <si>
    <r>
      <rPr>
        <b/>
        <sz val="10"/>
        <rFont val="Arial"/>
        <family val="2"/>
      </rPr>
      <t>VIALES.</t>
    </r>
    <r>
      <rPr>
        <sz val="10"/>
        <rFont val="Arial"/>
        <family val="2"/>
      </rPr>
      <t xml:space="preserve">PAVIMENTACION DE CALLE  CASERIO, CASA SOLA HACIA LOS RAYMUNDO, CANTON TECOMATEPEQUE </t>
    </r>
    <r>
      <rPr>
        <b/>
        <sz val="10"/>
        <color indexed="10"/>
        <rFont val="Arial"/>
        <family val="2"/>
      </rPr>
      <t>(Se presupuesta para el año 2018 ,75%)</t>
    </r>
  </si>
  <si>
    <t>SAN  FRANCISCO</t>
  </si>
  <si>
    <r>
      <rPr>
        <b/>
        <sz val="10"/>
        <rFont val="Arial"/>
        <family val="2"/>
      </rPr>
      <t>VIALES.</t>
    </r>
    <r>
      <rPr>
        <sz val="10"/>
        <rFont val="Arial"/>
        <family val="2"/>
      </rPr>
      <t>PAVIMENTACION DE CALLE  HACIA SAN FRANCISCO CANDELARIA,DESDE  CRUZ CALLE, INICIANDO DONDE  DON SANTIAGO, 500 MT (</t>
    </r>
    <r>
      <rPr>
        <sz val="10"/>
        <color indexed="10"/>
        <rFont val="Arial"/>
        <family val="2"/>
      </rPr>
      <t xml:space="preserve"> NOTA:Se traslada para San Francisco de Asis  Abajo, bajo la coordinacion  de ambas Adescos</t>
    </r>
    <r>
      <rPr>
        <sz val="10"/>
        <rFont val="Arial"/>
        <family val="2"/>
      </rPr>
      <t>) (</t>
    </r>
    <r>
      <rPr>
        <sz val="10"/>
        <color indexed="10"/>
        <rFont val="Arial"/>
        <family val="2"/>
      </rPr>
      <t>Se presupuesta para el año 2018/Según Plan Estrategico)</t>
    </r>
  </si>
  <si>
    <t>EL LIMON</t>
  </si>
  <si>
    <r>
      <rPr>
        <b/>
        <sz val="10"/>
        <rFont val="Arial"/>
        <family val="2"/>
      </rPr>
      <t>VIALES</t>
    </r>
    <r>
      <rPr>
        <sz val="10"/>
        <rFont val="Arial"/>
        <family val="2"/>
      </rPr>
      <t>. CONCRETEADO DE CALLE, DESDE  RANCHO PERLA HASTA IGLESIA ADVENTISTA 300 MTS. (Se presupuesta para el año 2018/Según Plan Estrategico)</t>
    </r>
  </si>
  <si>
    <t>EL CARMEN</t>
  </si>
  <si>
    <r>
      <rPr>
        <b/>
        <sz val="10"/>
        <rFont val="Arial"/>
        <family val="2"/>
      </rPr>
      <t>VIALES.</t>
    </r>
    <r>
      <rPr>
        <sz val="10"/>
        <rFont val="Arial"/>
        <family val="2"/>
      </rPr>
      <t>FRAGUADO Y CONCRETEADO DE CALLE CASERIO KM 24 LOS SANCHEZ, DESDE EL AMATE HASTA  ENTRADA DE CASA DEL SEÑOR LEONEL SANCHEZ, 350 MT. (</t>
    </r>
    <r>
      <rPr>
        <sz val="10"/>
        <color indexed="10"/>
        <rFont val="Arial"/>
        <family val="2"/>
      </rPr>
      <t>Se presupuesta para el año 2018/Según Plan Estrategico)</t>
    </r>
  </si>
  <si>
    <t>EL ESPINO</t>
  </si>
  <si>
    <r>
      <rPr>
        <b/>
        <sz val="10"/>
        <rFont val="Arial"/>
        <family val="2"/>
      </rPr>
      <t>VIALES</t>
    </r>
    <r>
      <rPr>
        <sz val="10"/>
        <rFont val="Arial"/>
        <family val="2"/>
      </rPr>
      <t>.PAVIMENTACION  DE CALLE ACCESO CASERIO  LA  BOLSA 40 MTL CANTON LA LOMA (</t>
    </r>
    <r>
      <rPr>
        <sz val="10"/>
        <color indexed="10"/>
        <rFont val="Arial"/>
        <family val="2"/>
      </rPr>
      <t>Se presupuesta para el año 2018/75%)</t>
    </r>
  </si>
  <si>
    <t xml:space="preserve">ISTAGUA </t>
  </si>
  <si>
    <r>
      <t>CONSTRUCCION CALLE EN PARCELACION ISTAGUA HACIA LA IGLESIA DE LAS ASAMBLEAS DE DIOS</t>
    </r>
    <r>
      <rPr>
        <b/>
        <sz val="10"/>
        <color indexed="17"/>
        <rFont val="Arial"/>
        <family val="2"/>
      </rPr>
      <t xml:space="preserve">. 100 MT , CANTON  ISTAGUA </t>
    </r>
    <r>
      <rPr>
        <sz val="10"/>
        <rFont val="Arial"/>
        <family val="2"/>
      </rPr>
      <t>(</t>
    </r>
    <r>
      <rPr>
        <sz val="10"/>
        <color indexed="10"/>
        <rFont val="Arial"/>
        <family val="2"/>
      </rPr>
      <t>Se presupuesta para el año 2018/ 75%</t>
    </r>
  </si>
  <si>
    <r>
      <rPr>
        <b/>
        <sz val="10"/>
        <rFont val="Arial"/>
        <family val="2"/>
      </rPr>
      <t>VIALES</t>
    </r>
    <r>
      <rPr>
        <sz val="10"/>
        <rFont val="Arial"/>
        <family val="2"/>
      </rPr>
      <t>. FRAGUADO DE CALLE  PRINCIPAL  DEL DESVIO EL MANGO HACIA  MIRAFLORES  ZONA 3, 200 M  (</t>
    </r>
    <r>
      <rPr>
        <sz val="10"/>
        <color indexed="10"/>
        <rFont val="Arial"/>
        <family val="2"/>
      </rPr>
      <t>Se presupuesta para el año 2018/Según Plan Estrategic</t>
    </r>
    <r>
      <rPr>
        <sz val="10"/>
        <rFont val="Arial"/>
        <family val="2"/>
      </rPr>
      <t>o)</t>
    </r>
  </si>
  <si>
    <t>TECOLUCO</t>
  </si>
  <si>
    <r>
      <rPr>
        <b/>
        <sz val="10"/>
        <rFont val="Arial"/>
        <family val="2"/>
      </rPr>
      <t>VIALES</t>
    </r>
    <r>
      <rPr>
        <sz val="10"/>
        <rFont val="Arial"/>
        <family val="2"/>
      </rPr>
      <t>CONCRETEADO HIDRAULICO  SOBRE BASE DE LODOCRETO, EN CASERIO LOS GARCIA ,120 MT  DE LARGO  DE 100 M DE CALLE QUE VA PARA TECOLUCO ABAJO   (S</t>
    </r>
    <r>
      <rPr>
        <sz val="10"/>
        <color indexed="10"/>
        <rFont val="Arial"/>
        <family val="2"/>
      </rPr>
      <t>e presupuesta para el año 2018/Según Plan Estrategico)</t>
    </r>
    <r>
      <rPr>
        <sz val="10"/>
        <rFont val="Arial"/>
        <family val="2"/>
      </rPr>
      <t xml:space="preserve"> </t>
    </r>
  </si>
  <si>
    <t>EL RODEO</t>
  </si>
  <si>
    <r>
      <rPr>
        <b/>
        <sz val="10"/>
        <rFont val="Arial"/>
        <family val="2"/>
      </rPr>
      <t>VIALES</t>
    </r>
    <r>
      <rPr>
        <sz val="10"/>
        <rFont val="Arial"/>
        <family val="2"/>
      </rPr>
      <t xml:space="preserve">.CONCRETEADO  DE  200 MTL.SOBRE  CALLE PRINCIPAL SECTOR  LA ERMITA ZONA 3 </t>
    </r>
    <r>
      <rPr>
        <sz val="10"/>
        <color indexed="10"/>
        <rFont val="Arial"/>
        <family val="2"/>
      </rPr>
      <t>( Se Presupuesta para el año 2018/ Según Plan Estrategico)</t>
    </r>
  </si>
  <si>
    <r>
      <rPr>
        <b/>
        <sz val="10"/>
        <rFont val="Arial"/>
        <family val="2"/>
      </rPr>
      <t>VIALES</t>
    </r>
    <r>
      <rPr>
        <sz val="10"/>
        <rFont val="Arial"/>
        <family val="2"/>
      </rPr>
      <t>.1-CALLE  EL PLATANAL Y 2- CALLE LOS BELTRAN SECTOR  LA CUNETA   (</t>
    </r>
    <r>
      <rPr>
        <sz val="10"/>
        <color indexed="10"/>
        <rFont val="Arial"/>
        <family val="2"/>
      </rPr>
      <t>Se presupuesta para el año 2018/Según Plan Estrategico) (NOTA : OBLIGATORIO ASAMBLEAS COMUNITARIAS)</t>
    </r>
  </si>
  <si>
    <t>BUENOS AIRES</t>
  </si>
  <si>
    <r>
      <rPr>
        <b/>
        <sz val="10"/>
        <rFont val="Arial"/>
        <family val="2"/>
      </rPr>
      <t>VIALES</t>
    </r>
    <r>
      <rPr>
        <sz val="10"/>
        <rFont val="Arial"/>
        <family val="2"/>
      </rPr>
      <t>.RECARPETEO DE CALLE PRINCIPAL DE ZONA 1 DE CANTON BUENO AIRES, INICIANDO POR LA LINEA FERREA HASTA CASERIO LOS HERNANDEZ, DE  200 MT</t>
    </r>
    <r>
      <rPr>
        <sz val="10"/>
        <color indexed="10"/>
        <rFont val="Arial"/>
        <family val="2"/>
      </rPr>
      <t>( Se presupuesta  para el año 2018/Según Plan Estrategico)</t>
    </r>
  </si>
  <si>
    <t>MIRAFLORES</t>
  </si>
  <si>
    <r>
      <rPr>
        <b/>
        <sz val="10"/>
        <rFont val="Arial"/>
        <family val="2"/>
      </rPr>
      <t>VIALES</t>
    </r>
    <r>
      <rPr>
        <sz val="10"/>
        <rFont val="Arial"/>
        <family val="2"/>
      </rPr>
      <t xml:space="preserve">CONCRETEADO DE  125 MT DE CALLE PRINCIPAL, SECTOR  EL CERRO (Se presupuesta para el año 2018/Según Plan Estrategico) </t>
    </r>
    <r>
      <rPr>
        <sz val="10"/>
        <color indexed="10"/>
        <rFont val="Arial"/>
        <family val="2"/>
      </rPr>
      <t>(NOTA : YA SE REALIZO, PASA  A LA CALLE PRINCIPAL)</t>
    </r>
  </si>
  <si>
    <t>BUENA VISTA</t>
  </si>
  <si>
    <r>
      <rPr>
        <b/>
        <sz val="10"/>
        <rFont val="Arial"/>
        <family val="2"/>
      </rPr>
      <t>VIALES</t>
    </r>
    <r>
      <rPr>
        <sz val="10"/>
        <rFont val="Arial"/>
        <family val="2"/>
      </rPr>
      <t>.PAVIMENTACION DE  300 M CON CEMENTO HIDRAULICO EN LA CALLE  PRINCIPAL, POR LA CUESTA (</t>
    </r>
    <r>
      <rPr>
        <sz val="10"/>
        <color indexed="10"/>
        <rFont val="Arial"/>
        <family val="2"/>
      </rPr>
      <t xml:space="preserve">Se presupuesta para el año 2018/Según Plan Estrategico) </t>
    </r>
  </si>
  <si>
    <t xml:space="preserve">LA ESPERANZA </t>
  </si>
  <si>
    <r>
      <rPr>
        <b/>
        <sz val="10"/>
        <rFont val="Arial"/>
        <family val="2"/>
      </rPr>
      <t>VIALES</t>
    </r>
    <r>
      <rPr>
        <sz val="10"/>
        <rFont val="Arial"/>
        <family val="2"/>
      </rPr>
      <t xml:space="preserve">.PAVIMENTACION DE CALLE A SAN FRANCISCO 100 M SECTOR LA ESCUELA , 100 MT SECTOR LA IGLESIA  CENTROAMERICANA  (Se presupuesta para el año 2018/Según Plan Estrategico) </t>
    </r>
    <r>
      <rPr>
        <sz val="10"/>
        <color indexed="10"/>
        <rFont val="Arial"/>
        <family val="2"/>
      </rPr>
      <t>( NOTA se Hace Constar que no es  Factible el Fondo se invertira en Calle Principal)</t>
    </r>
  </si>
  <si>
    <t>HUIZILTEPEQUE</t>
  </si>
  <si>
    <r>
      <rPr>
        <b/>
        <sz val="10"/>
        <rFont val="Arial"/>
        <family val="2"/>
      </rPr>
      <t>VIALES</t>
    </r>
    <r>
      <rPr>
        <sz val="10"/>
        <rFont val="Arial"/>
        <family val="2"/>
      </rPr>
      <t>.CONCRETEADO  HIDRAULICO  SOBRE  BASE DE LODOCRETO  EN TRAMOS DE CALLE  PRINCIPAL  AL 5%  DE 600 MT</t>
    </r>
    <r>
      <rPr>
        <sz val="10"/>
        <color indexed="10"/>
        <rFont val="Arial"/>
        <family val="2"/>
      </rPr>
      <t xml:space="preserve">(Se presupuesta para el año 2018/Según Plan Estrategico) </t>
    </r>
  </si>
  <si>
    <t>BUENA VISTA/SECT.PALO BLANCO</t>
  </si>
  <si>
    <r>
      <rPr>
        <b/>
        <sz val="10"/>
        <rFont val="Arial"/>
        <family val="2"/>
      </rPr>
      <t>VIALES</t>
    </r>
    <r>
      <rPr>
        <sz val="10"/>
        <rFont val="Arial"/>
        <family val="2"/>
      </rPr>
      <t>.PROYECTO DE CALLE PRINCIPAL , CRIO PALO BLANCO, CANTON BUENA VISTA  (</t>
    </r>
    <r>
      <rPr>
        <sz val="10"/>
        <color indexed="10"/>
        <rFont val="Arial"/>
        <family val="2"/>
      </rPr>
      <t>Se presupuesta para el año 2018/ DEL 75%FODES)  200 MTL PAV-</t>
    </r>
  </si>
  <si>
    <t>CASCO URBANO</t>
  </si>
  <si>
    <r>
      <rPr>
        <b/>
        <sz val="10"/>
        <rFont val="Arial"/>
        <family val="2"/>
      </rPr>
      <t>VIALES</t>
    </r>
    <r>
      <rPr>
        <sz val="10"/>
        <rFont val="Arial"/>
        <family val="2"/>
      </rPr>
      <t>.PROYECTO DE CALLE   (S</t>
    </r>
    <r>
      <rPr>
        <sz val="10"/>
        <color indexed="10"/>
        <rFont val="Arial"/>
        <family val="2"/>
      </rPr>
      <t>e presupuesta para el año 2018/ DEL 75%FODES)  CALLE AL CEMENTERIO- PARAISO</t>
    </r>
  </si>
  <si>
    <r>
      <rPr>
        <b/>
        <sz val="10"/>
        <rFont val="Arial"/>
        <family val="2"/>
      </rPr>
      <t>VIALES</t>
    </r>
    <r>
      <rPr>
        <sz val="10"/>
        <rFont val="Arial"/>
        <family val="2"/>
      </rPr>
      <t>.PROYECTO DE CALLE   (S</t>
    </r>
    <r>
      <rPr>
        <sz val="10"/>
        <color indexed="10"/>
        <rFont val="Arial"/>
        <family val="2"/>
      </rPr>
      <t xml:space="preserve">e presupuesta para el año 2018/ DEL 75%FODES)  CALLE LA BARRANCA </t>
    </r>
  </si>
  <si>
    <r>
      <rPr>
        <b/>
        <sz val="10"/>
        <rFont val="Arial"/>
        <family val="2"/>
      </rPr>
      <t>VIALES</t>
    </r>
    <r>
      <rPr>
        <sz val="10"/>
        <rFont val="Arial"/>
        <family val="2"/>
      </rPr>
      <t>.PROYECTO DE CALLE   (S</t>
    </r>
    <r>
      <rPr>
        <sz val="10"/>
        <color indexed="10"/>
        <rFont val="Arial"/>
        <family val="2"/>
      </rPr>
      <t>e presupuesta para el año 2018/ DEL 75%FODES)  BO. CONCEPCION ENFRENTE DE IGLESIA EVANGELICA</t>
    </r>
  </si>
  <si>
    <t>HUIZILTEPEQUE-MIRAFLORES-EL ESPINO</t>
  </si>
  <si>
    <r>
      <rPr>
        <b/>
        <sz val="10"/>
        <rFont val="Arial"/>
        <family val="2"/>
      </rPr>
      <t>VIALES</t>
    </r>
    <r>
      <rPr>
        <sz val="10"/>
        <rFont val="Arial"/>
        <family val="2"/>
      </rPr>
      <t xml:space="preserve">.REPARACION DE CALLES PRINCIPAL QUE CONDUCE DE HUIZILTEPEQUE  HACIA MIRAFLORES  Y EL ESPINO </t>
    </r>
    <r>
      <rPr>
        <sz val="10"/>
        <color indexed="10"/>
        <rFont val="Arial"/>
        <family val="2"/>
      </rPr>
      <t>( Se presupuesta  para el año 2018 del 75%fodes)</t>
    </r>
  </si>
  <si>
    <t>DE SALUD Y SANEAMIENTO AMBIENTAL: OBRAS DE SANEAMIENTO AMBIENTAL Y GESTION DE RIESGOS EN EL MUNICIPIO.  Por lo que se presupuesta para el año 2018</t>
  </si>
  <si>
    <t xml:space="preserve">CREACION DE  OBRAS DE PREVENCION DE DESASTRES Y ACCIONES  PARA DECLARACION DE EMERGENCIAS </t>
  </si>
  <si>
    <t xml:space="preserve">REALIZAR CAMPAÑAS  DE PREVENCION DE  RIESGOS </t>
  </si>
  <si>
    <r>
      <rPr>
        <b/>
        <sz val="10"/>
        <rFont val="Arial"/>
        <family val="2"/>
      </rPr>
      <t>ELECTRICAS Y COMUNICACIONES</t>
    </r>
    <r>
      <rPr>
        <sz val="10"/>
        <rFont val="Arial"/>
        <family val="2"/>
      </rPr>
      <t xml:space="preserve">.PROYECTO ELECTRICO CANTON  PARAISO , CASERIO LOS MATIAS ZONA 3. </t>
    </r>
    <r>
      <rPr>
        <sz val="10"/>
        <color indexed="10"/>
        <rFont val="Arial"/>
        <family val="2"/>
      </rPr>
      <t>(Se presupuesta para el año 2018/Según Plan Estrategico)</t>
    </r>
  </si>
  <si>
    <r>
      <t>PROYECTO ELECTRICO 2-PASAJES DEL Bo.EL ANGEL (</t>
    </r>
    <r>
      <rPr>
        <sz val="10"/>
        <color indexed="10"/>
        <rFont val="Arial"/>
        <family val="2"/>
      </rPr>
      <t xml:space="preserve"> Se Presupuesta año 2018 del 75%FODES)</t>
    </r>
  </si>
  <si>
    <r>
      <t>PROYECTO ELECTRICO CANTON BUENA VISTA</t>
    </r>
    <r>
      <rPr>
        <sz val="10"/>
        <color indexed="10"/>
        <rFont val="Arial"/>
        <family val="2"/>
      </rPr>
      <t xml:space="preserve">(Se presupuesta para el año 2018/ DEL  75%FODES) </t>
    </r>
  </si>
  <si>
    <t>TOTAL  DE LO COMPROMETIDO DEL 75% FODES ASIGNACION 2018</t>
  </si>
  <si>
    <r>
      <rPr>
        <b/>
        <sz val="10"/>
        <rFont val="Arial"/>
        <family val="2"/>
      </rPr>
      <t>DE VIVIENDA Y OFICINA</t>
    </r>
    <r>
      <rPr>
        <sz val="10"/>
        <rFont val="Arial"/>
        <family val="2"/>
      </rPr>
      <t>: REMODELACION Y CONSTRUCCION DE LA  UNIDAD DE GESTION  DOCUMENTAL DE ARCHIVO PARA AMPLIACION DE LA ALCALDIA MUNICIPAL DE SAN PEDRO PERULAPAN, Y OTRAS REMODELACIONES  (Se presupuesta para el año 2018/Según Plan Estrategico)</t>
    </r>
  </si>
  <si>
    <t>APOYO AL MEJORAMIENTO DE VIVIENDAS EN COMUNIDADES  VULNERABLES DEL MUNICIPIO DE SAN PEDRO PERULAPAN  (Se presupuesta para el año 2018/Según Plan Estrategico)</t>
  </si>
  <si>
    <t xml:space="preserve">DE VIVIENDA Y OFICINA </t>
  </si>
  <si>
    <t xml:space="preserve">DETALLE  DE PROYECTOS  QUE VIENEN DEL AÑO 2017 Y  PASAN PARA AÑO 2018   S/CONCILIACION BANCARIA  Y ASIGNACION 75%FODES DE DICIEMBRE-17 </t>
  </si>
  <si>
    <r>
      <t xml:space="preserve">Electrificacion en Cton Buenos Aires  : </t>
    </r>
    <r>
      <rPr>
        <b/>
        <sz val="10"/>
        <rFont val="Arial"/>
        <family val="2"/>
      </rPr>
      <t>Cuenta No. 100-200-700-8356</t>
    </r>
  </si>
  <si>
    <r>
      <t>192 de Estructura  de Pavimento rigido, cordon cuneta y obra para la Evacuacion de aguas  lluvias en calle  que va  iglesia catolica hacia Sector Las Lajas, Cantón El Espino  :</t>
    </r>
    <r>
      <rPr>
        <b/>
        <sz val="10"/>
        <rFont val="Arial"/>
        <family val="2"/>
      </rPr>
      <t xml:space="preserve"> Cuenta No. 100-200-700-8429</t>
    </r>
  </si>
  <si>
    <r>
      <t>Dinamizacion de espacios  publicos  y apoyo a actividades  de sano esparcimiento  :</t>
    </r>
    <r>
      <rPr>
        <b/>
        <sz val="10"/>
        <rFont val="Arial"/>
        <family val="2"/>
      </rPr>
      <t xml:space="preserve"> Cuenta No. 100-200-700-8453</t>
    </r>
  </si>
  <si>
    <r>
      <t xml:space="preserve">Construccion de Estructura para salon de usos multiples cancha para disciplinas de futbol sala,baloncesto y voleybol en sector  la Unidad de Salud, Cantón La Esperanza :  </t>
    </r>
    <r>
      <rPr>
        <b/>
        <sz val="10"/>
        <rFont val="Arial"/>
        <family val="2"/>
      </rPr>
      <t>Cuenta No. 100-200-700-8461</t>
    </r>
  </si>
  <si>
    <r>
      <t>Construccion de Estructura para salon de usos multiples con  cancha de usos multiples con cancha  para disciplinas de futbol,sala baloncesto y voleibol, en el Sector La Bascula del Cantón La Loma :</t>
    </r>
    <r>
      <rPr>
        <b/>
        <sz val="10"/>
        <rFont val="Arial"/>
        <family val="2"/>
      </rPr>
      <t>Cuenta No. 100-200-700-8470</t>
    </r>
  </si>
  <si>
    <r>
      <t>Construccion de  cancha reglamentaria  de 90 MTS x 45 mts para futbol once, incluyendo los servicios  basicos de funcionamiento en el Sector  la Cruz Cantón Istagua  :</t>
    </r>
    <r>
      <rPr>
        <b/>
        <sz val="10"/>
        <rFont val="Arial"/>
        <family val="2"/>
      </rPr>
      <t>Cuenta No. 100-200-700-8488</t>
    </r>
  </si>
  <si>
    <r>
      <t xml:space="preserve">Construccion de Servicios Sanitario con sistema Septico C,E, Canton Buena Vista :  </t>
    </r>
    <r>
      <rPr>
        <b/>
        <sz val="10"/>
        <rFont val="Arial"/>
        <family val="2"/>
      </rPr>
      <t>Cuenta No. 100-200-700-8496</t>
    </r>
  </si>
  <si>
    <r>
      <t xml:space="preserve">280 mtl. De pavimento rigido,base estructural y cordon cuneta en calle  principal  del Sector La Bomba tramo II, Cantón El Espino  </t>
    </r>
    <r>
      <rPr>
        <b/>
        <sz val="10"/>
        <rFont val="Arial"/>
        <family val="2"/>
      </rPr>
      <t>Cuenta No. 100-200-700-8500</t>
    </r>
  </si>
  <si>
    <r>
      <t xml:space="preserve">220 mtl. De Estructura de pavimento rigido y cordon cuneta con obra de mitigacion para evacuacion de aguas lluvias en sector el Cerrito de Canton La Esperanza : </t>
    </r>
    <r>
      <rPr>
        <b/>
        <sz val="10"/>
        <rFont val="Arial"/>
        <family val="2"/>
      </rPr>
      <t>Cuenta No. 100-200-700-8542</t>
    </r>
  </si>
  <si>
    <r>
      <t xml:space="preserve">240 mt de Estructura de pavimento rigido y cordon cuneta con obra de mitigacion para evacuacion  de lluvias  en sector  cancha tres estrellas del Cantón La Esperanza: </t>
    </r>
    <r>
      <rPr>
        <b/>
        <sz val="10"/>
        <rFont val="Arial"/>
        <family val="2"/>
      </rPr>
      <t>Cuenta No. 100-200-700-8550</t>
    </r>
  </si>
  <si>
    <r>
      <t xml:space="preserve">160 mtl. De Recarpeteo para capa de rodadora ,cordon cuneta resane de base existente  con obra de mitigacion en calle principal de sector El Puente  Cantón San Francisco  Candelaria. </t>
    </r>
    <r>
      <rPr>
        <b/>
        <sz val="10"/>
        <rFont val="Arial"/>
        <family val="2"/>
      </rPr>
      <t>Cuenta No. 100-200-700-8615</t>
    </r>
  </si>
  <si>
    <r>
      <t xml:space="preserve">250 mtl de  Estructura de pavimento rigido y cordon cuneta con obras de mitigacion en calle  hacia el punto de buses  sector la Finca, cantón El Paraiso Abajo: </t>
    </r>
    <r>
      <rPr>
        <b/>
        <sz val="10"/>
        <rFont val="Arial"/>
        <family val="2"/>
      </rPr>
      <t>Cuenta No. 100-200-700-8623</t>
    </r>
  </si>
  <si>
    <r>
      <t xml:space="preserve">250 mtl.de Recarpeteo para capa Rodadura Resane de Base Existente con obra de Mitigacion para  tofia en la calle principal a Buena Vista ,Sector los Benitez, Canton Buena Vista : </t>
    </r>
    <r>
      <rPr>
        <b/>
        <sz val="10"/>
        <rFont val="Arial"/>
        <family val="2"/>
      </rPr>
      <t>Cuenta No. 100-200-700-8631</t>
    </r>
  </si>
  <si>
    <r>
      <t xml:space="preserve">240 mtl.de recarpeteo de la capa  de Rodadura  resane de base existente con obra de Mitigacion para  tofias en la calle C del Sector La tienda Zona II Cantón Buenos Aires  : </t>
    </r>
    <r>
      <rPr>
        <b/>
        <sz val="10"/>
        <rFont val="Arial"/>
        <family val="2"/>
      </rPr>
      <t>Cuenta No. 100-200-700-8640</t>
    </r>
  </si>
  <si>
    <r>
      <t xml:space="preserve">170 mtl  de Estrucutra  de Pavimento Rigido y cordon cuneta con obras de mitigacion, calle Principal, Caserio San diego, Cantón El Rodeo: </t>
    </r>
    <r>
      <rPr>
        <b/>
        <sz val="10"/>
        <rFont val="Arial"/>
        <family val="2"/>
      </rPr>
      <t>Cuenta No. 100-200-700-8658</t>
    </r>
  </si>
  <si>
    <r>
      <t xml:space="preserve">Celebraciones Navideñas  para el Casco Urbano y los 17 ctones del Municipio: </t>
    </r>
    <r>
      <rPr>
        <b/>
        <sz val="10"/>
        <rFont val="Arial"/>
        <family val="2"/>
      </rPr>
      <t>Cuenta No. 100-200-700-8666</t>
    </r>
  </si>
  <si>
    <r>
      <t xml:space="preserve">155 mtl  de Estrucutra de pavimento rigido y cordon cuneta con obra de mitigacion en calle principal de sector El Amate hacia  caserio Los Reyes, Cantón Tecoluco </t>
    </r>
    <r>
      <rPr>
        <b/>
        <sz val="10"/>
        <rFont val="Arial"/>
        <family val="2"/>
      </rPr>
      <t>Cuenta No. 100-200-700-8674</t>
    </r>
  </si>
  <si>
    <r>
      <t xml:space="preserve">230 mtl. De Estructura de pavimento rigido y cordon  cuneta con obra de mitigacion para la evacuacion de las aguas lluvias en Sector La Escuela, Cantón Huiziltepeque </t>
    </r>
    <r>
      <rPr>
        <b/>
        <sz val="10"/>
        <rFont val="Arial"/>
        <family val="2"/>
      </rPr>
      <t>Cuenta No.100-200-700-8690</t>
    </r>
  </si>
  <si>
    <r>
      <t xml:space="preserve">Mejoramiento de Captaciones  de Bombeo en los cantones, el Limon, Miraflores y Huiziltepeque del municipio </t>
    </r>
    <r>
      <rPr>
        <b/>
        <sz val="10"/>
        <rFont val="Arial"/>
        <family val="2"/>
      </rPr>
      <t>Cuenta No.100-200-700-8720</t>
    </r>
  </si>
  <si>
    <r>
      <t xml:space="preserve">vienen presup. 2017 sin apertura de cta bancaria : Fraguado y Concreteado de calle a Chacalcuyo, desde  zaguan de familia Castro hasta  porton  del Sr. Héctor González. Según Carpeta quedo asi:    Estructura de pavimento rigido  y cordon cuneta con obra de  mitigacion en calle principal, hacia Chacalcuyo, Sector Castro-Gonzalez, Cantón El Carmen </t>
    </r>
    <r>
      <rPr>
        <b/>
        <sz val="9"/>
        <rFont val="Arial"/>
        <family val="2"/>
      </rPr>
      <t>Cuenta No.100-200-700-</t>
    </r>
  </si>
  <si>
    <r>
      <rPr>
        <b/>
        <sz val="10"/>
        <rFont val="Arial"/>
        <family val="2"/>
      </rPr>
      <t>vienen presup. 2017 sin apertura de cta bancaria : que no se  realizo</t>
    </r>
    <r>
      <rPr>
        <sz val="10"/>
        <rFont val="Arial"/>
        <family val="2"/>
      </rPr>
      <t xml:space="preserve">: Reparacion de casa comunal ( colocacion  de techo y pavimentado en el Cantón El Espino( s/plan estrateg). </t>
    </r>
    <r>
      <rPr>
        <b/>
        <sz val="10"/>
        <rFont val="Arial"/>
        <family val="2"/>
      </rPr>
      <t>Cuenta No.100-200-700-</t>
    </r>
  </si>
  <si>
    <r>
      <rPr>
        <b/>
        <sz val="10"/>
        <rFont val="Arial"/>
        <family val="2"/>
      </rPr>
      <t>vienen presup. 2017 sin apertura de cta bancaria : que no se  realizo</t>
    </r>
    <r>
      <rPr>
        <sz val="10"/>
        <rFont val="Arial"/>
        <family val="2"/>
      </rPr>
      <t xml:space="preserve">: Introducción de tuberias para drenaje  de aguas servidas y lluvias en Bo. Concepcion( S/plan Estrategico) </t>
    </r>
    <r>
      <rPr>
        <b/>
        <sz val="10"/>
        <rFont val="Arial"/>
        <family val="2"/>
      </rPr>
      <t>Cuenta No.100-200-700-</t>
    </r>
  </si>
  <si>
    <r>
      <rPr>
        <b/>
        <sz val="8"/>
        <rFont val="Arial"/>
        <family val="2"/>
      </rPr>
      <t>vienen presup. 2017 sin apertura de cta bancaria : que no se  realizo</t>
    </r>
    <r>
      <rPr>
        <sz val="8"/>
        <rFont val="Arial"/>
        <family val="2"/>
      </rPr>
      <t xml:space="preserve">: Proy. PEP, C/Miraflores, cercado perimetral y const.muro (plan estrategico ) </t>
    </r>
    <r>
      <rPr>
        <b/>
        <sz val="8"/>
        <rFont val="Arial"/>
        <family val="2"/>
      </rPr>
      <t>Cuenta No.100-200-700-</t>
    </r>
  </si>
  <si>
    <t>SUB TOTAL DE LO COMPROMETIDO 75% FODES ASIGNACION 2018</t>
  </si>
  <si>
    <r>
      <t>LA ORDENANZA AL "</t>
    </r>
    <r>
      <rPr>
        <b/>
        <sz val="11"/>
        <rFont val="Arial"/>
        <family val="2"/>
      </rPr>
      <t xml:space="preserve"> PRESUPUESTO MUNICIPAL"  PARA EL PERIODO  DEL UNO DE ENERO AL TREINTA Y UNO DE DICIEMBRE DEL AÑO DOS MIL DIECIOCHO , </t>
    </r>
    <r>
      <rPr>
        <sz val="10"/>
        <rFont val="Arial"/>
        <family val="2"/>
      </rPr>
      <t>PRESENTADO DE LA FORMA SIGUIENTE:</t>
    </r>
  </si>
  <si>
    <t>PROYECTOS  Y PROGRAMAS DE DESARROLLO SOCIAL</t>
  </si>
  <si>
    <t>PROYECTOS DE DESARROLLO ECONOMICO Y SOCIAL</t>
  </si>
  <si>
    <r>
      <rPr>
        <b/>
        <sz val="10"/>
        <rFont val="Arial"/>
        <family val="2"/>
      </rPr>
      <t>VIALES:</t>
    </r>
    <r>
      <rPr>
        <sz val="10"/>
        <color indexed="10"/>
        <rFont val="Arial"/>
        <family val="2"/>
      </rPr>
      <t xml:space="preserve"> </t>
    </r>
    <r>
      <rPr>
        <sz val="10"/>
        <rFont val="Arial"/>
        <family val="2"/>
      </rPr>
      <t>PROY. POR  CONCRETEADO Y CUNETEADO DE CALLE  DE INTERSECCION DE PANAMERICANA Y AUTOPISTA: SECTOR BALLESTEROS KM 21, CANTON LA LOMA</t>
    </r>
    <r>
      <rPr>
        <sz val="10"/>
        <color indexed="10"/>
        <rFont val="Arial"/>
        <family val="2"/>
      </rPr>
      <t>). (Se presupuesta para el año 2018/fdos 75%fodes)</t>
    </r>
  </si>
  <si>
    <r>
      <rPr>
        <b/>
        <sz val="10"/>
        <rFont val="Arial"/>
        <family val="2"/>
      </rPr>
      <t>VIALES.</t>
    </r>
    <r>
      <rPr>
        <sz val="10"/>
        <color indexed="10"/>
        <rFont val="Arial"/>
        <family val="2"/>
      </rPr>
      <t xml:space="preserve"> </t>
    </r>
    <r>
      <rPr>
        <sz val="10"/>
        <color indexed="17"/>
        <rFont val="Arial"/>
        <family val="2"/>
      </rPr>
      <t>P</t>
    </r>
    <r>
      <rPr>
        <sz val="10"/>
        <rFont val="Arial"/>
        <family val="2"/>
      </rPr>
      <t>ASA CASA COMUNAL, CON TECHO, SE TRAE DE AÑOS ANTERIORES ( queda asi : $35,000 año/18 y $10,000.00 se trae  2017, haciendo total $ 45,000.00</t>
    </r>
    <r>
      <rPr>
        <sz val="10"/>
        <color indexed="17"/>
        <rFont val="Arial"/>
        <family val="2"/>
      </rPr>
      <t xml:space="preserve"> </t>
    </r>
    <r>
      <rPr>
        <sz val="10"/>
        <color rgb="FFFF0000"/>
        <rFont val="Arial"/>
        <family val="2"/>
      </rPr>
      <t xml:space="preserve">(Se presupuesta para el año 2018/Según Plan Estrategico) </t>
    </r>
  </si>
  <si>
    <r>
      <t xml:space="preserve">CONSTRUCCION CALLE LOTIFICACION SAN CRISTOBAL  </t>
    </r>
    <r>
      <rPr>
        <sz val="10"/>
        <color indexed="10"/>
        <rFont val="Arial"/>
        <family val="2"/>
      </rPr>
      <t xml:space="preserve">( </t>
    </r>
    <r>
      <rPr>
        <sz val="10"/>
        <rFont val="Arial"/>
        <family val="2"/>
      </rPr>
      <t>(</t>
    </r>
    <r>
      <rPr>
        <sz val="10"/>
        <color indexed="10"/>
        <rFont val="Arial"/>
        <family val="2"/>
      </rPr>
      <t>Se presupuesta para el año 2018/Según Plan Estrategico)</t>
    </r>
  </si>
  <si>
    <t>COMISIONES Y GASTOS BANCARIOS ( cta presupuestada del 75%fodes x gtos o descuentos de chequeras o comision realizada de ctas 75%, año 2018</t>
  </si>
  <si>
    <r>
      <rPr>
        <b/>
        <sz val="10"/>
        <rFont val="Arial"/>
        <family val="2"/>
      </rPr>
      <t>vienen presup. 2017 sin apertura de cta bancaria</t>
    </r>
    <r>
      <rPr>
        <sz val="10"/>
        <rFont val="Arial"/>
        <family val="2"/>
      </rPr>
      <t xml:space="preserve"> : Compra de una franja  de terreno , para la cancha en cantón La Loma </t>
    </r>
    <r>
      <rPr>
        <b/>
        <sz val="10"/>
        <rFont val="Arial"/>
        <family val="2"/>
      </rPr>
      <t>Cuenta No.100-200-700-</t>
    </r>
  </si>
  <si>
    <r>
      <rPr>
        <b/>
        <sz val="10"/>
        <rFont val="Arial"/>
        <family val="2"/>
      </rPr>
      <t xml:space="preserve">vienen presup. 2017 sin apertura de cta bancaria </t>
    </r>
    <r>
      <rPr>
        <sz val="10"/>
        <rFont val="Arial"/>
        <family val="2"/>
      </rPr>
      <t xml:space="preserve">: Concreteado de alle, desde Rancho Perla, hasta  iglesia Adventista  300 mt( según Plan Estrategico/17) </t>
    </r>
    <r>
      <rPr>
        <b/>
        <sz val="10"/>
        <rFont val="Arial"/>
        <family val="2"/>
      </rPr>
      <t>Cuenta No.100-200-700-</t>
    </r>
  </si>
  <si>
    <t>HECHURA DE RAMPAS,MARCACION DE PARADAS DE BUSES,TUMULOS,Y BASUREROS EN EL CASCO URBANO,DE ESTE MUNICIPIO</t>
  </si>
  <si>
    <r>
      <rPr>
        <b/>
        <sz val="10"/>
        <rFont val="Arial"/>
        <family val="2"/>
      </rPr>
      <t>EDUCACION Y RECREACION:</t>
    </r>
    <r>
      <rPr>
        <sz val="10"/>
        <rFont val="Arial"/>
        <family val="2"/>
      </rPr>
      <t xml:space="preserve"> MEJORAMIENTO DE FACHADA  DEL PARQUE MPAL FRENTE A LA ALCALDIA.     ( </t>
    </r>
    <r>
      <rPr>
        <sz val="10"/>
        <color indexed="10"/>
        <rFont val="Arial"/>
        <family val="2"/>
      </rPr>
      <t>se presupuesta 75%fodes)</t>
    </r>
  </si>
  <si>
    <r>
      <rPr>
        <b/>
        <sz val="10"/>
        <rFont val="Arial"/>
        <family val="2"/>
      </rPr>
      <t>EDUCACION Y RECREACION:</t>
    </r>
    <r>
      <rPr>
        <sz val="10"/>
        <rFont val="Arial"/>
        <family val="2"/>
      </rPr>
      <t xml:space="preserve"> CONSTRUCCION DE SERVICIOS SANITARIOS Y TECHO DE LA CANCHA MUNICIPAL ,BO.CONCEPCION.     ( </t>
    </r>
    <r>
      <rPr>
        <sz val="10"/>
        <color indexed="10"/>
        <rFont val="Arial"/>
        <family val="2"/>
      </rPr>
      <t>se presupuesta 75%fodes)</t>
    </r>
  </si>
  <si>
    <t>TOTAL GENERAL INGRESOS PRESUP. 2018</t>
  </si>
  <si>
    <t>proyección Ingresos del 25%FODES por el valor de $ 46 350.71  por lo que  se deja presupuestada para 12 meses del año 2018</t>
  </si>
  <si>
    <t>Proyección Ingresos  75%FODES 2018, por $ 139,052.11,que se Presupuesta para el  año 2018 por que  suma el monto de</t>
  </si>
  <si>
    <t xml:space="preserve">DEPTO DE TESORERIA </t>
  </si>
  <si>
    <t>UNIDAD DE UACI</t>
  </si>
  <si>
    <t>DEPTO DE CATASTRO</t>
  </si>
  <si>
    <t xml:space="preserve">DEPTO DE CUENTAS CORRIENTES </t>
  </si>
  <si>
    <t xml:space="preserve">DEPTO DE REGIST. DEL ESTADO FAMILIAR </t>
  </si>
  <si>
    <t>DEPTO DE PARTICIPACION CIUDADANA</t>
  </si>
  <si>
    <t>DEPTO DEL CAM</t>
  </si>
  <si>
    <t>Proyección  Recup.Tasas e Imp.mpales/18</t>
  </si>
  <si>
    <t>0201-SERVICIOS MPALES DIVERSOS , (NOTA SE HACE CONSTAR: que de los egresos se ha dejado presupuestado la  ultima cuota del 25%fodes de dic-17)</t>
  </si>
  <si>
    <r>
      <rPr>
        <b/>
        <sz val="10"/>
        <color rgb="FFFF0000"/>
        <rFont val="Arial"/>
        <family val="2"/>
      </rPr>
      <t xml:space="preserve">0101- </t>
    </r>
    <r>
      <rPr>
        <sz val="10"/>
        <rFont val="Arial"/>
        <family val="2"/>
      </rPr>
      <t xml:space="preserve">DIRECCION  SUPERIOR </t>
    </r>
  </si>
  <si>
    <r>
      <rPr>
        <b/>
        <sz val="10"/>
        <color rgb="FFFF0000"/>
        <rFont val="Arial"/>
        <family val="2"/>
      </rPr>
      <t>0102</t>
    </r>
    <r>
      <rPr>
        <sz val="10"/>
        <rFont val="Arial"/>
        <family val="2"/>
      </rPr>
      <t xml:space="preserve">- ADMON GENERAL Y OPERATIVA </t>
    </r>
  </si>
  <si>
    <r>
      <rPr>
        <b/>
        <sz val="10"/>
        <color rgb="FFFF0000"/>
        <rFont val="Arial"/>
        <family val="2"/>
      </rPr>
      <t>0201-</t>
    </r>
    <r>
      <rPr>
        <sz val="10"/>
        <rFont val="Arial"/>
        <family val="2"/>
      </rPr>
      <t xml:space="preserve"> SERVICIOS MPALES DIVERSOS </t>
    </r>
  </si>
  <si>
    <r>
      <rPr>
        <b/>
        <sz val="10"/>
        <rFont val="Arial"/>
        <family val="2"/>
      </rPr>
      <t>vienen presup 2017 sin apertuar de cta bancaria:</t>
    </r>
    <r>
      <rPr>
        <sz val="10"/>
        <rFont val="Arial"/>
        <family val="2"/>
      </rPr>
      <t xml:space="preserve">200 mtl. De EstructUra de pavimento rigido y cordon cuneta con obras de mitigacion para  la evacuacion  de las aguas lluvias en sector las pilas calle al  Cantón Buena Vista, Cantón El Carmen </t>
    </r>
  </si>
  <si>
    <t>CTA BOLSON PROVISIONADA DEL 75% X AUMENTOS O CREACION DE PROY.FODES-75%2018</t>
  </si>
  <si>
    <r>
      <rPr>
        <b/>
        <i/>
        <sz val="10"/>
        <rFont val="Arial"/>
        <family val="2"/>
      </rPr>
      <t>FONDO GENERAL 75% FODES</t>
    </r>
    <r>
      <rPr>
        <sz val="10"/>
        <rFont val="Arial"/>
        <family val="2"/>
      </rPr>
      <t xml:space="preserve">(incluy. intereses generados por la cta de ahorro a dic/17, Se Hace Constar: Que la  asignación que quedo pendiente de Dic/17, por $ 138,079.12 se deja provisionada en el sistema contable  Del 75%fodes </t>
    </r>
  </si>
  <si>
    <t>DEPTO DE CONTABILIDAD Y PRESUPUESTO</t>
  </si>
  <si>
    <t xml:space="preserve">TOTAL GENERAL  </t>
  </si>
  <si>
    <t xml:space="preserve">GERENCIA GRAL </t>
  </si>
  <si>
    <r>
      <t>OCHO REGIDORES PROPIETARIOS $ 148,15*3(</t>
    </r>
    <r>
      <rPr>
        <b/>
        <sz val="8"/>
        <rFont val="Arial Narrow"/>
        <family val="2"/>
      </rPr>
      <t xml:space="preserve"> se hace consta</t>
    </r>
    <r>
      <rPr>
        <sz val="8"/>
        <rFont val="Arial Narrow"/>
        <family val="2"/>
      </rPr>
      <t>r que  señores  concejales desde febrero empezaron a cobrar 4 dietas)</t>
    </r>
  </si>
  <si>
    <r>
      <t>CUATRO REGIDORES SUPLENTES  $ 148,15*3 (</t>
    </r>
    <r>
      <rPr>
        <b/>
        <sz val="8"/>
        <rFont val="Arial Narrow"/>
        <family val="2"/>
      </rPr>
      <t>Nota:</t>
    </r>
    <r>
      <rPr>
        <sz val="8"/>
        <rFont val="Arial Narrow"/>
        <family val="2"/>
      </rPr>
      <t xml:space="preserve"> Se hace constar que desde  febrero empezaron a cobrar 4-dietas)</t>
    </r>
  </si>
  <si>
    <r>
      <t xml:space="preserve">1- SINDICO MUNICIPAL          $  195,77*3 sesiones ( </t>
    </r>
    <r>
      <rPr>
        <b/>
        <sz val="8"/>
        <rFont val="Arial Narrow"/>
        <family val="2"/>
      </rPr>
      <t>Nota</t>
    </r>
    <r>
      <rPr>
        <sz val="8"/>
        <rFont val="Arial Narrow"/>
        <family val="2"/>
      </rPr>
      <t xml:space="preserve"> apartir de mayo/18 el sindico mpal   cobra como sueldo por $1,800.00</t>
    </r>
  </si>
  <si>
    <t>PERSONAL ADMINISTRATIVO DIRECCION SUPERIOR</t>
  </si>
  <si>
    <t xml:space="preserve">Saldos conciliados a Dic/17   cta de ahorro del 5% ftas patronales tiene un saldo $ 276.08  que pasan  a cta de los fdos  prop. Por el valor de </t>
  </si>
  <si>
    <t>Saldo conciliado cta 25% a dic/17 .se deja presup.la ultima cuota de $ 46,026.37 DE dic/17</t>
  </si>
  <si>
    <t>TOTAL GENERAL EGRESOS PRESUP.2018</t>
  </si>
  <si>
    <r>
      <rPr>
        <b/>
        <sz val="10"/>
        <rFont val="Arial"/>
        <family val="2"/>
      </rPr>
      <t>AUMENTO INGRESOS</t>
    </r>
    <r>
      <rPr>
        <sz val="10"/>
        <rFont val="Arial"/>
        <family val="2"/>
      </rPr>
      <t>(marzo y abril)  por donacion de Alba Petroleos para  proy. Revitalizacion  del parque el campanario de esta ciudad</t>
    </r>
  </si>
  <si>
    <r>
      <rPr>
        <b/>
        <sz val="10"/>
        <rFont val="Arial"/>
        <family val="2"/>
      </rPr>
      <t>AUMENTO EGRESOS</t>
    </r>
    <r>
      <rPr>
        <sz val="10"/>
        <rFont val="Arial"/>
        <family val="2"/>
      </rPr>
      <t xml:space="preserve"> (marzo y abril)  por donacion de Alba Petroleos para  proy. Revitalizacion  del parque el campanario de esta ciudad</t>
    </r>
  </si>
  <si>
    <t>TOTAL GENERAL EGRESOS PRESUP.2018 CON AUMENTO</t>
  </si>
  <si>
    <t>TOTAL GENERAL INGRESOS PRESUP. 2018 CON AUMEN</t>
  </si>
  <si>
    <t>DETALLE  DE RUBROS DE LO ASIGNADO DEL 75% DEL ANTEPROYECTO  PRESUPUESTO 2018</t>
  </si>
  <si>
    <r>
      <t xml:space="preserve">Compra de Vestuarios </t>
    </r>
    <r>
      <rPr>
        <sz val="9"/>
        <color indexed="10"/>
        <rFont val="Arial"/>
        <family val="2"/>
      </rPr>
      <t>(uniformes CAM)</t>
    </r>
    <r>
      <rPr>
        <sz val="9"/>
        <rFont val="Arial"/>
        <family val="2"/>
      </rPr>
      <t xml:space="preserve">   y  Equipo de Defensa del CAM ( de la Municipalidad  VER NOTA: según presupuesto presentado por Director del CAM</t>
    </r>
  </si>
  <si>
    <t>AUMENTO RUBRO DE INGRESOS POR DONACION ALBA PETROLEOS POR $4,500.00 FONDOS PROPIOS</t>
  </si>
  <si>
    <t xml:space="preserve">DONACION CTA FONDOS PROPIOS </t>
  </si>
  <si>
    <t>DONACION CTA FONDOS PROPIOS (compra de uniformes deportivos)</t>
  </si>
  <si>
    <t>INCREMENTO POR AUMENTO PRESUP.INGRESOS</t>
  </si>
  <si>
    <t>INCREMENTO POR AUMENTO PRESUP.EGRESOS</t>
  </si>
  <si>
    <t>AREA DE GESTION Y FUENTE DE FINANCIAM</t>
  </si>
  <si>
    <t>SE HACE CONSTAR; QUE EN EL MES DE MARZO QUE  SE MODIFICO EL PRESUPUESTO MPAL POR  DONACION DE ALBA PETROLEOS POR $18.000.00, (PARA PARQUE CAMPANARIO)</t>
  </si>
  <si>
    <r>
      <rPr>
        <b/>
        <sz val="10"/>
        <rFont val="Arial"/>
        <family val="2"/>
      </rPr>
      <t>AUMENTO EGRESOS</t>
    </r>
    <r>
      <rPr>
        <sz val="10"/>
        <rFont val="Arial"/>
        <family val="2"/>
      </rPr>
      <t xml:space="preserve"> (marzo y abril)  compra de chequera  para  proy. Revitalizacion  del parque el campanario de esta ciudad</t>
    </r>
  </si>
  <si>
    <r>
      <rPr>
        <b/>
        <sz val="10"/>
        <rFont val="Arial"/>
        <family val="2"/>
      </rPr>
      <t>AUMENTO INGRESOS</t>
    </r>
    <r>
      <rPr>
        <sz val="10"/>
        <rFont val="Arial"/>
        <family val="2"/>
      </rPr>
      <t>(marzo y abril)  compra de chequera  para  proy. Revitalizacion  del parque el campanario de esta ciudad por compra de chequera</t>
    </r>
  </si>
  <si>
    <r>
      <rPr>
        <b/>
        <i/>
        <sz val="10"/>
        <rFont val="Arial"/>
        <family val="2"/>
      </rPr>
      <t>FONDO GENERAL 25% FODES</t>
    </r>
    <r>
      <rPr>
        <b/>
        <sz val="10"/>
        <rFont val="Arial"/>
        <family val="2"/>
      </rPr>
      <t xml:space="preserve">. </t>
    </r>
    <r>
      <rPr>
        <sz val="10"/>
        <rFont val="Arial"/>
        <family val="2"/>
      </rPr>
      <t>( Se hace constar: que incluye los saldos, establecidos en cta  cte a dic-17,asi mismo  queda provisionada la cuota de dic/17 por  $ 46,026.37 de la transferencia  del ISDEM, del  25%, se deja presupuestariamente en 25%-fodes )</t>
    </r>
  </si>
  <si>
    <t>AUMENTO PRESUPUESTO DE INGRESO Y EGRESOS POR COMPRA DE CHEQUERA DEL PROY. DE  REVITALIZACION DE PARQUE EL CAMPANARIO( X DONACION)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</si>
</sst>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440A]* #,##0.00_ ;_-[$$-440A]* \-#,##0.00\ ;_-[$$-440A]* &quot;-&quot;??_ ;_-@_ "/>
  </numFmts>
  <fonts count="73" x14ac:knownFonts="1">
    <font>
      <sz val="10"/>
      <name val="Arial"/>
    </font>
    <font>
      <sz val="10"/>
      <name val="Arial"/>
      <family val="2"/>
    </font>
    <font>
      <sz val="8"/>
      <name val="Arial"/>
      <family val="2"/>
    </font>
    <font>
      <b/>
      <sz val="18"/>
      <name val="Arial"/>
      <family val="2"/>
    </font>
    <font>
      <b/>
      <sz val="10"/>
      <name val="Arial"/>
      <family val="2"/>
    </font>
    <font>
      <b/>
      <i/>
      <sz val="10"/>
      <name val="Arial"/>
      <family val="2"/>
    </font>
    <font>
      <sz val="10"/>
      <name val="Arial"/>
      <family val="2"/>
    </font>
    <font>
      <b/>
      <sz val="12"/>
      <name val="Arial"/>
      <family val="2"/>
    </font>
    <font>
      <sz val="9"/>
      <name val="Arial"/>
      <family val="2"/>
    </font>
    <font>
      <b/>
      <sz val="11"/>
      <name val="Arial"/>
      <family val="2"/>
    </font>
    <font>
      <sz val="10"/>
      <name val="Arial Narrow"/>
      <family val="2"/>
    </font>
    <font>
      <sz val="9"/>
      <name val="Arial Narrow"/>
      <family val="2"/>
    </font>
    <font>
      <sz val="8"/>
      <name val="Arial Narrow"/>
      <family val="2"/>
    </font>
    <font>
      <b/>
      <sz val="8"/>
      <name val="Arial Narrow"/>
      <family val="2"/>
    </font>
    <font>
      <b/>
      <sz val="9"/>
      <name val="Arial Narrow"/>
      <family val="2"/>
    </font>
    <font>
      <sz val="10"/>
      <color indexed="12"/>
      <name val="Arial"/>
      <family val="2"/>
    </font>
    <font>
      <b/>
      <sz val="9"/>
      <color indexed="12"/>
      <name val="Arial Narrow"/>
      <family val="2"/>
    </font>
    <font>
      <b/>
      <sz val="16"/>
      <color indexed="10"/>
      <name val="Arial"/>
      <family val="2"/>
    </font>
    <font>
      <b/>
      <sz val="14"/>
      <color indexed="10"/>
      <name val="Arial"/>
      <family val="2"/>
    </font>
    <font>
      <b/>
      <sz val="10"/>
      <color indexed="14"/>
      <name val="Arial"/>
      <family val="2"/>
    </font>
    <font>
      <b/>
      <sz val="10"/>
      <color indexed="12"/>
      <name val="Arial"/>
      <family val="2"/>
    </font>
    <font>
      <b/>
      <sz val="9"/>
      <name val="Arial"/>
      <family val="2"/>
    </font>
    <font>
      <b/>
      <sz val="10"/>
      <color indexed="10"/>
      <name val="Arial Narrow"/>
      <family val="2"/>
    </font>
    <font>
      <b/>
      <i/>
      <sz val="11"/>
      <name val="Arial"/>
      <family val="2"/>
    </font>
    <font>
      <b/>
      <sz val="16"/>
      <name val="Arial"/>
      <family val="2"/>
    </font>
    <font>
      <b/>
      <sz val="8"/>
      <name val="Arial"/>
      <family val="2"/>
    </font>
    <font>
      <b/>
      <sz val="10"/>
      <color indexed="10"/>
      <name val="Arial"/>
      <family val="2"/>
    </font>
    <font>
      <b/>
      <sz val="12"/>
      <color rgb="FFFF0000"/>
      <name val="Arial"/>
      <family val="2"/>
    </font>
    <font>
      <b/>
      <sz val="11"/>
      <color rgb="FFFF0000"/>
      <name val="Arial"/>
      <family val="2"/>
    </font>
    <font>
      <sz val="9"/>
      <color rgb="FFFF0000"/>
      <name val="Arial Narrow"/>
      <family val="2"/>
    </font>
    <font>
      <sz val="10"/>
      <color rgb="FFFF0000"/>
      <name val="Arial"/>
      <family val="2"/>
    </font>
    <font>
      <b/>
      <sz val="8"/>
      <color rgb="FFFF0000"/>
      <name val="Arial Narrow"/>
      <family val="2"/>
    </font>
    <font>
      <b/>
      <sz val="10"/>
      <color rgb="FFFF0000"/>
      <name val="Arial Narrow"/>
      <family val="2"/>
    </font>
    <font>
      <b/>
      <sz val="10"/>
      <color rgb="FFFF0000"/>
      <name val="Arial"/>
      <family val="2"/>
    </font>
    <font>
      <b/>
      <sz val="10"/>
      <color rgb="FF7030A0"/>
      <name val="Arial"/>
      <family val="2"/>
    </font>
    <font>
      <b/>
      <sz val="12"/>
      <color rgb="FF7030A0"/>
      <name val="Arial"/>
      <family val="2"/>
    </font>
    <font>
      <b/>
      <sz val="9"/>
      <color rgb="FFFF0000"/>
      <name val="Arial Narrow"/>
      <family val="2"/>
    </font>
    <font>
      <b/>
      <sz val="18"/>
      <color rgb="FFFF0000"/>
      <name val="Arial"/>
      <family val="2"/>
    </font>
    <font>
      <b/>
      <sz val="20"/>
      <color rgb="FFFF0000"/>
      <name val="Arial"/>
      <family val="2"/>
    </font>
    <font>
      <b/>
      <sz val="10"/>
      <color rgb="FF7030A0"/>
      <name val="Arial Narrow"/>
      <family val="2"/>
    </font>
    <font>
      <sz val="10"/>
      <color rgb="FF7030A0"/>
      <name val="Arial Narrow"/>
      <family val="2"/>
    </font>
    <font>
      <b/>
      <sz val="14"/>
      <color rgb="FFFF0000"/>
      <name val="Arial"/>
      <family val="2"/>
    </font>
    <font>
      <sz val="10"/>
      <color rgb="FF7030A0"/>
      <name val="Arial"/>
      <family val="2"/>
    </font>
    <font>
      <b/>
      <sz val="9"/>
      <color rgb="FFFF0000"/>
      <name val="Arial"/>
      <family val="2"/>
    </font>
    <font>
      <sz val="10"/>
      <color rgb="FF0070C0"/>
      <name val="Arial"/>
      <family val="2"/>
    </font>
    <font>
      <b/>
      <sz val="10"/>
      <color rgb="FF0070C0"/>
      <name val="Arial"/>
      <family val="2"/>
    </font>
    <font>
      <b/>
      <sz val="9"/>
      <color indexed="10"/>
      <name val="Arial"/>
      <family val="2"/>
    </font>
    <font>
      <sz val="8"/>
      <color indexed="12"/>
      <name val="Arial"/>
      <family val="2"/>
    </font>
    <font>
      <sz val="9"/>
      <color indexed="10"/>
      <name val="Arial"/>
      <family val="2"/>
    </font>
    <font>
      <sz val="10"/>
      <color indexed="10"/>
      <name val="Arial"/>
      <family val="2"/>
    </font>
    <font>
      <b/>
      <sz val="11"/>
      <color rgb="FFC00000"/>
      <name val="Arial"/>
      <family val="2"/>
    </font>
    <font>
      <b/>
      <sz val="8"/>
      <color indexed="10"/>
      <name val="Arial"/>
      <family val="2"/>
    </font>
    <font>
      <sz val="9"/>
      <color indexed="12"/>
      <name val="Arial"/>
      <family val="2"/>
    </font>
    <font>
      <b/>
      <sz val="8"/>
      <color indexed="12"/>
      <name val="Arial"/>
      <family val="2"/>
    </font>
    <font>
      <sz val="11"/>
      <name val="Times New Roman"/>
      <family val="1"/>
    </font>
    <font>
      <sz val="11"/>
      <color indexed="10"/>
      <name val="Times New Roman"/>
      <family val="1"/>
    </font>
    <font>
      <sz val="6"/>
      <color indexed="12"/>
      <name val="Arial"/>
      <family val="2"/>
    </font>
    <font>
      <b/>
      <sz val="12"/>
      <color rgb="FF0070C0"/>
      <name val="Arial"/>
      <family val="2"/>
    </font>
    <font>
      <sz val="16"/>
      <name val="Arial"/>
      <family val="2"/>
    </font>
    <font>
      <b/>
      <sz val="12"/>
      <color rgb="FF00B050"/>
      <name val="Arial"/>
      <family val="2"/>
    </font>
    <font>
      <b/>
      <sz val="16"/>
      <color rgb="FF00B050"/>
      <name val="Arial"/>
      <family val="2"/>
    </font>
    <font>
      <b/>
      <sz val="8"/>
      <color indexed="10"/>
      <name val="Times New Roman"/>
      <family val="1"/>
    </font>
    <font>
      <sz val="10"/>
      <color indexed="17"/>
      <name val="Arial"/>
      <family val="2"/>
    </font>
    <font>
      <b/>
      <sz val="10"/>
      <color indexed="17"/>
      <name val="Arial"/>
      <family val="2"/>
    </font>
    <font>
      <b/>
      <sz val="9"/>
      <color indexed="81"/>
      <name val="Tahoma"/>
      <family val="2"/>
    </font>
    <font>
      <sz val="9"/>
      <color indexed="81"/>
      <name val="Tahoma"/>
      <family val="2"/>
    </font>
    <font>
      <b/>
      <i/>
      <sz val="10"/>
      <color rgb="FF0070C0"/>
      <name val="Arial"/>
      <family val="2"/>
    </font>
    <font>
      <b/>
      <sz val="14"/>
      <color rgb="FF00B050"/>
      <name val="Arial"/>
      <family val="2"/>
    </font>
    <font>
      <b/>
      <u/>
      <sz val="11"/>
      <name val="Arial"/>
      <family val="2"/>
    </font>
    <font>
      <b/>
      <u val="singleAccounting"/>
      <sz val="10"/>
      <name val="Arial"/>
      <family val="2"/>
    </font>
    <font>
      <sz val="11"/>
      <name val="Arial"/>
      <family val="2"/>
    </font>
    <font>
      <b/>
      <sz val="10"/>
      <name val="Arial Narrow"/>
      <family val="2"/>
    </font>
    <font>
      <b/>
      <sz val="7"/>
      <name val="Arial Narrow"/>
      <family val="2"/>
    </font>
  </fonts>
  <fills count="2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
      <gradientFill type="path" left="0.5" right="0.5" top="0.5" bottom="0.5">
        <stop position="0">
          <color theme="0"/>
        </stop>
        <stop position="1">
          <color theme="8" tint="0.40000610370189521"/>
        </stop>
      </gradientFill>
    </fill>
    <fill>
      <patternFill patternType="solid">
        <fgColor theme="6" tint="0.39997558519241921"/>
        <bgColor indexed="64"/>
      </patternFill>
    </fill>
    <fill>
      <patternFill patternType="solid">
        <fgColor rgb="FFFFFF00"/>
        <bgColor indexed="64"/>
      </patternFill>
    </fill>
    <fill>
      <gradientFill type="path" left="0.5" right="0.5" top="0.5" bottom="0.5">
        <stop position="0">
          <color theme="0"/>
        </stop>
        <stop position="1">
          <color rgb="FF00B0F0"/>
        </stop>
      </gradientFill>
    </fill>
    <fill>
      <patternFill patternType="solid">
        <fgColor theme="6"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736">
    <xf numFmtId="0" fontId="0" fillId="0" borderId="0" xfId="0"/>
    <xf numFmtId="0" fontId="0" fillId="0" borderId="0" xfId="0" applyAlignment="1">
      <alignment horizontal="center"/>
    </xf>
    <xf numFmtId="0" fontId="0" fillId="0" borderId="0" xfId="0" applyAlignment="1"/>
    <xf numFmtId="0" fontId="0" fillId="0" borderId="0" xfId="0" applyAlignment="1">
      <alignment vertical="center" wrapText="1"/>
    </xf>
    <xf numFmtId="0" fontId="0" fillId="0" borderId="0" xfId="0" applyAlignment="1">
      <alignment horizontal="center" vertical="center" wrapText="1"/>
    </xf>
    <xf numFmtId="0" fontId="5" fillId="2" borderId="1" xfId="0" applyFont="1" applyFill="1" applyBorder="1" applyAlignment="1">
      <alignment horizontal="center"/>
    </xf>
    <xf numFmtId="164" fontId="0" fillId="0" borderId="0" xfId="0" applyNumberFormat="1"/>
    <xf numFmtId="164" fontId="4" fillId="0" borderId="1" xfId="0" applyNumberFormat="1" applyFont="1" applyBorder="1" applyAlignment="1">
      <alignment vertical="center"/>
    </xf>
    <xf numFmtId="0" fontId="0" fillId="0" borderId="0" xfId="0" applyBorder="1"/>
    <xf numFmtId="0" fontId="3" fillId="0" borderId="0" xfId="0" applyFont="1" applyBorder="1" applyAlignment="1">
      <alignment vertical="center"/>
    </xf>
    <xf numFmtId="0" fontId="0" fillId="0" borderId="0" xfId="0" applyBorder="1" applyAlignment="1">
      <alignment vertical="center" wrapText="1"/>
    </xf>
    <xf numFmtId="164" fontId="6" fillId="0" borderId="0" xfId="0" applyNumberFormat="1" applyFont="1" applyBorder="1" applyAlignment="1">
      <alignment vertical="center"/>
    </xf>
    <xf numFmtId="164" fontId="0" fillId="0" borderId="0" xfId="0" applyNumberFormat="1" applyBorder="1" applyAlignment="1">
      <alignment vertical="center"/>
    </xf>
    <xf numFmtId="0" fontId="7" fillId="0" borderId="0" xfId="0" applyNumberFormat="1"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7" fillId="0" borderId="0" xfId="0" applyNumberFormat="1" applyFont="1" applyBorder="1" applyAlignment="1">
      <alignment vertical="center" wrapText="1"/>
    </xf>
    <xf numFmtId="0" fontId="4" fillId="0" borderId="0" xfId="0" applyFont="1" applyBorder="1" applyAlignment="1">
      <alignment vertical="center"/>
    </xf>
    <xf numFmtId="0" fontId="10" fillId="0" borderId="1" xfId="0" applyFont="1" applyBorder="1" applyAlignment="1">
      <alignment horizontal="center" vertical="center"/>
    </xf>
    <xf numFmtId="0" fontId="11" fillId="0" borderId="1" xfId="0" applyFont="1" applyBorder="1" applyAlignment="1">
      <alignment vertical="center"/>
    </xf>
    <xf numFmtId="164" fontId="11" fillId="0" borderId="1" xfId="0" applyNumberFormat="1"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0" xfId="0" applyFont="1" applyBorder="1" applyAlignment="1">
      <alignment vertical="center"/>
    </xf>
    <xf numFmtId="164" fontId="12" fillId="0" borderId="1" xfId="0" applyNumberFormat="1" applyFont="1" applyBorder="1" applyAlignment="1">
      <alignment vertical="center"/>
    </xf>
    <xf numFmtId="0" fontId="12" fillId="0" borderId="2" xfId="0" applyFont="1" applyBorder="1" applyAlignment="1">
      <alignment horizontal="center" vertical="center"/>
    </xf>
    <xf numFmtId="0" fontId="12" fillId="0" borderId="12" xfId="0" applyFont="1" applyBorder="1" applyAlignment="1">
      <alignment vertical="center"/>
    </xf>
    <xf numFmtId="164" fontId="11" fillId="0" borderId="2" xfId="0" applyNumberFormat="1" applyFont="1" applyBorder="1" applyAlignment="1">
      <alignment vertical="center"/>
    </xf>
    <xf numFmtId="0" fontId="0" fillId="0" borderId="1" xfId="0" applyBorder="1"/>
    <xf numFmtId="0" fontId="15" fillId="0" borderId="0" xfId="0" applyFont="1"/>
    <xf numFmtId="49" fontId="12" fillId="0" borderId="1" xfId="0" applyNumberFormat="1" applyFont="1" applyBorder="1" applyAlignment="1">
      <alignment horizontal="center" vertical="center"/>
    </xf>
    <xf numFmtId="0" fontId="11" fillId="0" borderId="12" xfId="0" applyFont="1" applyBorder="1" applyAlignment="1">
      <alignment vertical="center"/>
    </xf>
    <xf numFmtId="164" fontId="12" fillId="0" borderId="0" xfId="0" applyNumberFormat="1" applyFont="1" applyBorder="1" applyAlignment="1">
      <alignment vertical="center"/>
    </xf>
    <xf numFmtId="0" fontId="12" fillId="0" borderId="8" xfId="0" applyFont="1" applyBorder="1" applyAlignment="1">
      <alignment horizontal="center" vertical="center" wrapText="1"/>
    </xf>
    <xf numFmtId="0" fontId="18" fillId="0" borderId="6" xfId="0" applyFont="1" applyBorder="1" applyAlignment="1">
      <alignment horizontal="center" vertical="top" wrapText="1"/>
    </xf>
    <xf numFmtId="0" fontId="18" fillId="0" borderId="0" xfId="0" applyFont="1" applyBorder="1" applyAlignment="1">
      <alignment horizontal="center" vertical="top"/>
    </xf>
    <xf numFmtId="0" fontId="18" fillId="0" borderId="7" xfId="0" applyFont="1" applyBorder="1" applyAlignment="1">
      <alignment horizontal="center" vertical="top"/>
    </xf>
    <xf numFmtId="0" fontId="17" fillId="0" borderId="0" xfId="0" applyFont="1" applyBorder="1" applyAlignment="1">
      <alignment horizontal="center" vertical="top"/>
    </xf>
    <xf numFmtId="0" fontId="12" fillId="0" borderId="0" xfId="0" applyFont="1" applyBorder="1" applyAlignment="1">
      <alignment horizontal="center" vertical="center"/>
    </xf>
    <xf numFmtId="164" fontId="13" fillId="0" borderId="1" xfId="0" applyNumberFormat="1" applyFont="1" applyBorder="1" applyAlignment="1">
      <alignment vertical="center"/>
    </xf>
    <xf numFmtId="164" fontId="13" fillId="0" borderId="10" xfId="0" applyNumberFormat="1" applyFont="1" applyBorder="1" applyAlignment="1">
      <alignment vertical="center"/>
    </xf>
    <xf numFmtId="0" fontId="12" fillId="0" borderId="12" xfId="0" applyFont="1" applyBorder="1" applyAlignment="1">
      <alignment horizontal="center" vertical="center"/>
    </xf>
    <xf numFmtId="0" fontId="7" fillId="0" borderId="2"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7" fillId="0" borderId="8"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6" fillId="0" borderId="6" xfId="0" applyFont="1" applyBorder="1" applyAlignment="1">
      <alignment horizontal="left"/>
    </xf>
    <xf numFmtId="0" fontId="6" fillId="0" borderId="6" xfId="0" applyFont="1" applyBorder="1" applyAlignment="1">
      <alignment horizontal="left" vertical="center" wrapText="1"/>
    </xf>
    <xf numFmtId="0" fontId="6" fillId="0" borderId="19" xfId="0" applyFont="1" applyBorder="1"/>
    <xf numFmtId="0" fontId="23" fillId="0" borderId="0" xfId="0" applyFont="1" applyBorder="1"/>
    <xf numFmtId="0" fontId="6" fillId="0" borderId="0" xfId="0" applyFont="1" applyBorder="1"/>
    <xf numFmtId="0" fontId="9" fillId="0" borderId="0" xfId="0" applyFont="1" applyBorder="1"/>
    <xf numFmtId="164" fontId="6" fillId="0" borderId="0" xfId="0" applyNumberFormat="1" applyFont="1" applyBorder="1" applyAlignment="1">
      <alignment horizontal="left" vertical="center"/>
    </xf>
    <xf numFmtId="0" fontId="7" fillId="0" borderId="8" xfId="0" applyNumberFormat="1" applyFont="1" applyBorder="1" applyAlignment="1">
      <alignment vertical="center"/>
    </xf>
    <xf numFmtId="0" fontId="7" fillId="0" borderId="9" xfId="0" applyNumberFormat="1" applyFont="1" applyBorder="1" applyAlignment="1">
      <alignment vertical="center"/>
    </xf>
    <xf numFmtId="0" fontId="4" fillId="0" borderId="8" xfId="0" applyFont="1" applyBorder="1" applyAlignment="1">
      <alignment vertical="center"/>
    </xf>
    <xf numFmtId="0" fontId="7" fillId="0" borderId="2" xfId="0" applyNumberFormat="1" applyFont="1" applyBorder="1" applyAlignment="1">
      <alignment vertical="center" wrapText="1"/>
    </xf>
    <xf numFmtId="0" fontId="23" fillId="0" borderId="0" xfId="0" applyFont="1" applyBorder="1" applyAlignment="1">
      <alignment wrapText="1"/>
    </xf>
    <xf numFmtId="0" fontId="7" fillId="0" borderId="9" xfId="0" applyNumberFormat="1" applyFont="1" applyBorder="1" applyAlignment="1">
      <alignment vertical="center" wrapText="1"/>
    </xf>
    <xf numFmtId="0" fontId="4" fillId="0" borderId="28" xfId="0" applyFont="1" applyBorder="1"/>
    <xf numFmtId="0" fontId="4" fillId="0" borderId="9" xfId="0" applyFont="1" applyBorder="1" applyAlignment="1">
      <alignment vertical="center" wrapText="1"/>
    </xf>
    <xf numFmtId="0" fontId="7" fillId="0" borderId="19" xfId="0" applyNumberFormat="1" applyFont="1" applyBorder="1" applyAlignment="1">
      <alignment vertical="center" wrapText="1"/>
    </xf>
    <xf numFmtId="0" fontId="7" fillId="0" borderId="28" xfId="0" applyNumberFormat="1" applyFont="1" applyBorder="1" applyAlignment="1">
      <alignment vertical="center" wrapText="1"/>
    </xf>
    <xf numFmtId="0" fontId="7" fillId="0" borderId="28" xfId="0" applyNumberFormat="1" applyFont="1" applyBorder="1" applyAlignment="1">
      <alignment horizontal="center" vertical="center" wrapText="1"/>
    </xf>
    <xf numFmtId="0" fontId="4" fillId="0" borderId="21" xfId="0" applyFont="1" applyBorder="1" applyAlignment="1">
      <alignment vertical="center" wrapText="1"/>
    </xf>
    <xf numFmtId="0" fontId="12" fillId="0" borderId="9" xfId="0" applyFont="1" applyBorder="1" applyAlignment="1">
      <alignment horizontal="center" vertical="center"/>
    </xf>
    <xf numFmtId="0" fontId="4" fillId="0" borderId="1" xfId="0" applyFont="1" applyBorder="1" applyAlignment="1">
      <alignment vertical="center"/>
    </xf>
    <xf numFmtId="0" fontId="12" fillId="0" borderId="1" xfId="0" applyFont="1" applyBorder="1" applyAlignment="1">
      <alignment vertical="center" wrapText="1"/>
    </xf>
    <xf numFmtId="0" fontId="11" fillId="0" borderId="1" xfId="0" applyFont="1" applyBorder="1" applyAlignment="1">
      <alignment horizontal="right" vertical="center"/>
    </xf>
    <xf numFmtId="164" fontId="0" fillId="0" borderId="1" xfId="1" applyFont="1" applyBorder="1"/>
    <xf numFmtId="49" fontId="7" fillId="0" borderId="0" xfId="0" applyNumberFormat="1" applyFont="1" applyBorder="1" applyAlignment="1">
      <alignment horizontal="center" vertical="center" wrapText="1"/>
    </xf>
    <xf numFmtId="164" fontId="13" fillId="0" borderId="9" xfId="0" applyNumberFormat="1" applyFont="1" applyBorder="1" applyAlignment="1">
      <alignment vertical="center"/>
    </xf>
    <xf numFmtId="0" fontId="31" fillId="0" borderId="1" xfId="0" applyFont="1" applyBorder="1" applyAlignment="1">
      <alignment vertical="center"/>
    </xf>
    <xf numFmtId="49" fontId="31" fillId="0" borderId="1" xfId="0" applyNumberFormat="1" applyFont="1" applyBorder="1" applyAlignment="1">
      <alignment horizontal="center" vertical="center" wrapText="1"/>
    </xf>
    <xf numFmtId="49" fontId="31" fillId="0" borderId="1" xfId="0" applyNumberFormat="1" applyFont="1" applyBorder="1" applyAlignment="1">
      <alignment horizontal="center" vertical="center"/>
    </xf>
    <xf numFmtId="49" fontId="32" fillId="0" borderId="1" xfId="0" applyNumberFormat="1" applyFont="1" applyBorder="1" applyAlignment="1">
      <alignment horizontal="center" vertical="center"/>
    </xf>
    <xf numFmtId="0" fontId="1" fillId="0" borderId="19" xfId="0" applyFont="1" applyBorder="1"/>
    <xf numFmtId="164" fontId="1" fillId="0" borderId="0" xfId="0" applyNumberFormat="1" applyFont="1" applyBorder="1" applyAlignment="1">
      <alignment vertical="center"/>
    </xf>
    <xf numFmtId="0" fontId="1" fillId="0" borderId="0" xfId="0" applyFont="1" applyBorder="1"/>
    <xf numFmtId="0" fontId="1" fillId="0" borderId="0" xfId="0" applyFont="1" applyFill="1" applyBorder="1"/>
    <xf numFmtId="0" fontId="34" fillId="0" borderId="6" xfId="0" applyFont="1" applyBorder="1" applyAlignment="1">
      <alignment horizontal="center" vertical="center" wrapText="1"/>
    </xf>
    <xf numFmtId="0" fontId="35" fillId="0" borderId="6" xfId="0" applyFont="1" applyBorder="1" applyAlignment="1">
      <alignment horizontal="center" vertical="center" wrapText="1"/>
    </xf>
    <xf numFmtId="164" fontId="12" fillId="0" borderId="1" xfId="1" applyFont="1" applyBorder="1" applyAlignment="1">
      <alignment vertical="center"/>
    </xf>
    <xf numFmtId="164" fontId="16" fillId="0" borderId="0" xfId="0" applyNumberFormat="1" applyFont="1" applyBorder="1" applyAlignment="1">
      <alignment vertical="center"/>
    </xf>
    <xf numFmtId="164" fontId="36" fillId="0" borderId="13" xfId="0" applyNumberFormat="1" applyFont="1" applyBorder="1" applyAlignment="1">
      <alignment vertical="center"/>
    </xf>
    <xf numFmtId="164" fontId="36" fillId="0" borderId="13" xfId="0" applyNumberFormat="1" applyFont="1" applyBorder="1" applyAlignment="1">
      <alignment horizontal="center" vertical="center"/>
    </xf>
    <xf numFmtId="164" fontId="31" fillId="0" borderId="13" xfId="0" applyNumberFormat="1" applyFont="1" applyBorder="1" applyAlignment="1">
      <alignment vertical="center"/>
    </xf>
    <xf numFmtId="164" fontId="31" fillId="0" borderId="22" xfId="0" applyNumberFormat="1" applyFont="1" applyBorder="1" applyAlignment="1">
      <alignment vertical="center"/>
    </xf>
    <xf numFmtId="0" fontId="31" fillId="0" borderId="1" xfId="0" applyFont="1" applyBorder="1" applyAlignment="1">
      <alignment horizontal="center" vertical="center"/>
    </xf>
    <xf numFmtId="0" fontId="31" fillId="0" borderId="1" xfId="0" applyFont="1" applyBorder="1" applyAlignment="1">
      <alignment vertical="center" wrapText="1"/>
    </xf>
    <xf numFmtId="0" fontId="33" fillId="0" borderId="0" xfId="0" applyFont="1"/>
    <xf numFmtId="164" fontId="8" fillId="0" borderId="12" xfId="0" applyNumberFormat="1" applyFont="1" applyBorder="1" applyAlignment="1">
      <alignment vertical="center"/>
    </xf>
    <xf numFmtId="0" fontId="36" fillId="0" borderId="1" xfId="0" applyFont="1" applyBorder="1" applyAlignment="1">
      <alignment horizontal="center" vertical="center" wrapText="1"/>
    </xf>
    <xf numFmtId="0" fontId="1" fillId="0" borderId="1" xfId="0" applyFont="1" applyBorder="1" applyAlignment="1">
      <alignment vertical="center" wrapText="1"/>
    </xf>
    <xf numFmtId="164" fontId="1" fillId="0" borderId="8" xfId="0" applyNumberFormat="1" applyFont="1" applyBorder="1" applyAlignment="1">
      <alignment horizontal="left" vertical="center"/>
    </xf>
    <xf numFmtId="164" fontId="6" fillId="0" borderId="8" xfId="0" applyNumberFormat="1" applyFont="1" applyBorder="1" applyAlignment="1">
      <alignment horizontal="left" vertical="center"/>
    </xf>
    <xf numFmtId="0" fontId="31" fillId="0" borderId="34" xfId="0" applyFont="1" applyBorder="1" applyAlignment="1">
      <alignment vertical="center"/>
    </xf>
    <xf numFmtId="164" fontId="31" fillId="0" borderId="0" xfId="0" applyNumberFormat="1" applyFont="1" applyBorder="1" applyAlignment="1">
      <alignment vertical="center"/>
    </xf>
    <xf numFmtId="0" fontId="32" fillId="0" borderId="1" xfId="0" applyFont="1" applyBorder="1" applyAlignment="1">
      <alignment vertical="center"/>
    </xf>
    <xf numFmtId="0" fontId="1" fillId="0" borderId="0" xfId="0" applyFont="1" applyBorder="1" applyAlignment="1">
      <alignment horizontal="center" vertical="center" wrapText="1"/>
    </xf>
    <xf numFmtId="164" fontId="7" fillId="3" borderId="13" xfId="0" applyNumberFormat="1" applyFont="1" applyFill="1" applyBorder="1"/>
    <xf numFmtId="164" fontId="6" fillId="0" borderId="0" xfId="0" applyNumberFormat="1" applyFont="1" applyFill="1" applyBorder="1" applyAlignment="1">
      <alignment horizontal="left" vertical="center"/>
    </xf>
    <xf numFmtId="0" fontId="41" fillId="0" borderId="6" xfId="0" applyFont="1" applyBorder="1" applyAlignment="1">
      <alignment horizontal="center" vertical="center" wrapText="1"/>
    </xf>
    <xf numFmtId="0" fontId="41" fillId="0" borderId="3" xfId="0" applyFont="1" applyBorder="1" applyAlignment="1">
      <alignment horizontal="center" vertical="center" wrapText="1"/>
    </xf>
    <xf numFmtId="164" fontId="36" fillId="0" borderId="0" xfId="0" applyNumberFormat="1" applyFont="1" applyBorder="1" applyAlignment="1">
      <alignment vertical="center"/>
    </xf>
    <xf numFmtId="164" fontId="14" fillId="0" borderId="1" xfId="0" applyNumberFormat="1" applyFont="1" applyBorder="1" applyAlignment="1">
      <alignment vertical="center"/>
    </xf>
    <xf numFmtId="0" fontId="1" fillId="0" borderId="6" xfId="0" applyFont="1" applyBorder="1" applyAlignment="1">
      <alignment horizontal="center" vertical="center" wrapText="1"/>
    </xf>
    <xf numFmtId="0" fontId="6" fillId="0" borderId="0" xfId="0" applyFont="1" applyBorder="1" applyAlignment="1">
      <alignment horizontal="left"/>
    </xf>
    <xf numFmtId="164" fontId="11" fillId="0" borderId="12" xfId="0" applyNumberFormat="1" applyFont="1" applyBorder="1" applyAlignment="1">
      <alignment vertical="center"/>
    </xf>
    <xf numFmtId="164" fontId="11" fillId="0" borderId="10" xfId="0" applyNumberFormat="1" applyFont="1" applyBorder="1" applyAlignment="1">
      <alignment vertical="center"/>
    </xf>
    <xf numFmtId="164" fontId="11" fillId="0" borderId="8" xfId="0" applyNumberFormat="1" applyFont="1" applyBorder="1" applyAlignment="1">
      <alignment vertical="center"/>
    </xf>
    <xf numFmtId="164" fontId="14" fillId="0" borderId="10" xfId="0" applyNumberFormat="1"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0" fillId="0" borderId="2" xfId="0" applyBorder="1" applyAlignment="1">
      <alignment vertical="center"/>
    </xf>
    <xf numFmtId="0" fontId="12" fillId="0" borderId="14" xfId="0" applyFont="1" applyBorder="1" applyAlignment="1">
      <alignment horizontal="center" vertical="center"/>
    </xf>
    <xf numFmtId="0" fontId="4" fillId="0" borderId="1" xfId="0" applyFont="1" applyBorder="1" applyAlignment="1">
      <alignment horizontal="justify" vertical="justify" wrapText="1" readingOrder="1"/>
    </xf>
    <xf numFmtId="0" fontId="37" fillId="0" borderId="0" xfId="0" applyFont="1" applyBorder="1" applyAlignment="1">
      <alignment vertical="center"/>
    </xf>
    <xf numFmtId="0" fontId="27" fillId="10" borderId="44" xfId="0" applyFont="1" applyFill="1" applyBorder="1" applyAlignment="1">
      <alignment horizontal="center"/>
    </xf>
    <xf numFmtId="0" fontId="27" fillId="10" borderId="0" xfId="0" applyFont="1" applyFill="1" applyBorder="1" applyAlignment="1">
      <alignment horizontal="center"/>
    </xf>
    <xf numFmtId="0" fontId="3" fillId="0" borderId="0" xfId="0" applyFont="1" applyAlignment="1">
      <alignment vertical="center"/>
    </xf>
    <xf numFmtId="164" fontId="0" fillId="0" borderId="1" xfId="1" applyFont="1" applyBorder="1" applyAlignment="1">
      <alignment vertical="center"/>
    </xf>
    <xf numFmtId="164" fontId="0" fillId="0" borderId="2" xfId="1" applyFont="1" applyBorder="1" applyAlignment="1">
      <alignment vertical="center"/>
    </xf>
    <xf numFmtId="164" fontId="1" fillId="0" borderId="1" xfId="1" applyFont="1" applyBorder="1" applyAlignment="1">
      <alignment vertical="center"/>
    </xf>
    <xf numFmtId="164" fontId="4" fillId="0" borderId="1" xfId="1" applyFont="1" applyBorder="1" applyAlignment="1">
      <alignment vertical="center"/>
    </xf>
    <xf numFmtId="0" fontId="4" fillId="4" borderId="13" xfId="0" applyFont="1" applyFill="1" applyBorder="1" applyAlignment="1">
      <alignment horizontal="center" vertical="center" wrapText="1"/>
    </xf>
    <xf numFmtId="0" fontId="0" fillId="0" borderId="10" xfId="0" applyBorder="1" applyAlignment="1">
      <alignment vertical="center"/>
    </xf>
    <xf numFmtId="0" fontId="4" fillId="0" borderId="19" xfId="0" applyFont="1" applyBorder="1" applyAlignment="1">
      <alignment vertical="center"/>
    </xf>
    <xf numFmtId="164" fontId="4" fillId="0" borderId="37" xfId="1" applyFont="1" applyBorder="1" applyAlignment="1">
      <alignment vertical="center"/>
    </xf>
    <xf numFmtId="164" fontId="34" fillId="0" borderId="13" xfId="1" applyFont="1" applyBorder="1" applyAlignment="1">
      <alignment vertical="center"/>
    </xf>
    <xf numFmtId="0" fontId="4" fillId="0" borderId="11" xfId="0" applyFont="1" applyBorder="1" applyAlignment="1">
      <alignment vertical="center"/>
    </xf>
    <xf numFmtId="164" fontId="34" fillId="0" borderId="10" xfId="1" applyFont="1" applyBorder="1" applyAlignment="1">
      <alignment vertical="center"/>
    </xf>
    <xf numFmtId="164" fontId="4" fillId="0" borderId="0" xfId="1" applyFont="1" applyBorder="1" applyAlignment="1">
      <alignment vertical="center"/>
    </xf>
    <xf numFmtId="164" fontId="34" fillId="0" borderId="0" xfId="1" applyFont="1" applyBorder="1" applyAlignment="1">
      <alignment vertical="center"/>
    </xf>
    <xf numFmtId="0" fontId="4" fillId="0" borderId="4" xfId="0" applyFont="1" applyBorder="1" applyAlignment="1">
      <alignment vertical="center"/>
    </xf>
    <xf numFmtId="164" fontId="4" fillId="0" borderId="0" xfId="0" applyNumberFormat="1" applyFont="1" applyBorder="1" applyAlignment="1">
      <alignment vertical="center"/>
    </xf>
    <xf numFmtId="0" fontId="0" fillId="0" borderId="0" xfId="0" applyAlignment="1">
      <alignment vertical="center"/>
    </xf>
    <xf numFmtId="164" fontId="42" fillId="0" borderId="0" xfId="1" applyFont="1" applyAlignment="1">
      <alignment vertical="center"/>
    </xf>
    <xf numFmtId="164" fontId="42" fillId="0" borderId="12" xfId="1" applyFont="1" applyBorder="1" applyAlignment="1">
      <alignment vertical="center"/>
    </xf>
    <xf numFmtId="164" fontId="1" fillId="0" borderId="2" xfId="1" applyFont="1" applyBorder="1" applyAlignment="1">
      <alignment vertical="center"/>
    </xf>
    <xf numFmtId="164" fontId="42" fillId="0" borderId="1" xfId="1" applyFont="1" applyBorder="1" applyAlignment="1">
      <alignment vertical="center"/>
    </xf>
    <xf numFmtId="0" fontId="4" fillId="0" borderId="9"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4" fillId="0" borderId="25" xfId="0" applyFont="1" applyBorder="1" applyAlignment="1">
      <alignment vertical="center"/>
    </xf>
    <xf numFmtId="164" fontId="4" fillId="0" borderId="13" xfId="1" applyFont="1" applyBorder="1" applyAlignment="1">
      <alignment vertical="center"/>
    </xf>
    <xf numFmtId="164" fontId="34" fillId="0" borderId="35" xfId="1" applyFont="1" applyBorder="1" applyAlignment="1">
      <alignment vertical="center"/>
    </xf>
    <xf numFmtId="0" fontId="4" fillId="0" borderId="12" xfId="0" applyFont="1" applyBorder="1" applyAlignment="1">
      <alignment vertical="center"/>
    </xf>
    <xf numFmtId="164" fontId="4" fillId="0" borderId="18" xfId="1" applyFont="1" applyBorder="1" applyAlignment="1">
      <alignment vertical="center"/>
    </xf>
    <xf numFmtId="0" fontId="4" fillId="7" borderId="26" xfId="0" applyFont="1" applyFill="1" applyBorder="1" applyAlignment="1">
      <alignment vertical="center"/>
    </xf>
    <xf numFmtId="0" fontId="4" fillId="7" borderId="22" xfId="0" applyFont="1" applyFill="1" applyBorder="1" applyAlignment="1">
      <alignment vertical="center"/>
    </xf>
    <xf numFmtId="0" fontId="4" fillId="5" borderId="13" xfId="0" applyFont="1" applyFill="1" applyBorder="1" applyAlignment="1">
      <alignment horizontal="center" vertical="center" wrapText="1"/>
    </xf>
    <xf numFmtId="164" fontId="0" fillId="0" borderId="10" xfId="1" applyFont="1" applyBorder="1" applyAlignment="1">
      <alignment vertical="center"/>
    </xf>
    <xf numFmtId="0" fontId="4" fillId="6" borderId="13" xfId="0" applyFont="1" applyFill="1" applyBorder="1" applyAlignment="1">
      <alignment horizontal="center" vertical="center" wrapText="1"/>
    </xf>
    <xf numFmtId="164" fontId="0" fillId="0" borderId="9" xfId="1" applyFont="1" applyBorder="1" applyAlignment="1">
      <alignment vertical="center"/>
    </xf>
    <xf numFmtId="164" fontId="34" fillId="0" borderId="5" xfId="1" applyFont="1" applyBorder="1" applyAlignment="1">
      <alignment vertical="center"/>
    </xf>
    <xf numFmtId="0" fontId="4" fillId="0" borderId="3" xfId="0" applyFont="1" applyBorder="1" applyAlignment="1">
      <alignment vertical="center"/>
    </xf>
    <xf numFmtId="164" fontId="34" fillId="0" borderId="2" xfId="1" applyFont="1" applyBorder="1" applyAlignment="1">
      <alignment vertical="center"/>
    </xf>
    <xf numFmtId="164" fontId="4" fillId="0" borderId="10" xfId="1" applyFont="1" applyBorder="1" applyAlignment="1">
      <alignment vertical="center"/>
    </xf>
    <xf numFmtId="164" fontId="1" fillId="0" borderId="10" xfId="1" applyFont="1" applyBorder="1" applyAlignment="1">
      <alignment vertical="center"/>
    </xf>
    <xf numFmtId="0" fontId="4" fillId="13" borderId="1" xfId="0" applyFont="1" applyFill="1" applyBorder="1" applyAlignment="1">
      <alignment vertical="center" wrapText="1"/>
    </xf>
    <xf numFmtId="164" fontId="4" fillId="0" borderId="13" xfId="0" applyNumberFormat="1" applyFont="1" applyBorder="1" applyAlignment="1">
      <alignment vertical="center"/>
    </xf>
    <xf numFmtId="164" fontId="34" fillId="0" borderId="13" xfId="0" applyNumberFormat="1" applyFont="1" applyBorder="1" applyAlignment="1">
      <alignment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164" fontId="4" fillId="0" borderId="22" xfId="0" applyNumberFormat="1" applyFont="1" applyBorder="1" applyAlignment="1">
      <alignment vertical="center"/>
    </xf>
    <xf numFmtId="164" fontId="4" fillId="0" borderId="22" xfId="1" applyFont="1" applyBorder="1" applyAlignment="1">
      <alignment vertical="center"/>
    </xf>
    <xf numFmtId="164" fontId="4" fillId="15" borderId="13" xfId="1" applyFont="1" applyFill="1" applyBorder="1" applyAlignment="1">
      <alignment vertical="center"/>
    </xf>
    <xf numFmtId="0" fontId="4" fillId="0" borderId="1" xfId="0" applyFont="1" applyBorder="1" applyAlignment="1">
      <alignment horizontal="justify" vertical="center" wrapText="1"/>
    </xf>
    <xf numFmtId="0" fontId="47" fillId="0" borderId="0" xfId="0" applyFont="1"/>
    <xf numFmtId="165" fontId="1" fillId="0" borderId="1" xfId="0" applyNumberFormat="1" applyFont="1" applyBorder="1" applyAlignment="1">
      <alignment vertical="center"/>
    </xf>
    <xf numFmtId="164" fontId="1" fillId="10" borderId="1" xfId="1" applyFont="1" applyFill="1" applyBorder="1" applyAlignment="1">
      <alignment vertical="center"/>
    </xf>
    <xf numFmtId="164" fontId="1" fillId="0" borderId="9" xfId="1" applyFont="1" applyBorder="1" applyAlignment="1">
      <alignment vertical="center"/>
    </xf>
    <xf numFmtId="0" fontId="33" fillId="0" borderId="0" xfId="0" applyFont="1" applyBorder="1" applyAlignment="1">
      <alignment wrapText="1"/>
    </xf>
    <xf numFmtId="0" fontId="33" fillId="0" borderId="0" xfId="0" applyFont="1" applyAlignment="1">
      <alignment wrapText="1"/>
    </xf>
    <xf numFmtId="0" fontId="33" fillId="0" borderId="0" xfId="0" applyFont="1" applyAlignment="1">
      <alignment horizontal="center" wrapText="1"/>
    </xf>
    <xf numFmtId="0" fontId="15" fillId="0" borderId="1" xfId="0" applyFont="1" applyBorder="1" applyAlignment="1">
      <alignment horizontal="center" vertical="center"/>
    </xf>
    <xf numFmtId="165" fontId="0" fillId="0" borderId="0" xfId="0" applyNumberFormat="1" applyBorder="1"/>
    <xf numFmtId="164" fontId="1" fillId="10" borderId="9" xfId="1" applyFont="1" applyFill="1" applyBorder="1" applyAlignment="1">
      <alignment vertical="center"/>
    </xf>
    <xf numFmtId="0" fontId="33" fillId="0" borderId="0" xfId="0" applyFont="1" applyBorder="1" applyAlignment="1">
      <alignment horizontal="left"/>
    </xf>
    <xf numFmtId="0" fontId="15" fillId="0" borderId="9" xfId="0" applyFont="1" applyBorder="1" applyAlignment="1">
      <alignment horizontal="center" vertical="center"/>
    </xf>
    <xf numFmtId="165" fontId="1" fillId="0" borderId="1" xfId="0" applyNumberFormat="1" applyFont="1" applyBorder="1" applyAlignment="1">
      <alignment horizontal="center" vertical="center" wrapText="1"/>
    </xf>
    <xf numFmtId="0" fontId="33" fillId="0" borderId="0" xfId="0" applyFont="1" applyBorder="1" applyAlignment="1"/>
    <xf numFmtId="165" fontId="0" fillId="0" borderId="9" xfId="0" applyNumberFormat="1" applyBorder="1" applyAlignment="1">
      <alignment vertical="center"/>
    </xf>
    <xf numFmtId="165" fontId="0" fillId="0" borderId="1" xfId="0" applyNumberFormat="1" applyBorder="1" applyAlignment="1">
      <alignment vertical="center"/>
    </xf>
    <xf numFmtId="0" fontId="1" fillId="0" borderId="0" xfId="0" applyFont="1" applyFill="1" applyBorder="1" applyAlignment="1">
      <alignment horizontal="left" wrapText="1"/>
    </xf>
    <xf numFmtId="0" fontId="15" fillId="0" borderId="2" xfId="0" applyFont="1" applyBorder="1" applyAlignment="1">
      <alignment horizontal="center" vertical="center"/>
    </xf>
    <xf numFmtId="165" fontId="0" fillId="0" borderId="0" xfId="0" applyNumberFormat="1" applyFill="1" applyBorder="1"/>
    <xf numFmtId="165" fontId="33" fillId="0" borderId="0" xfId="0" applyNumberFormat="1" applyFont="1" applyBorder="1"/>
    <xf numFmtId="0" fontId="0" fillId="0" borderId="20" xfId="0" applyBorder="1" applyAlignment="1">
      <alignment vertical="center"/>
    </xf>
    <xf numFmtId="165" fontId="50" fillId="18" borderId="13" xfId="0" applyNumberFormat="1" applyFont="1" applyFill="1" applyBorder="1" applyAlignment="1">
      <alignment vertical="center"/>
    </xf>
    <xf numFmtId="164" fontId="4" fillId="0" borderId="10" xfId="0" applyNumberFormat="1" applyFont="1" applyBorder="1" applyAlignment="1">
      <alignment vertical="center"/>
    </xf>
    <xf numFmtId="0" fontId="40" fillId="16" borderId="14" xfId="0" applyFont="1" applyFill="1" applyBorder="1" applyAlignment="1">
      <alignment vertical="center" wrapText="1"/>
    </xf>
    <xf numFmtId="0" fontId="39" fillId="16" borderId="48" xfId="0" applyFont="1" applyFill="1" applyBorder="1" applyAlignment="1">
      <alignment horizontal="center" vertical="center" wrapText="1"/>
    </xf>
    <xf numFmtId="0" fontId="39" fillId="16" borderId="13" xfId="0" applyFont="1" applyFill="1" applyBorder="1" applyAlignment="1">
      <alignment horizontal="center" vertical="center" wrapText="1"/>
    </xf>
    <xf numFmtId="0" fontId="19" fillId="19" borderId="13" xfId="0" applyFont="1" applyFill="1" applyBorder="1" applyAlignment="1">
      <alignment horizontal="center" vertical="center" wrapText="1"/>
    </xf>
    <xf numFmtId="0" fontId="30" fillId="0" borderId="0" xfId="0" applyFont="1" applyAlignment="1">
      <alignment vertical="center" wrapText="1"/>
    </xf>
    <xf numFmtId="0" fontId="33" fillId="0" borderId="13" xfId="0" applyFont="1" applyBorder="1" applyAlignment="1">
      <alignment horizontal="center"/>
    </xf>
    <xf numFmtId="0" fontId="12" fillId="0" borderId="18"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12" fillId="0" borderId="29" xfId="0" applyFont="1" applyBorder="1" applyAlignment="1">
      <alignment vertical="center"/>
    </xf>
    <xf numFmtId="164" fontId="14" fillId="0" borderId="0" xfId="0" applyNumberFormat="1" applyFont="1" applyBorder="1" applyAlignment="1">
      <alignment vertical="center"/>
    </xf>
    <xf numFmtId="0" fontId="0" fillId="0" borderId="48" xfId="0" applyBorder="1"/>
    <xf numFmtId="0" fontId="12" fillId="0" borderId="46" xfId="0" applyFont="1" applyBorder="1" applyAlignment="1">
      <alignment horizontal="center" vertical="center"/>
    </xf>
    <xf numFmtId="0" fontId="1" fillId="0" borderId="0" xfId="0" applyFont="1"/>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1" fillId="0" borderId="6" xfId="0" applyFont="1" applyBorder="1" applyAlignment="1">
      <alignment horizontal="left"/>
    </xf>
    <xf numFmtId="0" fontId="4" fillId="0" borderId="8" xfId="0" applyFont="1" applyBorder="1" applyAlignment="1">
      <alignment horizontal="center" vertical="center"/>
    </xf>
    <xf numFmtId="0" fontId="1" fillId="0" borderId="8" xfId="0" applyFont="1" applyBorder="1" applyAlignment="1">
      <alignment horizontal="left"/>
    </xf>
    <xf numFmtId="0" fontId="1" fillId="0" borderId="10" xfId="0" applyFont="1" applyBorder="1" applyAlignment="1">
      <alignment vertical="center"/>
    </xf>
    <xf numFmtId="0" fontId="4" fillId="0" borderId="0" xfId="0" applyFont="1" applyBorder="1" applyAlignment="1">
      <alignment horizontal="center" vertical="center"/>
    </xf>
    <xf numFmtId="0" fontId="11" fillId="0" borderId="1" xfId="0" applyFont="1" applyBorder="1"/>
    <xf numFmtId="164" fontId="36" fillId="0" borderId="23" xfId="0" applyNumberFormat="1" applyFont="1" applyBorder="1" applyAlignment="1">
      <alignment vertical="center"/>
    </xf>
    <xf numFmtId="0" fontId="12" fillId="0" borderId="48" xfId="0" applyFont="1" applyBorder="1" applyAlignment="1">
      <alignment vertical="center"/>
    </xf>
    <xf numFmtId="164" fontId="1" fillId="0" borderId="0" xfId="0" applyNumberFormat="1" applyFont="1" applyFill="1" applyBorder="1" applyAlignment="1">
      <alignment horizontal="left" vertical="center"/>
    </xf>
    <xf numFmtId="0" fontId="27" fillId="0" borderId="25" xfId="0" applyFont="1" applyBorder="1" applyAlignment="1">
      <alignment horizontal="center" vertical="center"/>
    </xf>
    <xf numFmtId="0" fontId="39" fillId="16" borderId="16" xfId="0" applyFont="1" applyFill="1" applyBorder="1" applyAlignment="1">
      <alignment horizontal="center" wrapText="1"/>
    </xf>
    <xf numFmtId="0" fontId="11" fillId="0" borderId="9" xfId="0" applyFont="1" applyBorder="1" applyAlignment="1">
      <alignment vertical="center"/>
    </xf>
    <xf numFmtId="0" fontId="31" fillId="0" borderId="0" xfId="0" applyFont="1" applyBorder="1" applyAlignment="1">
      <alignment horizontal="center" vertical="center"/>
    </xf>
    <xf numFmtId="0" fontId="13" fillId="0" borderId="8" xfId="0" applyFont="1" applyBorder="1" applyAlignment="1">
      <alignment horizontal="center" vertical="center" wrapText="1"/>
    </xf>
    <xf numFmtId="164" fontId="36" fillId="0" borderId="18" xfId="0" applyNumberFormat="1" applyFont="1" applyBorder="1" applyAlignment="1">
      <alignment vertical="center"/>
    </xf>
    <xf numFmtId="164" fontId="36" fillId="0" borderId="1" xfId="0" applyNumberFormat="1" applyFont="1" applyBorder="1" applyAlignment="1">
      <alignment vertical="center"/>
    </xf>
    <xf numFmtId="0" fontId="1" fillId="0" borderId="6" xfId="0" applyFont="1" applyBorder="1" applyAlignment="1">
      <alignment horizontal="left" vertical="center" wrapText="1"/>
    </xf>
    <xf numFmtId="164" fontId="1" fillId="0" borderId="1" xfId="1" applyFont="1" applyFill="1" applyBorder="1" applyAlignment="1">
      <alignment vertical="center"/>
    </xf>
    <xf numFmtId="0" fontId="1" fillId="0" borderId="1" xfId="0" applyFont="1" applyBorder="1" applyAlignment="1">
      <alignment vertical="center"/>
    </xf>
    <xf numFmtId="0" fontId="0" fillId="0" borderId="0" xfId="0" applyBorder="1" applyAlignment="1">
      <alignment vertical="center"/>
    </xf>
    <xf numFmtId="164" fontId="22" fillId="0" borderId="1" xfId="0" applyNumberFormat="1" applyFont="1" applyBorder="1" applyAlignment="1">
      <alignment vertical="center"/>
    </xf>
    <xf numFmtId="164" fontId="36" fillId="0" borderId="24" xfId="0" applyNumberFormat="1" applyFont="1" applyBorder="1" applyAlignment="1">
      <alignment vertical="center"/>
    </xf>
    <xf numFmtId="0" fontId="39" fillId="0" borderId="0" xfId="0" applyFont="1" applyFill="1" applyBorder="1" applyAlignment="1">
      <alignment horizontal="center" vertical="center" wrapText="1"/>
    </xf>
    <xf numFmtId="164" fontId="31" fillId="0" borderId="1" xfId="0" applyNumberFormat="1" applyFont="1" applyBorder="1" applyAlignment="1">
      <alignment vertical="center"/>
    </xf>
    <xf numFmtId="0" fontId="4" fillId="0" borderId="26" xfId="0" applyFont="1" applyBorder="1" applyAlignment="1">
      <alignment horizontal="center" vertical="center"/>
    </xf>
    <xf numFmtId="0" fontId="33" fillId="0" borderId="7" xfId="0" applyFont="1" applyBorder="1" applyAlignment="1">
      <alignment horizontal="center" vertical="center"/>
    </xf>
    <xf numFmtId="0" fontId="41" fillId="0" borderId="54" xfId="0" applyFont="1" applyBorder="1" applyAlignment="1">
      <alignment horizontal="center" vertical="center" wrapText="1"/>
    </xf>
    <xf numFmtId="0" fontId="6" fillId="0" borderId="9" xfId="0" applyFont="1" applyBorder="1" applyAlignment="1">
      <alignment horizontal="left"/>
    </xf>
    <xf numFmtId="0" fontId="33" fillId="0" borderId="5" xfId="0" applyFont="1" applyBorder="1" applyAlignment="1">
      <alignment horizontal="center" vertical="center"/>
    </xf>
    <xf numFmtId="0" fontId="33" fillId="0" borderId="21" xfId="0" applyFont="1" applyBorder="1" applyAlignment="1">
      <alignment horizontal="center" vertical="center"/>
    </xf>
    <xf numFmtId="0" fontId="28" fillId="0" borderId="4" xfId="0" applyFont="1" applyBorder="1" applyAlignment="1">
      <alignment horizontal="center" vertical="center" wrapText="1"/>
    </xf>
    <xf numFmtId="0" fontId="4" fillId="0" borderId="22" xfId="0" applyFont="1" applyBorder="1" applyAlignment="1">
      <alignment horizontal="center" vertical="center"/>
    </xf>
    <xf numFmtId="164" fontId="7" fillId="3" borderId="18" xfId="0" applyNumberFormat="1" applyFont="1" applyFill="1" applyBorder="1"/>
    <xf numFmtId="0" fontId="14" fillId="0" borderId="1" xfId="0" applyFont="1" applyBorder="1" applyAlignment="1">
      <alignment horizontal="center" vertical="center"/>
    </xf>
    <xf numFmtId="0" fontId="33" fillId="0" borderId="0" xfId="0" applyFont="1" applyBorder="1" applyAlignment="1">
      <alignment horizontal="left"/>
    </xf>
    <xf numFmtId="0" fontId="1" fillId="0" borderId="12" xfId="0" applyFont="1" applyBorder="1" applyAlignment="1">
      <alignment vertical="center" wrapText="1"/>
    </xf>
    <xf numFmtId="0" fontId="1" fillId="0" borderId="12" xfId="0" applyFont="1" applyBorder="1" applyAlignment="1">
      <alignment vertical="center"/>
    </xf>
    <xf numFmtId="0" fontId="20" fillId="0" borderId="0" xfId="0" applyFont="1" applyAlignment="1">
      <alignment horizontal="center"/>
    </xf>
    <xf numFmtId="164" fontId="1" fillId="0" borderId="0" xfId="0" applyNumberFormat="1" applyFont="1" applyBorder="1" applyAlignment="1">
      <alignment vertical="center" wrapText="1"/>
    </xf>
    <xf numFmtId="0" fontId="13" fillId="0" borderId="45" xfId="0" applyFont="1" applyBorder="1" applyAlignment="1">
      <alignment horizontal="center" vertical="center"/>
    </xf>
    <xf numFmtId="0" fontId="11" fillId="0" borderId="10" xfId="0" applyFont="1" applyBorder="1" applyAlignment="1">
      <alignment vertical="center"/>
    </xf>
    <xf numFmtId="0" fontId="12" fillId="0" borderId="36" xfId="0" applyFont="1" applyBorder="1" applyAlignment="1">
      <alignment vertical="center"/>
    </xf>
    <xf numFmtId="164" fontId="31" fillId="0" borderId="18" xfId="0" applyNumberFormat="1" applyFont="1" applyBorder="1" applyAlignment="1">
      <alignment vertical="center"/>
    </xf>
    <xf numFmtId="9" fontId="27" fillId="0" borderId="25" xfId="0" applyNumberFormat="1" applyFont="1" applyBorder="1" applyAlignment="1"/>
    <xf numFmtId="0" fontId="39" fillId="16" borderId="39" xfId="0" applyFont="1" applyFill="1" applyBorder="1" applyAlignment="1">
      <alignment horizontal="center" vertical="center" wrapText="1"/>
    </xf>
    <xf numFmtId="164" fontId="31" fillId="0" borderId="26" xfId="0" applyNumberFormat="1" applyFont="1" applyBorder="1" applyAlignment="1">
      <alignment vertical="center"/>
    </xf>
    <xf numFmtId="164" fontId="13" fillId="0" borderId="2" xfId="0" applyNumberFormat="1" applyFont="1" applyBorder="1" applyAlignment="1">
      <alignment vertical="center"/>
    </xf>
    <xf numFmtId="164" fontId="13" fillId="0" borderId="17" xfId="0" applyNumberFormat="1" applyFont="1" applyBorder="1" applyAlignment="1">
      <alignment vertical="center"/>
    </xf>
    <xf numFmtId="164" fontId="14" fillId="0" borderId="9" xfId="0" applyNumberFormat="1" applyFont="1" applyBorder="1" applyAlignment="1">
      <alignment vertical="center"/>
    </xf>
    <xf numFmtId="164" fontId="13" fillId="0" borderId="12" xfId="0" applyNumberFormat="1" applyFont="1" applyBorder="1" applyAlignment="1">
      <alignment vertical="center"/>
    </xf>
    <xf numFmtId="164" fontId="16" fillId="20" borderId="13" xfId="0" applyNumberFormat="1" applyFont="1" applyFill="1" applyBorder="1" applyAlignment="1">
      <alignment vertical="center"/>
    </xf>
    <xf numFmtId="164" fontId="16" fillId="0" borderId="24" xfId="0" applyNumberFormat="1" applyFont="1" applyBorder="1" applyAlignment="1">
      <alignment vertical="center"/>
    </xf>
    <xf numFmtId="164" fontId="34" fillId="10" borderId="9" xfId="1" applyFont="1" applyFill="1" applyBorder="1" applyAlignment="1">
      <alignment vertical="center"/>
    </xf>
    <xf numFmtId="164" fontId="34" fillId="0" borderId="1" xfId="1" applyFont="1" applyBorder="1" applyAlignment="1">
      <alignment vertical="center"/>
    </xf>
    <xf numFmtId="164" fontId="42" fillId="10" borderId="1" xfId="1" applyFont="1" applyFill="1" applyBorder="1" applyAlignment="1">
      <alignment vertical="center"/>
    </xf>
    <xf numFmtId="0" fontId="15" fillId="0" borderId="1" xfId="0" applyFont="1" applyBorder="1" applyAlignment="1">
      <alignment horizontal="center" vertical="center" wrapText="1"/>
    </xf>
    <xf numFmtId="165" fontId="42" fillId="0" borderId="1" xfId="0" applyNumberFormat="1" applyFont="1" applyBorder="1" applyAlignment="1">
      <alignment vertical="center"/>
    </xf>
    <xf numFmtId="0" fontId="52" fillId="0" borderId="1" xfId="0" applyFont="1" applyBorder="1" applyAlignment="1">
      <alignment horizontal="center" vertical="center" wrapText="1"/>
    </xf>
    <xf numFmtId="164" fontId="42" fillId="0" borderId="2" xfId="1" applyFont="1" applyBorder="1" applyAlignment="1">
      <alignment vertical="center"/>
    </xf>
    <xf numFmtId="165" fontId="42" fillId="10" borderId="1" xfId="0" applyNumberFormat="1" applyFont="1" applyFill="1" applyBorder="1" applyAlignment="1">
      <alignment horizontal="center" vertical="center" wrapText="1"/>
    </xf>
    <xf numFmtId="0" fontId="56" fillId="0" borderId="9" xfId="0" applyFont="1" applyBorder="1" applyAlignment="1">
      <alignment horizontal="center" vertical="center" wrapText="1"/>
    </xf>
    <xf numFmtId="164" fontId="20" fillId="0" borderId="0" xfId="0" applyNumberFormat="1" applyFont="1" applyBorder="1" applyAlignment="1">
      <alignment vertical="center"/>
    </xf>
    <xf numFmtId="0" fontId="57" fillId="0" borderId="1" xfId="0" applyFont="1" applyFill="1" applyBorder="1" applyAlignment="1">
      <alignment vertical="center" wrapText="1"/>
    </xf>
    <xf numFmtId="0" fontId="15" fillId="0" borderId="0" xfId="0" applyFont="1" applyBorder="1" applyAlignment="1">
      <alignment horizontal="center" vertical="center"/>
    </xf>
    <xf numFmtId="165" fontId="1" fillId="0" borderId="0" xfId="0" applyNumberFormat="1" applyFont="1" applyBorder="1" applyAlignment="1">
      <alignment horizontal="center" vertical="center" wrapText="1"/>
    </xf>
    <xf numFmtId="165" fontId="42" fillId="0" borderId="2" xfId="0" applyNumberFormat="1" applyFont="1" applyBorder="1" applyAlignment="1">
      <alignment vertical="center"/>
    </xf>
    <xf numFmtId="0" fontId="53" fillId="0" borderId="13" xfId="0" applyFont="1" applyBorder="1"/>
    <xf numFmtId="165" fontId="1" fillId="10" borderId="1" xfId="0" applyNumberFormat="1" applyFont="1" applyFill="1" applyBorder="1" applyAlignment="1">
      <alignment horizontal="center" vertical="center" wrapText="1"/>
    </xf>
    <xf numFmtId="164" fontId="1" fillId="0" borderId="9" xfId="1" applyFont="1" applyFill="1" applyBorder="1" applyAlignment="1">
      <alignment vertical="center"/>
    </xf>
    <xf numFmtId="164" fontId="4" fillId="0" borderId="9" xfId="1" applyFont="1" applyBorder="1" applyAlignment="1">
      <alignment vertical="center"/>
    </xf>
    <xf numFmtId="164" fontId="4" fillId="10" borderId="9" xfId="1" applyFont="1" applyFill="1" applyBorder="1" applyAlignment="1">
      <alignment vertical="center"/>
    </xf>
    <xf numFmtId="165" fontId="1" fillId="0" borderId="2" xfId="0" applyNumberFormat="1" applyFont="1" applyBorder="1" applyAlignment="1">
      <alignment vertical="center"/>
    </xf>
    <xf numFmtId="165" fontId="1" fillId="10" borderId="2" xfId="0" applyNumberFormat="1" applyFont="1" applyFill="1" applyBorder="1" applyAlignment="1">
      <alignment horizontal="center" vertical="center" wrapText="1"/>
    </xf>
    <xf numFmtId="0" fontId="0" fillId="0" borderId="13" xfId="0" applyBorder="1"/>
    <xf numFmtId="0" fontId="33" fillId="0" borderId="13" xfId="0" applyFont="1" applyBorder="1" applyAlignment="1">
      <alignment horizontal="center" vertical="center" wrapText="1"/>
    </xf>
    <xf numFmtId="165" fontId="43" fillId="10" borderId="13" xfId="0" applyNumberFormat="1" applyFont="1" applyFill="1" applyBorder="1" applyAlignment="1">
      <alignment horizontal="center" vertical="center" wrapText="1"/>
    </xf>
    <xf numFmtId="0" fontId="58" fillId="0" borderId="13" xfId="0" applyFont="1" applyBorder="1" applyAlignment="1">
      <alignment vertical="center"/>
    </xf>
    <xf numFmtId="0" fontId="33" fillId="0" borderId="39" xfId="0" applyFont="1" applyBorder="1" applyAlignment="1">
      <alignment horizontal="center" vertical="center" wrapText="1"/>
    </xf>
    <xf numFmtId="165" fontId="43" fillId="10" borderId="13" xfId="0" applyNumberFormat="1" applyFont="1" applyFill="1" applyBorder="1" applyAlignment="1">
      <alignment horizontal="center" vertical="center"/>
    </xf>
    <xf numFmtId="164" fontId="33" fillId="0" borderId="39" xfId="1" applyFont="1" applyBorder="1" applyAlignment="1">
      <alignment horizontal="center" vertical="center"/>
    </xf>
    <xf numFmtId="0" fontId="58" fillId="0" borderId="18" xfId="0" applyFont="1" applyBorder="1" applyAlignment="1">
      <alignment vertical="center"/>
    </xf>
    <xf numFmtId="0" fontId="20" fillId="0" borderId="1" xfId="0" applyFont="1" applyFill="1" applyBorder="1" applyAlignment="1">
      <alignment horizontal="center" vertical="center"/>
    </xf>
    <xf numFmtId="164" fontId="34" fillId="0" borderId="1" xfId="1" applyFont="1" applyFill="1" applyBorder="1" applyAlignment="1">
      <alignment vertical="center"/>
    </xf>
    <xf numFmtId="164" fontId="34" fillId="0" borderId="20" xfId="1" applyFont="1" applyBorder="1" applyAlignment="1">
      <alignment vertical="center"/>
    </xf>
    <xf numFmtId="0" fontId="33" fillId="0" borderId="22" xfId="0" applyFont="1" applyBorder="1" applyAlignment="1">
      <alignment vertical="center" wrapText="1"/>
    </xf>
    <xf numFmtId="164" fontId="33" fillId="0" borderId="13" xfId="1" applyFont="1" applyBorder="1" applyAlignment="1">
      <alignment horizontal="center" vertical="center"/>
    </xf>
    <xf numFmtId="0" fontId="59" fillId="0" borderId="18" xfId="0" applyFont="1" applyBorder="1" applyAlignment="1">
      <alignment horizontal="center" vertical="center"/>
    </xf>
    <xf numFmtId="0" fontId="20" fillId="0" borderId="13" xfId="0" applyFont="1" applyBorder="1" applyAlignment="1">
      <alignment horizontal="center" vertical="center"/>
    </xf>
    <xf numFmtId="0" fontId="59" fillId="0" borderId="13" xfId="0" applyFont="1" applyBorder="1" applyAlignment="1">
      <alignment horizontal="center" vertical="center"/>
    </xf>
    <xf numFmtId="0" fontId="15" fillId="0" borderId="13" xfId="0" applyFont="1" applyBorder="1" applyAlignment="1">
      <alignment horizontal="center" vertical="center"/>
    </xf>
    <xf numFmtId="164" fontId="34" fillId="10" borderId="1" xfId="1" applyFont="1" applyFill="1" applyBorder="1" applyAlignment="1">
      <alignment vertical="center"/>
    </xf>
    <xf numFmtId="0" fontId="33"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6" xfId="0" applyFont="1" applyFill="1" applyBorder="1" applyAlignment="1">
      <alignment wrapText="1"/>
    </xf>
    <xf numFmtId="0" fontId="1" fillId="0" borderId="0" xfId="0" applyFont="1" applyFill="1" applyBorder="1" applyAlignment="1">
      <alignment wrapText="1"/>
    </xf>
    <xf numFmtId="165" fontId="45" fillId="0" borderId="13" xfId="0" applyNumberFormat="1" applyFont="1" applyBorder="1" applyAlignment="1">
      <alignment vertical="center"/>
    </xf>
    <xf numFmtId="164" fontId="45" fillId="0" borderId="13" xfId="0" applyNumberFormat="1" applyFont="1" applyFill="1" applyBorder="1" applyAlignment="1">
      <alignment wrapText="1"/>
    </xf>
    <xf numFmtId="0" fontId="1" fillId="0" borderId="0" xfId="0" applyFont="1" applyBorder="1" applyAlignment="1"/>
    <xf numFmtId="0" fontId="60" fillId="0" borderId="13" xfId="0" applyFont="1" applyBorder="1" applyAlignment="1">
      <alignment horizontal="center" vertical="center"/>
    </xf>
    <xf numFmtId="0" fontId="60" fillId="0" borderId="39" xfId="0" applyFont="1" applyBorder="1" applyAlignment="1">
      <alignment horizontal="center" vertical="center"/>
    </xf>
    <xf numFmtId="164" fontId="42" fillId="0" borderId="12" xfId="1" applyFont="1" applyBorder="1" applyAlignment="1">
      <alignment horizontal="center" vertical="center" wrapText="1"/>
    </xf>
    <xf numFmtId="0" fontId="60" fillId="0" borderId="1" xfId="0" applyFont="1" applyFill="1" applyBorder="1" applyAlignment="1">
      <alignment horizontal="center" vertical="center"/>
    </xf>
    <xf numFmtId="0" fontId="15" fillId="0" borderId="21" xfId="0" applyFont="1" applyBorder="1" applyAlignment="1">
      <alignment horizontal="center" vertical="center"/>
    </xf>
    <xf numFmtId="165" fontId="42" fillId="0" borderId="9" xfId="0" applyNumberFormat="1" applyFont="1" applyBorder="1" applyAlignment="1">
      <alignment vertical="center"/>
    </xf>
    <xf numFmtId="0" fontId="60" fillId="0" borderId="2" xfId="0" applyFont="1" applyFill="1" applyBorder="1" applyAlignment="1">
      <alignment horizontal="center" vertical="center"/>
    </xf>
    <xf numFmtId="0" fontId="15" fillId="0" borderId="7" xfId="0" applyFont="1" applyBorder="1" applyAlignment="1">
      <alignment horizontal="center" vertical="center"/>
    </xf>
    <xf numFmtId="165" fontId="42" fillId="10" borderId="2" xfId="0" applyNumberFormat="1" applyFont="1" applyFill="1" applyBorder="1" applyAlignment="1">
      <alignment horizontal="center" vertical="center" wrapText="1"/>
    </xf>
    <xf numFmtId="164" fontId="45" fillId="0" borderId="13" xfId="1" applyFont="1" applyFill="1" applyBorder="1" applyAlignment="1">
      <alignment vertical="center"/>
    </xf>
    <xf numFmtId="164" fontId="45" fillId="0" borderId="13" xfId="1" applyFont="1" applyBorder="1" applyAlignment="1">
      <alignment vertical="center"/>
    </xf>
    <xf numFmtId="0" fontId="58" fillId="0" borderId="43" xfId="0" applyFont="1" applyBorder="1" applyAlignment="1">
      <alignment vertical="center"/>
    </xf>
    <xf numFmtId="0" fontId="33" fillId="0" borderId="23" xfId="0" applyFont="1" applyBorder="1" applyAlignment="1">
      <alignment horizontal="center" vertical="center" wrapText="1"/>
    </xf>
    <xf numFmtId="165" fontId="43" fillId="10" borderId="23" xfId="0" applyNumberFormat="1" applyFont="1" applyFill="1" applyBorder="1" applyAlignment="1">
      <alignment horizontal="center" vertical="center"/>
    </xf>
    <xf numFmtId="164" fontId="33" fillId="0" borderId="23" xfId="1" applyFont="1" applyBorder="1" applyAlignment="1">
      <alignment horizontal="center" vertical="center"/>
    </xf>
    <xf numFmtId="0" fontId="60" fillId="0" borderId="1" xfId="0" applyFont="1" applyBorder="1" applyAlignment="1">
      <alignment horizontal="center" vertical="center"/>
    </xf>
    <xf numFmtId="0" fontId="20" fillId="0" borderId="9" xfId="0" applyFont="1" applyBorder="1" applyAlignment="1">
      <alignment horizontal="center" vertical="center"/>
    </xf>
    <xf numFmtId="164" fontId="34" fillId="0" borderId="9" xfId="1" applyFont="1" applyBorder="1" applyAlignment="1">
      <alignmen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xf>
    <xf numFmtId="164" fontId="34" fillId="10" borderId="2" xfId="1" applyFont="1" applyFill="1" applyBorder="1" applyAlignment="1">
      <alignment vertical="center"/>
    </xf>
    <xf numFmtId="0" fontId="1" fillId="0" borderId="12" xfId="0" applyFont="1" applyFill="1" applyBorder="1" applyAlignment="1">
      <alignment vertical="center" wrapText="1"/>
    </xf>
    <xf numFmtId="0" fontId="33" fillId="0" borderId="7" xfId="0" applyFont="1" applyBorder="1" applyAlignment="1">
      <alignment vertical="center"/>
    </xf>
    <xf numFmtId="164" fontId="45" fillId="0" borderId="13" xfId="0" applyNumberFormat="1" applyFont="1" applyBorder="1" applyAlignment="1">
      <alignment vertical="center"/>
    </xf>
    <xf numFmtId="0" fontId="59" fillId="0" borderId="1" xfId="0" applyFont="1" applyBorder="1" applyAlignment="1">
      <alignment horizontal="center" vertical="center"/>
    </xf>
    <xf numFmtId="0" fontId="0" fillId="0" borderId="9" xfId="0" applyBorder="1" applyAlignment="1">
      <alignment vertical="center"/>
    </xf>
    <xf numFmtId="0" fontId="58" fillId="0" borderId="39" xfId="0" applyFont="1" applyBorder="1" applyAlignment="1">
      <alignment vertical="center"/>
    </xf>
    <xf numFmtId="165" fontId="45" fillId="0" borderId="13" xfId="0" applyNumberFormat="1" applyFont="1" applyBorder="1" applyAlignment="1">
      <alignment horizontal="center" vertical="center"/>
    </xf>
    <xf numFmtId="164" fontId="66" fillId="0" borderId="13" xfId="0" applyNumberFormat="1" applyFont="1" applyBorder="1" applyAlignment="1">
      <alignment vertical="center"/>
    </xf>
    <xf numFmtId="164" fontId="66" fillId="0" borderId="13" xfId="0" applyNumberFormat="1" applyFont="1" applyBorder="1" applyAlignment="1"/>
    <xf numFmtId="0" fontId="60" fillId="0" borderId="43" xfId="0" applyFont="1" applyBorder="1" applyAlignment="1">
      <alignment horizontal="center" vertical="center"/>
    </xf>
    <xf numFmtId="164" fontId="45" fillId="10" borderId="13" xfId="1" applyFont="1" applyFill="1" applyBorder="1" applyAlignment="1">
      <alignment vertical="center"/>
    </xf>
    <xf numFmtId="0" fontId="20" fillId="0" borderId="1" xfId="0" applyFont="1" applyFill="1" applyBorder="1" applyAlignment="1">
      <alignment horizontal="center" vertical="center" wrapText="1"/>
    </xf>
    <xf numFmtId="165" fontId="33" fillId="18" borderId="13" xfId="0" applyNumberFormat="1" applyFont="1" applyFill="1" applyBorder="1" applyAlignment="1"/>
    <xf numFmtId="164" fontId="21" fillId="0" borderId="12" xfId="1" applyFont="1" applyBorder="1" applyAlignment="1">
      <alignment vertical="center"/>
    </xf>
    <xf numFmtId="164" fontId="21" fillId="0" borderId="1" xfId="1" applyFont="1" applyBorder="1" applyAlignment="1">
      <alignment vertical="center"/>
    </xf>
    <xf numFmtId="164" fontId="21" fillId="0" borderId="1" xfId="1" applyFont="1" applyFill="1" applyBorder="1" applyAlignment="1">
      <alignment vertical="center"/>
    </xf>
    <xf numFmtId="164" fontId="33" fillId="0" borderId="13" xfId="0" applyNumberFormat="1" applyFont="1" applyBorder="1" applyAlignment="1">
      <alignment horizontal="left"/>
    </xf>
    <xf numFmtId="164" fontId="21" fillId="0" borderId="12" xfId="0" applyNumberFormat="1" applyFont="1" applyBorder="1" applyAlignment="1">
      <alignment vertical="center"/>
    </xf>
    <xf numFmtId="164" fontId="21" fillId="0" borderId="1" xfId="0" applyNumberFormat="1" applyFont="1" applyBorder="1" applyAlignment="1">
      <alignment vertical="center"/>
    </xf>
    <xf numFmtId="164" fontId="21" fillId="0" borderId="6" xfId="1" applyFont="1" applyBorder="1" applyAlignment="1">
      <alignment vertical="center"/>
    </xf>
    <xf numFmtId="0" fontId="0" fillId="0" borderId="0" xfId="0" applyAlignment="1">
      <alignment horizontal="left"/>
    </xf>
    <xf numFmtId="0" fontId="0" fillId="0" borderId="0" xfId="0" applyBorder="1" applyAlignment="1">
      <alignment horizontal="left" vertical="center"/>
    </xf>
    <xf numFmtId="164" fontId="1" fillId="0" borderId="0" xfId="1" applyFont="1" applyBorder="1" applyAlignment="1">
      <alignment horizontal="center" vertical="center" wrapText="1"/>
    </xf>
    <xf numFmtId="164" fontId="33" fillId="18" borderId="13" xfId="0" applyNumberFormat="1" applyFont="1" applyFill="1" applyBorder="1" applyAlignment="1">
      <alignment vertical="center"/>
    </xf>
    <xf numFmtId="164" fontId="33" fillId="18" borderId="22" xfId="0" applyNumberFormat="1" applyFont="1" applyFill="1" applyBorder="1" applyAlignment="1">
      <alignment vertical="center"/>
    </xf>
    <xf numFmtId="0" fontId="1" fillId="0" borderId="6" xfId="0" applyFont="1" applyBorder="1" applyAlignment="1">
      <alignment horizontal="left" wrapText="1"/>
    </xf>
    <xf numFmtId="0" fontId="12" fillId="0" borderId="9" xfId="0" applyFont="1" applyBorder="1" applyAlignment="1">
      <alignment vertical="center"/>
    </xf>
    <xf numFmtId="0" fontId="33" fillId="0" borderId="0" xfId="0" applyFont="1" applyBorder="1" applyAlignment="1">
      <alignment horizontal="left"/>
    </xf>
    <xf numFmtId="0" fontId="58" fillId="0" borderId="13" xfId="0" applyFont="1" applyBorder="1" applyAlignment="1">
      <alignment horizontal="center" vertical="center"/>
    </xf>
    <xf numFmtId="0" fontId="33" fillId="0" borderId="0" xfId="0" applyFont="1" applyBorder="1" applyAlignment="1">
      <alignment horizontal="left"/>
    </xf>
    <xf numFmtId="0" fontId="59" fillId="0" borderId="39" xfId="0" applyFont="1" applyBorder="1" applyAlignment="1">
      <alignment horizontal="center" vertical="center"/>
    </xf>
    <xf numFmtId="0" fontId="59" fillId="0" borderId="23" xfId="0" applyFont="1" applyBorder="1" applyAlignment="1">
      <alignment horizontal="center" vertical="center"/>
    </xf>
    <xf numFmtId="0" fontId="33" fillId="0" borderId="0" xfId="0" applyFont="1" applyBorder="1" applyAlignment="1">
      <alignment horizontal="left"/>
    </xf>
    <xf numFmtId="0" fontId="11" fillId="0" borderId="21" xfId="0" applyFont="1" applyBorder="1"/>
    <xf numFmtId="164" fontId="33" fillId="0" borderId="13" xfId="0" applyNumberFormat="1" applyFont="1" applyBorder="1"/>
    <xf numFmtId="0" fontId="33" fillId="0" borderId="8" xfId="0" applyFont="1" applyBorder="1" applyAlignment="1">
      <alignment horizontal="center" vertical="center"/>
    </xf>
    <xf numFmtId="0" fontId="33" fillId="0" borderId="9"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164" fontId="45" fillId="0" borderId="56" xfId="1" applyFont="1" applyFill="1" applyBorder="1" applyAlignment="1">
      <alignment vertical="center"/>
    </xf>
    <xf numFmtId="164" fontId="45" fillId="0" borderId="56" xfId="1" applyFont="1" applyBorder="1" applyAlignment="1">
      <alignment vertical="center"/>
    </xf>
    <xf numFmtId="0" fontId="15" fillId="0" borderId="9" xfId="0" applyFont="1" applyBorder="1" applyAlignment="1">
      <alignment horizontal="center" vertical="center" wrapText="1"/>
    </xf>
    <xf numFmtId="164" fontId="4" fillId="0" borderId="21" xfId="1" applyFont="1" applyFill="1" applyBorder="1" applyAlignment="1">
      <alignment vertical="center"/>
    </xf>
    <xf numFmtId="0" fontId="33" fillId="0" borderId="57" xfId="0" applyFont="1" applyBorder="1" applyAlignment="1">
      <alignment horizontal="center" vertical="center" wrapText="1"/>
    </xf>
    <xf numFmtId="165" fontId="43" fillId="10" borderId="57" xfId="0" applyNumberFormat="1" applyFont="1" applyFill="1" applyBorder="1" applyAlignment="1">
      <alignment horizontal="center" vertical="center"/>
    </xf>
    <xf numFmtId="164" fontId="33" fillId="0" borderId="57" xfId="1" applyFont="1" applyBorder="1" applyAlignment="1">
      <alignment horizontal="center" vertical="center"/>
    </xf>
    <xf numFmtId="0" fontId="0" fillId="0" borderId="28" xfId="0" applyBorder="1"/>
    <xf numFmtId="0" fontId="20" fillId="8" borderId="39" xfId="0" applyFont="1" applyFill="1" applyBorder="1" applyAlignment="1">
      <alignment horizontal="center" vertical="center"/>
    </xf>
    <xf numFmtId="164" fontId="33" fillId="0" borderId="23" xfId="1" applyFont="1" applyBorder="1" applyAlignment="1">
      <alignment horizontal="center" vertical="center" wrapText="1"/>
    </xf>
    <xf numFmtId="0" fontId="33" fillId="0" borderId="1" xfId="0" applyFont="1" applyBorder="1" applyAlignment="1">
      <alignment horizontal="left"/>
    </xf>
    <xf numFmtId="0" fontId="4" fillId="0" borderId="1" xfId="0" applyFont="1" applyBorder="1" applyAlignment="1">
      <alignment horizontal="center" vertical="center" wrapText="1"/>
    </xf>
    <xf numFmtId="0" fontId="67" fillId="0" borderId="1" xfId="0" applyFont="1" applyBorder="1" applyAlignment="1">
      <alignment horizontal="center" vertical="center"/>
    </xf>
    <xf numFmtId="0" fontId="67" fillId="0" borderId="1" xfId="0" applyFont="1" applyFill="1" applyBorder="1" applyAlignment="1">
      <alignment horizontal="center" vertical="center"/>
    </xf>
    <xf numFmtId="0" fontId="33" fillId="0" borderId="0" xfId="0" applyFont="1" applyFill="1" applyBorder="1" applyAlignment="1">
      <alignment horizontal="center" vertical="center"/>
    </xf>
    <xf numFmtId="165" fontId="50" fillId="0" borderId="0" xfId="0" applyNumberFormat="1" applyFont="1" applyFill="1" applyBorder="1" applyAlignment="1">
      <alignment vertical="center"/>
    </xf>
    <xf numFmtId="165" fontId="33" fillId="0" borderId="0" xfId="0" applyNumberFormat="1" applyFont="1" applyFill="1" applyBorder="1" applyAlignment="1"/>
    <xf numFmtId="164" fontId="1" fillId="0" borderId="6" xfId="0" applyNumberFormat="1" applyFont="1" applyBorder="1" applyAlignment="1">
      <alignment horizontal="left" vertical="top"/>
    </xf>
    <xf numFmtId="0" fontId="1" fillId="0" borderId="7" xfId="0" applyFont="1" applyFill="1" applyBorder="1"/>
    <xf numFmtId="0" fontId="1" fillId="0" borderId="5" xfId="0" applyFont="1" applyBorder="1"/>
    <xf numFmtId="0" fontId="9" fillId="0" borderId="30" xfId="0" applyFont="1" applyBorder="1"/>
    <xf numFmtId="0" fontId="1" fillId="0" borderId="7" xfId="0" applyFont="1" applyBorder="1" applyAlignment="1">
      <alignment wrapText="1"/>
    </xf>
    <xf numFmtId="0" fontId="1" fillId="0" borderId="21" xfId="0" applyFont="1" applyBorder="1"/>
    <xf numFmtId="164" fontId="1" fillId="0" borderId="7" xfId="0" applyNumberFormat="1" applyFont="1" applyBorder="1" applyAlignment="1">
      <alignment horizontal="left" vertical="center"/>
    </xf>
    <xf numFmtId="0" fontId="6" fillId="0" borderId="7" xfId="0" applyFont="1" applyBorder="1" applyAlignment="1">
      <alignment horizontal="left"/>
    </xf>
    <xf numFmtId="0" fontId="1" fillId="0" borderId="0" xfId="0" applyFont="1" applyBorder="1" applyAlignment="1">
      <alignment horizontal="left"/>
    </xf>
    <xf numFmtId="0" fontId="1" fillId="0" borderId="7" xfId="0" applyFont="1" applyBorder="1" applyAlignment="1">
      <alignment horizontal="left"/>
    </xf>
    <xf numFmtId="164" fontId="6" fillId="0" borderId="7" xfId="0" applyNumberFormat="1" applyFont="1" applyBorder="1" applyAlignment="1">
      <alignment horizontal="left" vertical="center"/>
    </xf>
    <xf numFmtId="164" fontId="1" fillId="0" borderId="7" xfId="0" applyNumberFormat="1" applyFont="1" applyFill="1" applyBorder="1" applyAlignment="1">
      <alignment horizontal="left" vertical="center"/>
    </xf>
    <xf numFmtId="0" fontId="8" fillId="0" borderId="21" xfId="0" applyFont="1" applyBorder="1"/>
    <xf numFmtId="164" fontId="1" fillId="0" borderId="5" xfId="0" applyNumberFormat="1" applyFont="1" applyFill="1" applyBorder="1" applyAlignment="1">
      <alignment horizontal="left" vertical="center"/>
    </xf>
    <xf numFmtId="0" fontId="1" fillId="0" borderId="7" xfId="0" applyFont="1" applyFill="1" applyBorder="1" applyAlignment="1">
      <alignment wrapText="1"/>
    </xf>
    <xf numFmtId="164" fontId="1" fillId="0" borderId="21" xfId="0" applyNumberFormat="1" applyFont="1" applyFill="1" applyBorder="1" applyAlignment="1">
      <alignment horizontal="left" vertical="center"/>
    </xf>
    <xf numFmtId="0" fontId="7" fillId="0" borderId="9" xfId="0" applyNumberFormat="1" applyFont="1" applyBorder="1" applyAlignment="1">
      <alignment horizontal="center" vertical="center" wrapText="1"/>
    </xf>
    <xf numFmtId="164" fontId="8" fillId="0" borderId="0" xfId="0" applyNumberFormat="1" applyFont="1" applyBorder="1" applyAlignment="1">
      <alignment horizontal="left" vertical="center"/>
    </xf>
    <xf numFmtId="0" fontId="68" fillId="0" borderId="5" xfId="0" applyFont="1" applyBorder="1"/>
    <xf numFmtId="0" fontId="68" fillId="0" borderId="7" xfId="0" applyFont="1" applyBorder="1"/>
    <xf numFmtId="164" fontId="69" fillId="0" borderId="7" xfId="0" applyNumberFormat="1" applyFont="1" applyFill="1" applyBorder="1" applyAlignment="1">
      <alignment horizontal="left" vertical="center"/>
    </xf>
    <xf numFmtId="0" fontId="1" fillId="0" borderId="7" xfId="0" applyFont="1" applyBorder="1"/>
    <xf numFmtId="0" fontId="70" fillId="0" borderId="2" xfId="0" applyFont="1" applyBorder="1"/>
    <xf numFmtId="49" fontId="7" fillId="0" borderId="8" xfId="0" applyNumberFormat="1" applyFont="1" applyBorder="1" applyAlignment="1">
      <alignment horizontal="center" vertical="center"/>
    </xf>
    <xf numFmtId="0" fontId="33" fillId="0" borderId="8" xfId="0"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33" fillId="0" borderId="28" xfId="0" applyFont="1" applyBorder="1" applyAlignment="1">
      <alignment horizontal="center" vertical="center"/>
    </xf>
    <xf numFmtId="0" fontId="33" fillId="0" borderId="0" xfId="0" applyFont="1" applyBorder="1" applyAlignment="1">
      <alignment horizontal="center" vertical="center"/>
    </xf>
    <xf numFmtId="0" fontId="4" fillId="0" borderId="0" xfId="0" applyFont="1" applyBorder="1" applyAlignment="1">
      <alignment horizontal="center" vertical="center"/>
    </xf>
    <xf numFmtId="0" fontId="68" fillId="0" borderId="0" xfId="0" applyFont="1" applyBorder="1"/>
    <xf numFmtId="49" fontId="7" fillId="0" borderId="28" xfId="0" applyNumberFormat="1" applyFont="1" applyBorder="1" applyAlignment="1">
      <alignment horizontal="center" vertical="center" wrapText="1"/>
    </xf>
    <xf numFmtId="0" fontId="1" fillId="0" borderId="28" xfId="0" applyFont="1" applyBorder="1"/>
    <xf numFmtId="0" fontId="6" fillId="0" borderId="3" xfId="0" applyFont="1" applyBorder="1"/>
    <xf numFmtId="0" fontId="6" fillId="0" borderId="2" xfId="0" applyFont="1" applyBorder="1"/>
    <xf numFmtId="0" fontId="4" fillId="0" borderId="9" xfId="0" applyFont="1" applyBorder="1" applyAlignment="1">
      <alignment horizontal="center" vertical="center"/>
    </xf>
    <xf numFmtId="0" fontId="1" fillId="0" borderId="1" xfId="0" applyFont="1" applyBorder="1" applyAlignment="1">
      <alignment horizontal="justify" vertical="justify" wrapText="1"/>
    </xf>
    <xf numFmtId="0" fontId="26" fillId="20" borderId="26" xfId="0" applyFont="1" applyFill="1" applyBorder="1" applyAlignment="1">
      <alignment horizontal="center" wrapText="1"/>
    </xf>
    <xf numFmtId="0" fontId="28" fillId="0" borderId="4" xfId="0" applyFont="1" applyBorder="1" applyAlignment="1">
      <alignment horizontal="center" vertical="center"/>
    </xf>
    <xf numFmtId="9" fontId="27" fillId="0" borderId="25" xfId="0" applyNumberFormat="1" applyFont="1" applyBorder="1" applyAlignment="1">
      <alignment horizontal="center" wrapText="1"/>
    </xf>
    <xf numFmtId="0" fontId="31" fillId="0" borderId="12" xfId="0" applyFont="1" applyBorder="1" applyAlignment="1">
      <alignment horizontal="center" vertical="center"/>
    </xf>
    <xf numFmtId="0" fontId="33" fillId="0" borderId="0" xfId="0" applyFont="1" applyBorder="1" applyAlignment="1">
      <alignment horizontal="left"/>
    </xf>
    <xf numFmtId="0" fontId="31" fillId="0" borderId="18" xfId="0" applyFont="1" applyBorder="1" applyAlignment="1">
      <alignment vertical="center"/>
    </xf>
    <xf numFmtId="164" fontId="29" fillId="0" borderId="2" xfId="1" applyFont="1" applyBorder="1" applyAlignment="1">
      <alignment vertical="center"/>
    </xf>
    <xf numFmtId="164" fontId="12" fillId="0" borderId="14" xfId="0" applyNumberFormat="1" applyFont="1" applyBorder="1" applyAlignment="1">
      <alignment vertical="center"/>
    </xf>
    <xf numFmtId="164" fontId="31" fillId="0" borderId="17" xfId="0" applyNumberFormat="1" applyFont="1" applyBorder="1" applyAlignment="1">
      <alignment vertical="center"/>
    </xf>
    <xf numFmtId="9" fontId="33" fillId="0" borderId="13" xfId="0" applyNumberFormat="1" applyFont="1" applyBorder="1" applyAlignment="1">
      <alignment horizontal="center"/>
    </xf>
    <xf numFmtId="0" fontId="27" fillId="0" borderId="0" xfId="0" applyFont="1" applyBorder="1" applyAlignment="1">
      <alignment vertical="center"/>
    </xf>
    <xf numFmtId="0" fontId="11" fillId="0" borderId="21" xfId="0" applyFont="1" applyBorder="1" applyAlignment="1">
      <alignment vertical="center"/>
    </xf>
    <xf numFmtId="9" fontId="33" fillId="0" borderId="13" xfId="0" applyNumberFormat="1" applyFont="1" applyBorder="1" applyAlignment="1"/>
    <xf numFmtId="0" fontId="39" fillId="16" borderId="29" xfId="0" applyFont="1" applyFill="1" applyBorder="1" applyAlignment="1">
      <alignment horizontal="center" wrapText="1"/>
    </xf>
    <xf numFmtId="0" fontId="39" fillId="16" borderId="32" xfId="0" applyFont="1" applyFill="1" applyBorder="1" applyAlignment="1">
      <alignment horizontal="center" vertical="center" wrapText="1"/>
    </xf>
    <xf numFmtId="0" fontId="28" fillId="0" borderId="0" xfId="0" applyFont="1" applyBorder="1" applyAlignment="1">
      <alignment horizontal="center" vertical="center"/>
    </xf>
    <xf numFmtId="0" fontId="12" fillId="18" borderId="1" xfId="0" applyFont="1" applyFill="1" applyBorder="1" applyAlignment="1">
      <alignment horizontal="center" vertical="center" wrapText="1"/>
    </xf>
    <xf numFmtId="0" fontId="31" fillId="18" borderId="12" xfId="0" applyFont="1" applyFill="1" applyBorder="1" applyAlignment="1">
      <alignment horizontal="center" vertical="center" wrapText="1"/>
    </xf>
    <xf numFmtId="164" fontId="36" fillId="0" borderId="22" xfId="0" applyNumberFormat="1" applyFont="1" applyBorder="1" applyAlignment="1">
      <alignment vertical="center"/>
    </xf>
    <xf numFmtId="0" fontId="46" fillId="0" borderId="32" xfId="0" applyFont="1" applyBorder="1" applyAlignment="1">
      <alignment horizontal="center" wrapText="1"/>
    </xf>
    <xf numFmtId="0" fontId="31" fillId="18" borderId="26" xfId="0" applyFont="1" applyFill="1" applyBorder="1" applyAlignment="1">
      <alignment horizontal="center" vertical="center" wrapText="1"/>
    </xf>
    <xf numFmtId="164" fontId="1" fillId="0" borderId="21" xfId="1" applyFont="1" applyFill="1" applyBorder="1" applyAlignment="1">
      <alignment vertical="center"/>
    </xf>
    <xf numFmtId="165" fontId="1" fillId="0" borderId="1" xfId="0" applyNumberFormat="1" applyFont="1" applyFill="1" applyBorder="1" applyAlignment="1">
      <alignment vertical="center"/>
    </xf>
    <xf numFmtId="165" fontId="45" fillId="0" borderId="23" xfId="0" applyNumberFormat="1" applyFont="1" applyBorder="1" applyAlignment="1">
      <alignment horizontal="center" vertical="center" wrapText="1"/>
    </xf>
    <xf numFmtId="164" fontId="20" fillId="0" borderId="23" xfId="0" applyNumberFormat="1" applyFont="1" applyBorder="1" applyAlignment="1">
      <alignment vertical="center"/>
    </xf>
    <xf numFmtId="0" fontId="60" fillId="0" borderId="18" xfId="0" applyFont="1" applyFill="1" applyBorder="1" applyAlignment="1">
      <alignment horizontal="center" vertical="center"/>
    </xf>
    <xf numFmtId="0" fontId="33" fillId="0" borderId="1" xfId="0" applyFont="1" applyFill="1" applyBorder="1" applyAlignment="1">
      <alignment horizontal="center" vertical="center" wrapText="1"/>
    </xf>
    <xf numFmtId="0" fontId="59" fillId="0" borderId="13" xfId="0" applyFont="1" applyFill="1" applyBorder="1" applyAlignment="1">
      <alignment horizontal="center" vertical="center"/>
    </xf>
    <xf numFmtId="164" fontId="4" fillId="0" borderId="13" xfId="1" applyFont="1" applyBorder="1"/>
    <xf numFmtId="0" fontId="12" fillId="0" borderId="1" xfId="0" applyFont="1" applyBorder="1" applyAlignment="1">
      <alignment horizontal="left" vertical="center" wrapText="1"/>
    </xf>
    <xf numFmtId="165" fontId="21" fillId="0" borderId="9" xfId="0" applyNumberFormat="1" applyFont="1" applyFill="1" applyBorder="1" applyAlignment="1">
      <alignment vertical="center"/>
    </xf>
    <xf numFmtId="164" fontId="4" fillId="0" borderId="9" xfId="1" applyFont="1" applyFill="1" applyBorder="1" applyAlignment="1">
      <alignment vertical="center"/>
    </xf>
    <xf numFmtId="165" fontId="21" fillId="0" borderId="0" xfId="0" applyNumberFormat="1" applyFont="1" applyFill="1" applyBorder="1" applyAlignment="1">
      <alignment horizontal="center" vertical="center"/>
    </xf>
    <xf numFmtId="165" fontId="21" fillId="10" borderId="2" xfId="0" applyNumberFormat="1" applyFont="1" applyFill="1" applyBorder="1" applyAlignment="1">
      <alignment horizontal="center" vertical="center"/>
    </xf>
    <xf numFmtId="165" fontId="21" fillId="0" borderId="1" xfId="0" applyNumberFormat="1" applyFont="1" applyFill="1" applyBorder="1" applyAlignment="1">
      <alignment horizontal="center" vertical="center"/>
    </xf>
    <xf numFmtId="165" fontId="21" fillId="10" borderId="1" xfId="0" applyNumberFormat="1" applyFont="1" applyFill="1" applyBorder="1" applyAlignment="1">
      <alignment horizontal="center" vertical="center"/>
    </xf>
    <xf numFmtId="164" fontId="4" fillId="0" borderId="2" xfId="1" applyFont="1" applyFill="1" applyBorder="1" applyAlignment="1">
      <alignment vertical="center"/>
    </xf>
    <xf numFmtId="164" fontId="4" fillId="0" borderId="20" xfId="1" applyFont="1" applyBorder="1" applyAlignment="1">
      <alignment vertical="center"/>
    </xf>
    <xf numFmtId="0" fontId="33" fillId="0" borderId="1" xfId="0" applyFont="1" applyFill="1" applyBorder="1" applyAlignment="1">
      <alignment horizontal="center" vertical="center"/>
    </xf>
    <xf numFmtId="164" fontId="4" fillId="14" borderId="13" xfId="0" applyNumberFormat="1" applyFont="1" applyFill="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71" fillId="0" borderId="12" xfId="0" applyFont="1" applyBorder="1" applyAlignment="1">
      <alignment vertical="center"/>
    </xf>
    <xf numFmtId="0" fontId="14" fillId="0" borderId="12" xfId="0" applyFont="1" applyBorder="1" applyAlignment="1">
      <alignment vertical="center"/>
    </xf>
    <xf numFmtId="0" fontId="13" fillId="0" borderId="2" xfId="0" applyFont="1" applyBorder="1" applyAlignment="1">
      <alignment vertical="center"/>
    </xf>
    <xf numFmtId="0" fontId="72" fillId="0" borderId="1" xfId="0" applyFont="1" applyBorder="1" applyAlignment="1">
      <alignment vertical="center" wrapText="1"/>
    </xf>
    <xf numFmtId="0" fontId="72" fillId="0" borderId="13" xfId="0" applyFont="1" applyBorder="1" applyAlignment="1">
      <alignment vertical="center" wrapText="1"/>
    </xf>
    <xf numFmtId="164" fontId="31" fillId="0" borderId="23" xfId="0" applyNumberFormat="1" applyFont="1" applyBorder="1" applyAlignment="1">
      <alignment vertical="center"/>
    </xf>
    <xf numFmtId="0" fontId="13" fillId="0" borderId="9" xfId="0" applyFont="1" applyBorder="1" applyAlignment="1">
      <alignment horizontal="left" vertical="center"/>
    </xf>
    <xf numFmtId="164" fontId="4" fillId="0" borderId="1" xfId="1"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0" xfId="1" applyFont="1" applyBorder="1" applyAlignment="1">
      <alignment horizontal="center" vertical="center" wrapText="1"/>
    </xf>
    <xf numFmtId="165" fontId="4" fillId="0" borderId="0" xfId="0" applyNumberFormat="1" applyFont="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14" borderId="13" xfId="0" applyNumberFormat="1" applyFont="1" applyFill="1" applyBorder="1"/>
    <xf numFmtId="164" fontId="34" fillId="0" borderId="22" xfId="1" applyFont="1" applyBorder="1" applyAlignment="1">
      <alignment vertical="center"/>
    </xf>
    <xf numFmtId="164" fontId="4" fillId="0" borderId="22" xfId="0" applyNumberFormat="1" applyFont="1" applyBorder="1"/>
    <xf numFmtId="164" fontId="1" fillId="0" borderId="1" xfId="1" applyFont="1" applyBorder="1" applyAlignment="1">
      <alignment wrapText="1"/>
    </xf>
    <xf numFmtId="164" fontId="4" fillId="15" borderId="39" xfId="1" applyFont="1" applyFill="1" applyBorder="1" applyAlignment="1">
      <alignment vertical="center"/>
    </xf>
    <xf numFmtId="164" fontId="34" fillId="0" borderId="37" xfId="1" applyFont="1" applyBorder="1"/>
    <xf numFmtId="0" fontId="33" fillId="0" borderId="0" xfId="0" applyFont="1" applyBorder="1" applyAlignment="1">
      <alignment horizontal="left"/>
    </xf>
    <xf numFmtId="0" fontId="4" fillId="0" borderId="38" xfId="0" applyFont="1" applyBorder="1" applyAlignment="1">
      <alignment horizontal="center" wrapText="1"/>
    </xf>
    <xf numFmtId="0" fontId="4" fillId="0" borderId="50" xfId="0" applyFont="1" applyBorder="1" applyAlignment="1">
      <alignment horizontal="center" wrapText="1"/>
    </xf>
    <xf numFmtId="0" fontId="4" fillId="0" borderId="24" xfId="0" applyFont="1" applyBorder="1" applyAlignment="1">
      <alignment horizontal="center" wrapText="1"/>
    </xf>
    <xf numFmtId="0" fontId="4" fillId="0" borderId="37" xfId="0" applyFont="1" applyBorder="1" applyAlignment="1">
      <alignment horizontal="center" wrapText="1"/>
    </xf>
    <xf numFmtId="0" fontId="1" fillId="0" borderId="12"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10" xfId="0" applyFont="1" applyBorder="1" applyAlignment="1">
      <alignment horizontal="justify" vertical="center" wrapText="1"/>
    </xf>
    <xf numFmtId="0" fontId="0" fillId="0" borderId="12" xfId="0" applyBorder="1" applyAlignment="1">
      <alignment horizontal="justify" vertical="center" wrapText="1"/>
    </xf>
    <xf numFmtId="0" fontId="0" fillId="0" borderId="11" xfId="0" applyBorder="1" applyAlignment="1">
      <alignment horizontal="justify" vertical="center" wrapText="1"/>
    </xf>
    <xf numFmtId="0" fontId="0" fillId="0" borderId="10" xfId="0" applyBorder="1" applyAlignment="1">
      <alignment horizontal="justify" vertical="center" wrapText="1"/>
    </xf>
    <xf numFmtId="0" fontId="38"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24" fillId="3" borderId="18" xfId="0" applyFont="1" applyFill="1" applyBorder="1" applyAlignment="1">
      <alignment horizontal="center"/>
    </xf>
    <xf numFmtId="0" fontId="24" fillId="3" borderId="22" xfId="0" applyFont="1" applyFill="1" applyBorder="1" applyAlignment="1">
      <alignment horizontal="center"/>
    </xf>
    <xf numFmtId="0" fontId="4" fillId="0" borderId="18" xfId="0" applyFont="1" applyBorder="1" applyAlignment="1">
      <alignment horizontal="center" wrapText="1"/>
    </xf>
    <xf numFmtId="0" fontId="4" fillId="0" borderId="22" xfId="0" applyFont="1" applyBorder="1" applyAlignment="1">
      <alignment horizont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28" xfId="0" applyFont="1" applyBorder="1" applyAlignment="1">
      <alignment horizontal="justify" vertical="center"/>
    </xf>
    <xf numFmtId="0" fontId="3" fillId="0" borderId="21" xfId="0" applyFont="1" applyBorder="1" applyAlignment="1">
      <alignment horizontal="justify" vertical="center"/>
    </xf>
    <xf numFmtId="0" fontId="5" fillId="2" borderId="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8"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8" fillId="0" borderId="6" xfId="0" applyFont="1" applyBorder="1" applyAlignment="1">
      <alignment horizontal="center" vertical="top" wrapText="1"/>
    </xf>
    <xf numFmtId="0" fontId="18" fillId="0" borderId="0" xfId="0" applyFont="1" applyBorder="1" applyAlignment="1">
      <alignment horizontal="center" vertical="top"/>
    </xf>
    <xf numFmtId="0" fontId="18" fillId="0" borderId="7" xfId="0" applyFont="1" applyBorder="1" applyAlignment="1">
      <alignment horizontal="center" vertical="top"/>
    </xf>
    <xf numFmtId="49" fontId="7" fillId="0" borderId="31"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33" fillId="0" borderId="31" xfId="0" applyFont="1" applyBorder="1" applyAlignment="1">
      <alignment horizontal="center" vertical="center" wrapText="1"/>
    </xf>
    <xf numFmtId="0" fontId="33" fillId="0" borderId="8" xfId="0" applyFont="1" applyBorder="1" applyAlignment="1">
      <alignment horizontal="center" vertical="center"/>
    </xf>
    <xf numFmtId="0" fontId="33" fillId="0" borderId="9" xfId="0"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31" fillId="18" borderId="18" xfId="0" applyFont="1" applyFill="1" applyBorder="1" applyAlignment="1">
      <alignment horizontal="center" vertical="center" wrapText="1"/>
    </xf>
    <xf numFmtId="0" fontId="31" fillId="18" borderId="22" xfId="0" applyFont="1" applyFill="1" applyBorder="1" applyAlignment="1">
      <alignment horizontal="center" vertical="center" wrapText="1"/>
    </xf>
    <xf numFmtId="0" fontId="21" fillId="12" borderId="18" xfId="0" applyFont="1" applyFill="1" applyBorder="1" applyAlignment="1">
      <alignment horizontal="center" wrapText="1"/>
    </xf>
    <xf numFmtId="0" fontId="21" fillId="12" borderId="26" xfId="0" applyFont="1" applyFill="1" applyBorder="1" applyAlignment="1">
      <alignment horizontal="center" wrapText="1"/>
    </xf>
    <xf numFmtId="0" fontId="25" fillId="12" borderId="18" xfId="0" applyFont="1" applyFill="1" applyBorder="1" applyAlignment="1">
      <alignment horizontal="center" wrapText="1"/>
    </xf>
    <xf numFmtId="0" fontId="25" fillId="12" borderId="26" xfId="0" applyFont="1" applyFill="1" applyBorder="1" applyAlignment="1">
      <alignment horizontal="center" wrapText="1"/>
    </xf>
    <xf numFmtId="0" fontId="33" fillId="0" borderId="18"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2" xfId="0" applyFont="1" applyBorder="1" applyAlignment="1">
      <alignment horizontal="center" vertical="center" wrapText="1"/>
    </xf>
    <xf numFmtId="0" fontId="1" fillId="0" borderId="18" xfId="0" applyFont="1" applyBorder="1" applyAlignment="1">
      <alignment horizontal="center" wrapText="1"/>
    </xf>
    <xf numFmtId="0" fontId="1" fillId="0" borderId="26" xfId="0" applyFont="1" applyBorder="1" applyAlignment="1">
      <alignment horizontal="center" wrapText="1"/>
    </xf>
    <xf numFmtId="0" fontId="33" fillId="0" borderId="18" xfId="0" applyFont="1" applyBorder="1" applyAlignment="1">
      <alignment horizontal="center" vertical="center"/>
    </xf>
    <xf numFmtId="0" fontId="33" fillId="0" borderId="26" xfId="0" applyFont="1" applyBorder="1" applyAlignment="1">
      <alignment horizontal="center" vertical="center"/>
    </xf>
    <xf numFmtId="0" fontId="33" fillId="0" borderId="22" xfId="0" applyFont="1" applyBorder="1" applyAlignment="1">
      <alignment horizontal="center" vertical="center"/>
    </xf>
    <xf numFmtId="0" fontId="33" fillId="0" borderId="38" xfId="0" applyFont="1" applyBorder="1" applyAlignment="1">
      <alignment horizontal="center" vertical="center"/>
    </xf>
    <xf numFmtId="0" fontId="33" fillId="0" borderId="32" xfId="0" applyFont="1" applyBorder="1" applyAlignment="1">
      <alignment horizontal="center" vertical="center"/>
    </xf>
    <xf numFmtId="0" fontId="33" fillId="0" borderId="50"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Border="1" applyAlignment="1">
      <alignment horizontal="center" vertical="center"/>
    </xf>
    <xf numFmtId="0" fontId="6" fillId="0" borderId="33"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1" fillId="0" borderId="27" xfId="0" applyFont="1" applyBorder="1" applyAlignment="1">
      <alignment horizontal="justify" vertical="center" wrapText="1"/>
    </xf>
    <xf numFmtId="0" fontId="0" fillId="0" borderId="40" xfId="0" applyBorder="1" applyAlignment="1">
      <alignment horizontal="justify" vertical="center" wrapText="1"/>
    </xf>
    <xf numFmtId="0" fontId="0" fillId="0" borderId="33"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36" xfId="0" applyBorder="1" applyAlignment="1">
      <alignment horizontal="justify" vertical="center" wrapText="1"/>
    </xf>
    <xf numFmtId="0" fontId="44" fillId="0" borderId="18" xfId="0" applyFont="1" applyBorder="1" applyAlignment="1">
      <alignment horizontal="center" vertical="center"/>
    </xf>
    <xf numFmtId="0" fontId="44" fillId="0" borderId="26" xfId="0" applyFont="1" applyBorder="1" applyAlignment="1">
      <alignment horizontal="center" vertical="center"/>
    </xf>
    <xf numFmtId="0" fontId="44" fillId="0" borderId="22" xfId="0" applyFont="1" applyBorder="1" applyAlignment="1">
      <alignment horizontal="center" vertical="center"/>
    </xf>
    <xf numFmtId="0" fontId="4" fillId="11" borderId="18" xfId="0" applyFont="1" applyFill="1" applyBorder="1" applyAlignment="1">
      <alignment horizontal="center"/>
    </xf>
    <xf numFmtId="0" fontId="4" fillId="11" borderId="26" xfId="0" applyFont="1" applyFill="1" applyBorder="1" applyAlignment="1">
      <alignment horizontal="center"/>
    </xf>
    <xf numFmtId="0" fontId="4" fillId="11" borderId="22" xfId="0" applyFont="1" applyFill="1" applyBorder="1" applyAlignment="1">
      <alignment horizontal="center"/>
    </xf>
    <xf numFmtId="0" fontId="4" fillId="9" borderId="18" xfId="0" applyFont="1" applyFill="1" applyBorder="1" applyAlignment="1">
      <alignment horizontal="center"/>
    </xf>
    <xf numFmtId="0" fontId="4" fillId="9" borderId="26" xfId="0" applyFont="1" applyFill="1" applyBorder="1" applyAlignment="1">
      <alignment horizontal="center"/>
    </xf>
    <xf numFmtId="0" fontId="4" fillId="9" borderId="22" xfId="0" applyFont="1" applyFill="1" applyBorder="1" applyAlignment="1">
      <alignment horizontal="center"/>
    </xf>
    <xf numFmtId="0" fontId="27" fillId="14" borderId="18" xfId="0" applyFont="1" applyFill="1" applyBorder="1" applyAlignment="1">
      <alignment horizontal="center"/>
    </xf>
    <xf numFmtId="0" fontId="27" fillId="14" borderId="22" xfId="0" applyFont="1" applyFill="1" applyBorder="1" applyAlignment="1">
      <alignment horizontal="center"/>
    </xf>
    <xf numFmtId="0" fontId="27" fillId="14" borderId="26" xfId="0" applyFont="1" applyFill="1" applyBorder="1" applyAlignment="1">
      <alignment horizontal="center"/>
    </xf>
    <xf numFmtId="0" fontId="33" fillId="0" borderId="18" xfId="0" applyFont="1" applyBorder="1" applyAlignment="1">
      <alignment horizontal="center"/>
    </xf>
    <xf numFmtId="0" fontId="33" fillId="0" borderId="26" xfId="0" applyFont="1" applyBorder="1" applyAlignment="1">
      <alignment horizontal="center"/>
    </xf>
    <xf numFmtId="0" fontId="33" fillId="0" borderId="22" xfId="0" applyFont="1" applyBorder="1" applyAlignment="1">
      <alignment horizontal="center"/>
    </xf>
    <xf numFmtId="0" fontId="1" fillId="0" borderId="12" xfId="0" applyFont="1"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25" fillId="0" borderId="39" xfId="0" applyFont="1" applyBorder="1" applyAlignment="1">
      <alignment horizontal="center" wrapText="1"/>
    </xf>
    <xf numFmtId="0" fontId="25" fillId="0" borderId="43" xfId="0" applyFont="1" applyBorder="1" applyAlignment="1">
      <alignment horizontal="center" wrapText="1"/>
    </xf>
    <xf numFmtId="0" fontId="25" fillId="0" borderId="23" xfId="0" applyFont="1" applyBorder="1" applyAlignment="1">
      <alignment horizont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45" fillId="0" borderId="18" xfId="0" applyFont="1" applyBorder="1" applyAlignment="1">
      <alignment horizontal="center" vertical="center"/>
    </xf>
    <xf numFmtId="0" fontId="45" fillId="0" borderId="26" xfId="0" applyFont="1" applyBorder="1" applyAlignment="1">
      <alignment horizontal="center" vertical="center"/>
    </xf>
    <xf numFmtId="0" fontId="33" fillId="0" borderId="0" xfId="0" applyFont="1" applyBorder="1" applyAlignment="1">
      <alignment horizontal="center" vertical="center"/>
    </xf>
    <xf numFmtId="0" fontId="0" fillId="0" borderId="9" xfId="0" applyBorder="1" applyAlignment="1">
      <alignment horizontal="left" vertical="center"/>
    </xf>
    <xf numFmtId="0" fontId="4" fillId="0" borderId="26" xfId="0" applyFont="1" applyBorder="1" applyAlignment="1">
      <alignment horizontal="center" vertical="center"/>
    </xf>
    <xf numFmtId="0" fontId="45" fillId="0" borderId="22" xfId="0" applyFont="1" applyBorder="1" applyAlignment="1">
      <alignment horizontal="center" vertical="center"/>
    </xf>
    <xf numFmtId="0" fontId="4" fillId="12" borderId="18" xfId="0" applyFont="1" applyFill="1" applyBorder="1" applyAlignment="1">
      <alignment horizontal="left" vertical="center"/>
    </xf>
    <xf numFmtId="0" fontId="4" fillId="12" borderId="26" xfId="0" applyFont="1" applyFill="1" applyBorder="1" applyAlignment="1">
      <alignment horizontal="left" vertical="center"/>
    </xf>
    <xf numFmtId="0" fontId="4" fillId="12" borderId="22" xfId="0" applyFont="1" applyFill="1" applyBorder="1" applyAlignment="1">
      <alignment horizontal="left" vertical="center"/>
    </xf>
    <xf numFmtId="0" fontId="4" fillId="12" borderId="38" xfId="0" applyFont="1" applyFill="1" applyBorder="1" applyAlignment="1">
      <alignment horizontal="left" vertical="center" wrapText="1"/>
    </xf>
    <xf numFmtId="0" fontId="4" fillId="12" borderId="32" xfId="0" applyFont="1" applyFill="1" applyBorder="1" applyAlignment="1">
      <alignment horizontal="left" vertical="center" wrapText="1"/>
    </xf>
    <xf numFmtId="0" fontId="4" fillId="12" borderId="50" xfId="0" applyFont="1" applyFill="1" applyBorder="1" applyAlignment="1">
      <alignment horizontal="left" vertical="center" wrapText="1"/>
    </xf>
    <xf numFmtId="0" fontId="1"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1" xfId="0" applyFont="1" applyBorder="1" applyAlignment="1">
      <alignment horizontal="center" vertical="center"/>
    </xf>
    <xf numFmtId="0" fontId="8" fillId="0" borderId="51" xfId="0" applyFont="1" applyBorder="1" applyAlignment="1">
      <alignment horizontal="justify" vertical="center" wrapText="1"/>
    </xf>
    <xf numFmtId="0" fontId="8" fillId="0" borderId="40" xfId="0" applyFont="1" applyBorder="1" applyAlignment="1">
      <alignment horizontal="justify" vertical="center" wrapText="1"/>
    </xf>
    <xf numFmtId="0" fontId="8" fillId="0" borderId="36" xfId="0" applyFont="1" applyBorder="1" applyAlignment="1">
      <alignment horizontal="justify" vertical="center" wrapText="1"/>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17" xfId="0" applyFont="1" applyBorder="1" applyAlignment="1">
      <alignment horizontal="center" vertical="center"/>
    </xf>
    <xf numFmtId="0" fontId="1" fillId="0" borderId="40" xfId="0" applyFont="1" applyBorder="1" applyAlignment="1">
      <alignment horizontal="justify" vertical="center" wrapText="1"/>
    </xf>
    <xf numFmtId="0" fontId="1" fillId="0" borderId="36" xfId="0" applyFont="1" applyBorder="1" applyAlignment="1">
      <alignment horizontal="justify" vertical="center" wrapText="1"/>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51" xfId="0" applyFont="1" applyBorder="1" applyAlignment="1">
      <alignment horizontal="justify" vertical="center" wrapText="1"/>
    </xf>
    <xf numFmtId="0" fontId="0" fillId="0" borderId="42" xfId="0" applyBorder="1" applyAlignment="1">
      <alignment horizontal="justify" vertical="center" wrapText="1"/>
    </xf>
    <xf numFmtId="0" fontId="8" fillId="0" borderId="19"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21" xfId="0" applyFont="1" applyBorder="1" applyAlignment="1">
      <alignment horizontal="justify" vertical="center" wrapText="1"/>
    </xf>
    <xf numFmtId="0" fontId="6" fillId="0" borderId="1" xfId="0" applyFont="1" applyBorder="1" applyAlignment="1">
      <alignment horizontal="left" vertical="center" wrapText="1"/>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43" fillId="18" borderId="18" xfId="0" applyFont="1" applyFill="1" applyBorder="1" applyAlignment="1">
      <alignment horizontal="center" vertical="center" wrapText="1"/>
    </xf>
    <xf numFmtId="0" fontId="43" fillId="18" borderId="22"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57" fillId="17" borderId="18" xfId="0" applyFont="1" applyFill="1" applyBorder="1" applyAlignment="1">
      <alignment horizontal="center" vertical="center" wrapText="1"/>
    </xf>
    <xf numFmtId="0" fontId="57" fillId="17" borderId="26" xfId="0" applyFont="1" applyFill="1" applyBorder="1" applyAlignment="1">
      <alignment horizontal="center" vertical="center"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justify" vertical="justify"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2"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2" xfId="0" applyFont="1" applyBorder="1" applyAlignment="1">
      <alignment horizontal="center"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54" fillId="0" borderId="5" xfId="0" applyFont="1" applyBorder="1" applyAlignment="1">
      <alignment horizontal="left" vertical="center" wrapText="1"/>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54" fillId="0" borderId="10" xfId="0" applyFont="1" applyBorder="1" applyAlignment="1">
      <alignment horizontal="left" vertical="center" wrapText="1"/>
    </xf>
    <xf numFmtId="0" fontId="33" fillId="18" borderId="18" xfId="0" applyFont="1" applyFill="1" applyBorder="1" applyAlignment="1">
      <alignment horizontal="center" vertical="center"/>
    </xf>
    <xf numFmtId="0" fontId="33" fillId="18" borderId="26" xfId="0" applyFont="1" applyFill="1" applyBorder="1" applyAlignment="1">
      <alignment horizontal="center" vertical="center"/>
    </xf>
    <xf numFmtId="0" fontId="33" fillId="18" borderId="22" xfId="0" applyFont="1" applyFill="1" applyBorder="1" applyAlignment="1">
      <alignment horizontal="center" vertical="center"/>
    </xf>
    <xf numFmtId="0" fontId="1" fillId="0" borderId="12" xfId="0" applyFont="1" applyBorder="1" applyAlignment="1">
      <alignment horizontal="left" vertical="center"/>
    </xf>
    <xf numFmtId="0" fontId="1" fillId="0" borderId="1" xfId="0" applyFont="1" applyBorder="1" applyAlignment="1">
      <alignment horizontal="left" vertical="center"/>
    </xf>
    <xf numFmtId="0" fontId="37" fillId="0" borderId="18"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1" fillId="0" borderId="4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justify" vertical="justify" wrapText="1"/>
    </xf>
    <xf numFmtId="0" fontId="1" fillId="0" borderId="11" xfId="0" applyFont="1" applyBorder="1" applyAlignment="1">
      <alignment horizontal="justify" vertical="justify" wrapText="1"/>
    </xf>
    <xf numFmtId="0" fontId="1" fillId="0" borderId="10" xfId="0" applyFont="1" applyBorder="1" applyAlignment="1">
      <alignment horizontal="justify" vertical="justify" wrapText="1"/>
    </xf>
    <xf numFmtId="0" fontId="54" fillId="0" borderId="12"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0" xfId="0" applyFont="1" applyBorder="1" applyAlignment="1">
      <alignment horizontal="center" vertical="center" wrapText="1"/>
    </xf>
    <xf numFmtId="0" fontId="41" fillId="0" borderId="52"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53" xfId="0" applyFont="1" applyBorder="1" applyAlignment="1">
      <alignment horizontal="center" vertical="center" wrapText="1"/>
    </xf>
    <xf numFmtId="0" fontId="8" fillId="10" borderId="19" xfId="0" applyFont="1" applyFill="1" applyBorder="1" applyAlignment="1">
      <alignment horizontal="justify" vertical="center" wrapText="1"/>
    </xf>
    <xf numFmtId="0" fontId="8" fillId="10" borderId="28" xfId="0" applyFont="1" applyFill="1" applyBorder="1" applyAlignment="1">
      <alignment horizontal="justify" vertical="center" wrapText="1"/>
    </xf>
    <xf numFmtId="0" fontId="8" fillId="10" borderId="21"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10" borderId="28" xfId="0" applyFont="1" applyFill="1" applyBorder="1" applyAlignment="1">
      <alignment horizontal="justify" vertical="center" wrapText="1"/>
    </xf>
    <xf numFmtId="0" fontId="1" fillId="10" borderId="21" xfId="0" applyFont="1" applyFill="1" applyBorder="1" applyAlignment="1">
      <alignment horizontal="justify" vertical="center" wrapText="1"/>
    </xf>
    <xf numFmtId="0" fontId="26" fillId="0" borderId="12" xfId="0" applyFont="1" applyBorder="1" applyAlignment="1">
      <alignment horizontal="justify" vertical="center"/>
    </xf>
    <xf numFmtId="0" fontId="1" fillId="0" borderId="11" xfId="0" applyFont="1" applyBorder="1" applyAlignment="1">
      <alignment horizontal="justify" vertical="center"/>
    </xf>
    <xf numFmtId="0" fontId="1" fillId="0" borderId="10" xfId="0" applyFont="1" applyBorder="1" applyAlignment="1">
      <alignment horizontal="justify" vertical="center"/>
    </xf>
    <xf numFmtId="0" fontId="1" fillId="0" borderId="11"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Border="1" applyAlignment="1">
      <alignment vertical="center" wrapText="1"/>
    </xf>
    <xf numFmtId="0" fontId="1" fillId="0" borderId="10" xfId="0" applyFont="1" applyBorder="1" applyAlignment="1">
      <alignment vertical="center" wrapText="1"/>
    </xf>
    <xf numFmtId="0" fontId="1" fillId="0" borderId="55" xfId="0" applyFont="1" applyBorder="1" applyAlignment="1">
      <alignment horizontal="center" vertical="center" wrapText="1"/>
    </xf>
    <xf numFmtId="0" fontId="1" fillId="0" borderId="4"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7" xfId="0" applyFont="1" applyBorder="1" applyAlignment="1">
      <alignment horizontal="center" vertical="center" wrapText="1"/>
    </xf>
    <xf numFmtId="0" fontId="1" fillId="0" borderId="12" xfId="0" applyFont="1" applyBorder="1" applyAlignment="1">
      <alignment vertical="center" wrapText="1"/>
    </xf>
    <xf numFmtId="0" fontId="8" fillId="10" borderId="12" xfId="0" applyFont="1" applyFill="1" applyBorder="1" applyAlignment="1">
      <alignment horizontal="justify" vertical="center" wrapText="1"/>
    </xf>
    <xf numFmtId="0" fontId="8" fillId="10" borderId="11" xfId="0" applyFont="1" applyFill="1" applyBorder="1" applyAlignment="1">
      <alignment horizontal="justify" vertical="center" wrapText="1"/>
    </xf>
    <xf numFmtId="0" fontId="8" fillId="10" borderId="10" xfId="0" applyFont="1" applyFill="1" applyBorder="1" applyAlignment="1">
      <alignment horizontal="justify" vertical="center" wrapText="1"/>
    </xf>
    <xf numFmtId="0" fontId="8" fillId="10" borderId="1" xfId="0" applyFont="1" applyFill="1" applyBorder="1" applyAlignment="1">
      <alignment horizontal="justify" vertical="center" wrapText="1"/>
    </xf>
    <xf numFmtId="0" fontId="1" fillId="0" borderId="1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10"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2" xfId="0" applyFont="1" applyBorder="1" applyAlignment="1">
      <alignment horizontal="center" vertical="justify" wrapText="1"/>
    </xf>
    <xf numFmtId="0" fontId="1" fillId="0" borderId="11" xfId="0" applyFont="1" applyBorder="1" applyAlignment="1">
      <alignment horizontal="center" vertical="justify" wrapText="1"/>
    </xf>
    <xf numFmtId="0" fontId="1" fillId="0" borderId="41" xfId="0" applyFont="1" applyBorder="1" applyAlignment="1">
      <alignment horizontal="center" vertical="justify" wrapText="1"/>
    </xf>
    <xf numFmtId="0" fontId="33" fillId="0" borderId="0" xfId="0" applyFont="1" applyBorder="1" applyAlignment="1">
      <alignment horizontal="left"/>
    </xf>
    <xf numFmtId="0" fontId="8" fillId="10" borderId="12" xfId="0" applyFont="1" applyFill="1" applyBorder="1" applyAlignment="1">
      <alignment horizontal="justify" vertical="justify" wrapText="1"/>
    </xf>
    <xf numFmtId="0" fontId="8" fillId="10" borderId="11" xfId="0" applyFont="1" applyFill="1" applyBorder="1" applyAlignment="1">
      <alignment horizontal="justify" vertical="justify" wrapText="1"/>
    </xf>
    <xf numFmtId="0" fontId="8" fillId="10" borderId="10" xfId="0" applyFont="1" applyFill="1" applyBorder="1" applyAlignment="1">
      <alignment horizontal="justify" vertical="justify" wrapText="1"/>
    </xf>
    <xf numFmtId="0" fontId="54" fillId="0" borderId="1" xfId="0" applyFont="1" applyBorder="1" applyAlignment="1">
      <alignment horizontal="left" vertical="center" wrapText="1"/>
    </xf>
    <xf numFmtId="0" fontId="57" fillId="17" borderId="24" xfId="0" applyFont="1" applyFill="1" applyBorder="1" applyAlignment="1">
      <alignment horizontal="center" vertical="center" wrapText="1"/>
    </xf>
    <xf numFmtId="0" fontId="57" fillId="17" borderId="25" xfId="0" applyFont="1" applyFill="1" applyBorder="1" applyAlignment="1">
      <alignment horizontal="center" vertical="center" wrapText="1"/>
    </xf>
    <xf numFmtId="0" fontId="57" fillId="17" borderId="49" xfId="0" applyFont="1" applyFill="1" applyBorder="1" applyAlignment="1">
      <alignment horizontal="center" vertical="center" wrapText="1"/>
    </xf>
    <xf numFmtId="0" fontId="20" fillId="0" borderId="0" xfId="0" applyFont="1" applyAlignment="1">
      <alignment horizontal="center"/>
    </xf>
    <xf numFmtId="0" fontId="1" fillId="10" borderId="12" xfId="0" applyFont="1" applyFill="1" applyBorder="1" applyAlignment="1">
      <alignment horizontal="justify" vertical="center" wrapText="1"/>
    </xf>
    <xf numFmtId="0" fontId="1" fillId="10" borderId="11"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8"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54" fillId="0" borderId="1" xfId="0" applyFont="1" applyBorder="1" applyAlignment="1">
      <alignment horizontal="justify" vertical="justify" wrapText="1"/>
    </xf>
    <xf numFmtId="0" fontId="1" fillId="0" borderId="1" xfId="0" applyFont="1" applyBorder="1" applyAlignment="1">
      <alignment horizontal="center" vertical="center" wrapText="1"/>
    </xf>
    <xf numFmtId="0" fontId="8" fillId="10" borderId="12" xfId="0" applyFont="1" applyFill="1" applyBorder="1" applyAlignment="1">
      <alignment horizontal="left" vertical="center" wrapText="1"/>
    </xf>
    <xf numFmtId="0" fontId="4" fillId="20" borderId="18" xfId="0" applyFont="1" applyFill="1" applyBorder="1" applyAlignment="1">
      <alignment horizontal="center"/>
    </xf>
    <xf numFmtId="0" fontId="4" fillId="20" borderId="22" xfId="0" applyFont="1" applyFill="1" applyBorder="1" applyAlignment="1">
      <alignment horizontal="center"/>
    </xf>
    <xf numFmtId="164" fontId="4" fillId="20" borderId="13" xfId="0" applyNumberFormat="1" applyFont="1" applyFill="1" applyBorder="1"/>
  </cellXfs>
  <cellStyles count="3">
    <cellStyle name="Moneda" xfId="1" builtinId="4"/>
    <cellStyle name="Normal" xfId="0" builtinId="0"/>
    <cellStyle name="Normal 2" xfId="2"/>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161925</xdr:colOff>
      <xdr:row>41</xdr:row>
      <xdr:rowOff>0</xdr:rowOff>
    </xdr:from>
    <xdr:ext cx="76200" cy="200025"/>
    <xdr:sp macro="" textlink="">
      <xdr:nvSpPr>
        <xdr:cNvPr id="2" name="Text Box 1">
          <a:extLst>
            <a:ext uri="{FF2B5EF4-FFF2-40B4-BE49-F238E27FC236}">
              <a16:creationId xmlns:a16="http://schemas.microsoft.com/office/drawing/2014/main" xmlns="" id="{00000000-0008-0000-0000-000002000000}"/>
            </a:ext>
          </a:extLst>
        </xdr:cNvPr>
        <xdr:cNvSpPr txBox="1">
          <a:spLocks noChangeArrowheads="1"/>
        </xdr:cNvSpPr>
      </xdr:nvSpPr>
      <xdr:spPr bwMode="auto">
        <a:xfrm>
          <a:off x="2533650" y="14020800"/>
          <a:ext cx="76200" cy="2000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TABILIDAD\Documents\informe%20acceso%20informacion\PRESUPUESTO%202018-%20original\ANTEPROYEC-PRESUP%202018-modi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INGRES.2018"/>
      <sheetName val="detalle proy.2018 - pep-75%"/>
      <sheetName val="detal.presup.2018 PLANILL-SALAR"/>
      <sheetName val="PLANILL-modif-2018"/>
      <sheetName val="detalle ingres-2015-2017"/>
      <sheetName val="detalle proy.2018-MODIFIC"/>
      <sheetName val="saldos ctas banc-dic-17"/>
      <sheetName val="Hoja1"/>
    </sheetNames>
    <sheetDataSet>
      <sheetData sheetId="0"/>
      <sheetData sheetId="1"/>
      <sheetData sheetId="2"/>
      <sheetData sheetId="3"/>
      <sheetData sheetId="4"/>
      <sheetData sheetId="5">
        <row r="238">
          <cell r="C238">
            <v>406727.83</v>
          </cell>
          <cell r="E238">
            <v>612262.68999999994</v>
          </cell>
          <cell r="G238">
            <v>1990310.4300000002</v>
          </cell>
        </row>
        <row r="252">
          <cell r="H252">
            <v>181413.68</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2"/>
  <sheetViews>
    <sheetView tabSelected="1" topLeftCell="A20" zoomScale="120" zoomScaleNormal="120" workbookViewId="0">
      <selection activeCell="C27" sqref="C27"/>
    </sheetView>
  </sheetViews>
  <sheetFormatPr baseColWidth="10" defaultRowHeight="12.75" x14ac:dyDescent="0.2"/>
  <cols>
    <col min="1" max="1" width="17.140625" customWidth="1"/>
    <col min="2" max="2" width="37.28515625" customWidth="1"/>
    <col min="3" max="3" width="19.5703125" customWidth="1"/>
    <col min="4" max="4" width="17.28515625" customWidth="1"/>
    <col min="5" max="5" width="14.85546875" customWidth="1"/>
  </cols>
  <sheetData>
    <row r="2" spans="1:6" ht="39" customHeight="1" x14ac:dyDescent="0.2">
      <c r="A2" s="504" t="s">
        <v>20</v>
      </c>
      <c r="B2" s="505"/>
      <c r="C2" s="505"/>
      <c r="D2" s="506"/>
      <c r="E2" s="9"/>
    </row>
    <row r="3" spans="1:6" ht="31.5" customHeight="1" x14ac:dyDescent="0.2">
      <c r="A3" s="497" t="s">
        <v>150</v>
      </c>
      <c r="B3" s="498"/>
      <c r="C3" s="498"/>
      <c r="D3" s="499"/>
      <c r="E3" s="121"/>
    </row>
    <row r="4" spans="1:6" ht="26.25" customHeight="1" x14ac:dyDescent="0.2">
      <c r="A4" s="507" t="s">
        <v>26</v>
      </c>
      <c r="B4" s="508"/>
      <c r="C4" s="508"/>
      <c r="D4" s="509"/>
      <c r="E4" s="9"/>
    </row>
    <row r="5" spans="1:6" ht="59.25" customHeight="1" x14ac:dyDescent="0.2">
      <c r="A5" s="494" t="s">
        <v>96</v>
      </c>
      <c r="B5" s="495"/>
      <c r="C5" s="495"/>
      <c r="D5" s="496"/>
      <c r="E5" s="10"/>
      <c r="F5" s="3"/>
    </row>
    <row r="6" spans="1:6" ht="23.25" x14ac:dyDescent="0.2">
      <c r="A6" s="510" t="s">
        <v>27</v>
      </c>
      <c r="B6" s="510"/>
      <c r="C6" s="510"/>
      <c r="D6" s="511"/>
      <c r="E6" s="124"/>
    </row>
    <row r="7" spans="1:6" ht="51" customHeight="1" x14ac:dyDescent="0.2">
      <c r="A7" s="491" t="s">
        <v>305</v>
      </c>
      <c r="B7" s="492"/>
      <c r="C7" s="492"/>
      <c r="D7" s="493"/>
      <c r="E7" s="10"/>
    </row>
    <row r="8" spans="1:6" ht="96" customHeight="1" x14ac:dyDescent="0.2">
      <c r="A8" s="491" t="s">
        <v>125</v>
      </c>
      <c r="B8" s="492"/>
      <c r="C8" s="492"/>
      <c r="D8" s="493"/>
      <c r="E8" s="10"/>
    </row>
    <row r="9" spans="1:6" x14ac:dyDescent="0.2">
      <c r="C9" s="4"/>
      <c r="D9" s="1"/>
      <c r="E9" s="1"/>
    </row>
    <row r="10" spans="1:6" ht="24" customHeight="1" x14ac:dyDescent="0.2">
      <c r="A10" s="512" t="s">
        <v>21</v>
      </c>
      <c r="B10" s="512" t="s">
        <v>22</v>
      </c>
      <c r="C10" s="512" t="s">
        <v>23</v>
      </c>
      <c r="D10" s="512"/>
      <c r="E10" s="2"/>
    </row>
    <row r="11" spans="1:6" ht="21.75" customHeight="1" x14ac:dyDescent="0.2">
      <c r="A11" s="512"/>
      <c r="B11" s="512"/>
      <c r="C11" s="5" t="s">
        <v>24</v>
      </c>
      <c r="D11" s="5" t="s">
        <v>25</v>
      </c>
      <c r="E11" s="1"/>
    </row>
    <row r="12" spans="1:6" ht="51" customHeight="1" x14ac:dyDescent="0.2">
      <c r="A12" s="204" t="s">
        <v>107</v>
      </c>
      <c r="B12" s="203" t="s">
        <v>28</v>
      </c>
      <c r="C12" s="7">
        <f>'[1]detalle proy.2018-MODIFIC'!$C$238</f>
        <v>406727.83</v>
      </c>
      <c r="D12" s="7">
        <f>'[1]detalle proy.2018-MODIFIC'!$C$238</f>
        <v>406727.83</v>
      </c>
    </row>
    <row r="13" spans="1:6" ht="114" customHeight="1" x14ac:dyDescent="0.2">
      <c r="A13" s="204" t="s">
        <v>108</v>
      </c>
      <c r="B13" s="120" t="s">
        <v>360</v>
      </c>
      <c r="C13" s="7">
        <f>'[1]detalle proy.2018-MODIFIC'!$E$238</f>
        <v>612262.68999999994</v>
      </c>
      <c r="D13" s="7">
        <f>C13</f>
        <v>612262.68999999994</v>
      </c>
    </row>
    <row r="14" spans="1:6" ht="90.75" customHeight="1" x14ac:dyDescent="0.2">
      <c r="A14" s="204" t="s">
        <v>108</v>
      </c>
      <c r="B14" s="425" t="s">
        <v>334</v>
      </c>
      <c r="C14" s="7">
        <f>'[1]detalle proy.2018-MODIFIC'!$G$238</f>
        <v>1990310.4300000002</v>
      </c>
      <c r="D14" s="7">
        <f>C14</f>
        <v>1990310.4300000002</v>
      </c>
    </row>
    <row r="15" spans="1:6" ht="62.25" customHeight="1" thickBot="1" x14ac:dyDescent="0.25">
      <c r="A15" s="204" t="s">
        <v>108</v>
      </c>
      <c r="B15" s="172" t="s">
        <v>152</v>
      </c>
      <c r="C15" s="7">
        <f>'[1]detalle proy.2018-MODIFIC'!$H$252</f>
        <v>181413.68</v>
      </c>
      <c r="D15" s="7">
        <f>C15</f>
        <v>181413.68</v>
      </c>
    </row>
    <row r="16" spans="1:6" ht="27" customHeight="1" thickBot="1" x14ac:dyDescent="0.35">
      <c r="A16" s="500" t="s">
        <v>29</v>
      </c>
      <c r="B16" s="501"/>
      <c r="C16" s="244">
        <f>SUM(C12:C15)</f>
        <v>3190714.6300000004</v>
      </c>
      <c r="D16" s="104">
        <f>SUM(D12:D15)</f>
        <v>3190714.6300000004</v>
      </c>
    </row>
    <row r="17" spans="1:4" ht="13.5" thickBot="1" x14ac:dyDescent="0.25"/>
    <row r="18" spans="1:4" ht="13.5" thickBot="1" x14ac:dyDescent="0.25">
      <c r="A18" s="487" t="s">
        <v>357</v>
      </c>
      <c r="B18" s="488"/>
    </row>
    <row r="19" spans="1:4" ht="27" customHeight="1" thickBot="1" x14ac:dyDescent="0.25">
      <c r="A19" s="489"/>
      <c r="B19" s="490"/>
      <c r="C19" s="454">
        <v>18000</v>
      </c>
      <c r="D19" s="454">
        <v>18000</v>
      </c>
    </row>
    <row r="20" spans="1:4" ht="27" customHeight="1" thickBot="1" x14ac:dyDescent="0.25">
      <c r="A20" s="502" t="s">
        <v>361</v>
      </c>
      <c r="B20" s="503"/>
      <c r="C20" s="454">
        <v>1.3</v>
      </c>
      <c r="D20" s="454">
        <v>1.3</v>
      </c>
    </row>
    <row r="21" spans="1:4" ht="33" customHeight="1" thickBot="1" x14ac:dyDescent="0.25">
      <c r="A21" s="502" t="s">
        <v>351</v>
      </c>
      <c r="B21" s="503"/>
      <c r="C21" s="454">
        <v>4500</v>
      </c>
      <c r="D21" s="454">
        <v>4500</v>
      </c>
    </row>
    <row r="22" spans="1:4" ht="26.25" customHeight="1" thickBot="1" x14ac:dyDescent="0.25">
      <c r="A22" s="733" t="s">
        <v>336</v>
      </c>
      <c r="B22" s="734"/>
      <c r="C22" s="735">
        <f>SUM(C16:C21)</f>
        <v>3213215.93</v>
      </c>
      <c r="D22" s="735">
        <f>SUM(D16:D21)</f>
        <v>3213215.93</v>
      </c>
    </row>
    <row r="42" spans="1:1" x14ac:dyDescent="0.2">
      <c r="A42" s="209"/>
    </row>
  </sheetData>
  <mergeCells count="15">
    <mergeCell ref="A2:D2"/>
    <mergeCell ref="A4:D4"/>
    <mergeCell ref="A6:D6"/>
    <mergeCell ref="A10:A11"/>
    <mergeCell ref="B10:B11"/>
    <mergeCell ref="C10:D10"/>
    <mergeCell ref="A8:D8"/>
    <mergeCell ref="A18:B19"/>
    <mergeCell ref="A22:B22"/>
    <mergeCell ref="A7:D7"/>
    <mergeCell ref="A5:D5"/>
    <mergeCell ref="A3:D3"/>
    <mergeCell ref="A16:B16"/>
    <mergeCell ref="A21:B21"/>
    <mergeCell ref="A20:B20"/>
  </mergeCells>
  <printOptions horizontalCentered="1"/>
  <pageMargins left="0.19685039370078741" right="0.19685039370078741" top="0.23622047244094491" bottom="0.19685039370078741" header="0" footer="0"/>
  <pageSetup paperSize="5" orientation="portrait"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view="pageBreakPreview" topLeftCell="A58" workbookViewId="0">
      <selection activeCell="C20" sqref="C20"/>
    </sheetView>
  </sheetViews>
  <sheetFormatPr baseColWidth="10" defaultRowHeight="12.75" x14ac:dyDescent="0.2"/>
  <cols>
    <col min="1" max="1" width="19.42578125" customWidth="1"/>
    <col min="2" max="2" width="13.85546875" customWidth="1"/>
    <col min="3" max="3" width="42" customWidth="1"/>
    <col min="4" max="4" width="26" customWidth="1"/>
  </cols>
  <sheetData>
    <row r="1" spans="1:4" ht="13.5" customHeight="1" x14ac:dyDescent="0.2"/>
    <row r="2" spans="1:4" ht="60.75" customHeight="1" x14ac:dyDescent="0.2">
      <c r="A2" s="515" t="s">
        <v>30</v>
      </c>
      <c r="B2" s="516"/>
      <c r="C2" s="516"/>
      <c r="D2" s="517"/>
    </row>
    <row r="3" spans="1:4" ht="26.25" customHeight="1" x14ac:dyDescent="0.2">
      <c r="A3" s="518" t="s">
        <v>151</v>
      </c>
      <c r="B3" s="519"/>
      <c r="C3" s="519"/>
      <c r="D3" s="520"/>
    </row>
    <row r="4" spans="1:4" ht="15.75" customHeight="1" thickBot="1" x14ac:dyDescent="0.25">
      <c r="A4" s="36"/>
      <c r="B4" s="37"/>
      <c r="C4" s="39"/>
      <c r="D4" s="38"/>
    </row>
    <row r="5" spans="1:4" ht="26.25" thickBot="1" x14ac:dyDescent="0.25">
      <c r="A5" s="199" t="s">
        <v>31</v>
      </c>
      <c r="B5" s="199" t="s">
        <v>32</v>
      </c>
      <c r="C5" s="199" t="s">
        <v>33</v>
      </c>
      <c r="D5" s="199" t="s">
        <v>34</v>
      </c>
    </row>
    <row r="6" spans="1:4" ht="36" x14ac:dyDescent="0.2">
      <c r="A6" s="521" t="s">
        <v>3</v>
      </c>
      <c r="B6" s="521" t="s">
        <v>81</v>
      </c>
      <c r="C6" s="238" t="s">
        <v>35</v>
      </c>
      <c r="D6" s="524">
        <v>101</v>
      </c>
    </row>
    <row r="7" spans="1:4" ht="24.75" customHeight="1" x14ac:dyDescent="0.2">
      <c r="A7" s="522"/>
      <c r="B7" s="522"/>
      <c r="C7" s="85" t="s">
        <v>36</v>
      </c>
      <c r="D7" s="525"/>
    </row>
    <row r="8" spans="1:4" x14ac:dyDescent="0.2">
      <c r="A8" s="522"/>
      <c r="B8" s="522"/>
      <c r="C8" s="50" t="s">
        <v>37</v>
      </c>
      <c r="D8" s="525"/>
    </row>
    <row r="9" spans="1:4" x14ac:dyDescent="0.2">
      <c r="A9" s="522"/>
      <c r="B9" s="522"/>
      <c r="C9" s="50" t="s">
        <v>38</v>
      </c>
      <c r="D9" s="525"/>
    </row>
    <row r="10" spans="1:4" ht="25.5" x14ac:dyDescent="0.2">
      <c r="A10" s="522"/>
      <c r="B10" s="522"/>
      <c r="C10" s="51" t="s">
        <v>40</v>
      </c>
      <c r="D10" s="525"/>
    </row>
    <row r="11" spans="1:4" x14ac:dyDescent="0.2">
      <c r="A11" s="522"/>
      <c r="B11" s="522"/>
      <c r="C11" s="51" t="s">
        <v>69</v>
      </c>
      <c r="D11" s="525"/>
    </row>
    <row r="12" spans="1:4" x14ac:dyDescent="0.2">
      <c r="A12" s="522"/>
      <c r="B12" s="522"/>
      <c r="C12" s="50" t="s">
        <v>39</v>
      </c>
      <c r="D12" s="525"/>
    </row>
    <row r="13" spans="1:4" x14ac:dyDescent="0.2">
      <c r="A13" s="522"/>
      <c r="B13" s="522"/>
      <c r="C13" s="228" t="s">
        <v>153</v>
      </c>
      <c r="D13" s="525"/>
    </row>
    <row r="14" spans="1:4" x14ac:dyDescent="0.2">
      <c r="A14" s="522"/>
      <c r="B14" s="522"/>
      <c r="C14" s="80" t="s">
        <v>337</v>
      </c>
      <c r="D14" s="525"/>
    </row>
    <row r="15" spans="1:4" ht="15.75" customHeight="1" x14ac:dyDescent="0.2">
      <c r="A15" s="522"/>
      <c r="B15" s="522"/>
      <c r="C15" s="212" t="s">
        <v>139</v>
      </c>
      <c r="D15" s="525"/>
    </row>
    <row r="16" spans="1:4" ht="21" customHeight="1" x14ac:dyDescent="0.2">
      <c r="A16" s="523"/>
      <c r="B16" s="523"/>
      <c r="C16" s="52"/>
      <c r="D16" s="525"/>
    </row>
    <row r="17" spans="1:4" ht="36" x14ac:dyDescent="0.2">
      <c r="A17" s="527" t="s">
        <v>3</v>
      </c>
      <c r="B17" s="528" t="s">
        <v>82</v>
      </c>
      <c r="C17" s="106" t="s">
        <v>41</v>
      </c>
      <c r="D17" s="525"/>
    </row>
    <row r="18" spans="1:4" ht="19.5" customHeight="1" x14ac:dyDescent="0.2">
      <c r="A18" s="527"/>
      <c r="B18" s="522"/>
      <c r="C18" s="84" t="s">
        <v>42</v>
      </c>
      <c r="D18" s="525"/>
    </row>
    <row r="19" spans="1:4" ht="12.75" customHeight="1" x14ac:dyDescent="0.2">
      <c r="A19" s="527"/>
      <c r="B19" s="522"/>
      <c r="C19" s="50" t="s">
        <v>43</v>
      </c>
      <c r="D19" s="525"/>
    </row>
    <row r="20" spans="1:4" ht="12.75" customHeight="1" x14ac:dyDescent="0.2">
      <c r="A20" s="527"/>
      <c r="B20" s="522"/>
      <c r="C20" s="212"/>
      <c r="D20" s="525"/>
    </row>
    <row r="21" spans="1:4" ht="12.75" customHeight="1" x14ac:dyDescent="0.2">
      <c r="A21" s="527"/>
      <c r="B21" s="522"/>
      <c r="C21" s="389" t="s">
        <v>44</v>
      </c>
      <c r="D21" s="525"/>
    </row>
    <row r="22" spans="1:4" ht="12.75" customHeight="1" x14ac:dyDescent="0.2">
      <c r="A22" s="527"/>
      <c r="B22" s="522"/>
      <c r="C22" s="389" t="s">
        <v>71</v>
      </c>
      <c r="D22" s="525"/>
    </row>
    <row r="23" spans="1:4" ht="12.75" customHeight="1" x14ac:dyDescent="0.2">
      <c r="A23" s="527"/>
      <c r="B23" s="522"/>
      <c r="C23" s="51" t="s">
        <v>45</v>
      </c>
      <c r="D23" s="525"/>
    </row>
    <row r="24" spans="1:4" ht="12.75" customHeight="1" x14ac:dyDescent="0.2">
      <c r="A24" s="527"/>
      <c r="B24" s="522"/>
      <c r="C24" s="51" t="s">
        <v>66</v>
      </c>
      <c r="D24" s="525"/>
    </row>
    <row r="25" spans="1:4" ht="12.75" customHeight="1" x14ac:dyDescent="0.2">
      <c r="A25" s="527"/>
      <c r="B25" s="522"/>
      <c r="C25" s="228" t="s">
        <v>147</v>
      </c>
      <c r="D25" s="525"/>
    </row>
    <row r="26" spans="1:4" ht="12.75" customHeight="1" x14ac:dyDescent="0.2">
      <c r="A26" s="527"/>
      <c r="B26" s="522"/>
      <c r="C26" s="411" t="s">
        <v>129</v>
      </c>
      <c r="D26" s="525"/>
    </row>
    <row r="27" spans="1:4" ht="12.75" customHeight="1" x14ac:dyDescent="0.2">
      <c r="A27" s="527"/>
      <c r="B27" s="522"/>
      <c r="C27" s="98" t="s">
        <v>133</v>
      </c>
      <c r="D27" s="525"/>
    </row>
    <row r="28" spans="1:4" ht="12.75" customHeight="1" x14ac:dyDescent="0.2">
      <c r="A28" s="527"/>
      <c r="B28" s="522"/>
      <c r="C28" s="214" t="s">
        <v>134</v>
      </c>
      <c r="D28" s="525"/>
    </row>
    <row r="29" spans="1:4" ht="12.75" customHeight="1" x14ac:dyDescent="0.2">
      <c r="A29" s="527"/>
      <c r="B29" s="522"/>
      <c r="C29" s="99"/>
      <c r="D29" s="525"/>
    </row>
    <row r="30" spans="1:4" ht="30" customHeight="1" x14ac:dyDescent="0.2">
      <c r="A30" s="529" t="s">
        <v>3</v>
      </c>
      <c r="B30" s="529" t="s">
        <v>83</v>
      </c>
      <c r="C30" s="242" t="s">
        <v>75</v>
      </c>
      <c r="D30" s="525"/>
    </row>
    <row r="31" spans="1:4" ht="14.25" customHeight="1" x14ac:dyDescent="0.2">
      <c r="A31" s="530"/>
      <c r="B31" s="530"/>
      <c r="C31" s="53" t="s">
        <v>155</v>
      </c>
      <c r="D31" s="525"/>
    </row>
    <row r="32" spans="1:4" x14ac:dyDescent="0.2">
      <c r="A32" s="530"/>
      <c r="B32" s="530"/>
      <c r="C32" s="54" t="s">
        <v>70</v>
      </c>
      <c r="D32" s="525"/>
    </row>
    <row r="33" spans="1:4" x14ac:dyDescent="0.2">
      <c r="A33" s="530"/>
      <c r="B33" s="530"/>
      <c r="C33" s="81" t="s">
        <v>140</v>
      </c>
      <c r="D33" s="525"/>
    </row>
    <row r="34" spans="1:4" x14ac:dyDescent="0.2">
      <c r="A34" s="530"/>
      <c r="B34" s="530"/>
      <c r="C34" s="81"/>
      <c r="D34" s="525"/>
    </row>
    <row r="35" spans="1:4" ht="14.25" x14ac:dyDescent="0.2">
      <c r="A35" s="530"/>
      <c r="B35" s="530"/>
      <c r="C35" s="53" t="s">
        <v>154</v>
      </c>
      <c r="D35" s="525"/>
    </row>
    <row r="36" spans="1:4" x14ac:dyDescent="0.2">
      <c r="A36" s="530"/>
      <c r="B36" s="530"/>
      <c r="C36" s="81" t="s">
        <v>156</v>
      </c>
      <c r="D36" s="525"/>
    </row>
    <row r="37" spans="1:4" ht="29.25" customHeight="1" x14ac:dyDescent="0.2">
      <c r="A37" s="530"/>
      <c r="B37" s="530"/>
      <c r="C37" s="250" t="s">
        <v>157</v>
      </c>
      <c r="D37" s="525"/>
    </row>
    <row r="38" spans="1:4" ht="11.25" customHeight="1" x14ac:dyDescent="0.2">
      <c r="A38" s="530"/>
      <c r="B38" s="530"/>
      <c r="C38" s="11"/>
      <c r="D38" s="525"/>
    </row>
    <row r="39" spans="1:4" ht="15" x14ac:dyDescent="0.25">
      <c r="A39" s="530"/>
      <c r="B39" s="530"/>
      <c r="C39" s="55" t="s">
        <v>103</v>
      </c>
      <c r="D39" s="525"/>
    </row>
    <row r="40" spans="1:4" x14ac:dyDescent="0.2">
      <c r="A40" s="530"/>
      <c r="B40" s="530"/>
      <c r="C40" s="56" t="s">
        <v>46</v>
      </c>
      <c r="D40" s="525"/>
    </row>
    <row r="41" spans="1:4" x14ac:dyDescent="0.2">
      <c r="A41" s="530"/>
      <c r="B41" s="530"/>
      <c r="C41" s="111" t="s">
        <v>47</v>
      </c>
      <c r="D41" s="525"/>
    </row>
    <row r="42" spans="1:4" ht="12" customHeight="1" x14ac:dyDescent="0.2">
      <c r="A42" s="530"/>
      <c r="B42" s="530"/>
      <c r="C42" s="81"/>
      <c r="D42" s="525"/>
    </row>
    <row r="43" spans="1:4" ht="15" x14ac:dyDescent="0.25">
      <c r="A43" s="530"/>
      <c r="B43" s="530"/>
      <c r="C43" s="55" t="s">
        <v>90</v>
      </c>
      <c r="D43" s="525"/>
    </row>
    <row r="44" spans="1:4" x14ac:dyDescent="0.2">
      <c r="A44" s="530"/>
      <c r="B44" s="530"/>
      <c r="C44" s="81" t="s">
        <v>104</v>
      </c>
      <c r="D44" s="525"/>
    </row>
    <row r="45" spans="1:4" x14ac:dyDescent="0.2">
      <c r="A45" s="530"/>
      <c r="B45" s="530"/>
      <c r="C45" s="82" t="s">
        <v>105</v>
      </c>
      <c r="D45" s="525"/>
    </row>
    <row r="46" spans="1:4" x14ac:dyDescent="0.2">
      <c r="A46" s="530"/>
      <c r="B46" s="530"/>
      <c r="C46" s="54"/>
      <c r="D46" s="525"/>
    </row>
    <row r="47" spans="1:4" ht="15" x14ac:dyDescent="0.25">
      <c r="A47" s="530"/>
      <c r="B47" s="530"/>
      <c r="C47" s="55" t="s">
        <v>89</v>
      </c>
      <c r="D47" s="525"/>
    </row>
    <row r="48" spans="1:4" x14ac:dyDescent="0.2">
      <c r="A48" s="530"/>
      <c r="B48" s="530"/>
      <c r="C48" s="82" t="s">
        <v>91</v>
      </c>
      <c r="D48" s="525"/>
    </row>
    <row r="49" spans="1:4" x14ac:dyDescent="0.2">
      <c r="A49" s="530"/>
      <c r="B49" s="530"/>
      <c r="C49" s="82"/>
      <c r="D49" s="525"/>
    </row>
    <row r="50" spans="1:4" ht="15" x14ac:dyDescent="0.25">
      <c r="A50" s="530"/>
      <c r="B50" s="530"/>
      <c r="C50" s="55" t="s">
        <v>95</v>
      </c>
      <c r="D50" s="525"/>
    </row>
    <row r="51" spans="1:4" x14ac:dyDescent="0.2">
      <c r="A51" s="530"/>
      <c r="B51" s="530"/>
      <c r="C51" s="83" t="s">
        <v>98</v>
      </c>
      <c r="D51" s="525"/>
    </row>
    <row r="52" spans="1:4" x14ac:dyDescent="0.2">
      <c r="A52" s="530"/>
      <c r="B52" s="530"/>
      <c r="C52" s="83"/>
      <c r="D52" s="525"/>
    </row>
    <row r="53" spans="1:4" ht="15" x14ac:dyDescent="0.25">
      <c r="A53" s="530"/>
      <c r="B53" s="530"/>
      <c r="C53" s="55" t="s">
        <v>141</v>
      </c>
      <c r="D53" s="525"/>
    </row>
    <row r="54" spans="1:4" ht="19.5" customHeight="1" x14ac:dyDescent="0.2">
      <c r="A54" s="530"/>
      <c r="B54" s="530"/>
      <c r="C54" s="82" t="s">
        <v>142</v>
      </c>
      <c r="D54" s="525"/>
    </row>
    <row r="55" spans="1:4" x14ac:dyDescent="0.2">
      <c r="A55" s="530"/>
      <c r="B55" s="530"/>
      <c r="C55" s="82"/>
      <c r="D55" s="525"/>
    </row>
    <row r="56" spans="1:4" x14ac:dyDescent="0.2">
      <c r="A56" s="531"/>
      <c r="B56" s="531"/>
      <c r="C56" s="239"/>
      <c r="D56" s="526"/>
    </row>
    <row r="57" spans="1:4" ht="15.75" x14ac:dyDescent="0.2">
      <c r="A57" s="74"/>
      <c r="B57" s="74"/>
      <c r="C57" s="82"/>
      <c r="D57" s="417"/>
    </row>
    <row r="58" spans="1:4" ht="15.75" x14ac:dyDescent="0.2">
      <c r="A58" s="74"/>
      <c r="B58" s="74"/>
      <c r="C58" s="82"/>
      <c r="D58" s="417"/>
    </row>
    <row r="59" spans="1:4" ht="15.75" x14ac:dyDescent="0.2">
      <c r="A59" s="74"/>
      <c r="B59" s="74"/>
      <c r="C59" s="82"/>
      <c r="D59" s="417"/>
    </row>
    <row r="60" spans="1:4" ht="15.75" x14ac:dyDescent="0.2">
      <c r="A60" s="74"/>
      <c r="B60" s="74"/>
      <c r="C60" s="82"/>
      <c r="D60" s="417"/>
    </row>
    <row r="61" spans="1:4" ht="15.75" x14ac:dyDescent="0.2">
      <c r="A61" s="74"/>
      <c r="B61" s="74"/>
      <c r="C61" s="82"/>
      <c r="D61" s="417"/>
    </row>
    <row r="62" spans="1:4" ht="15.75" x14ac:dyDescent="0.2">
      <c r="A62" s="420"/>
      <c r="B62" s="420"/>
      <c r="C62" s="421"/>
      <c r="D62" s="416"/>
    </row>
    <row r="63" spans="1:4" ht="27" customHeight="1" x14ac:dyDescent="0.25">
      <c r="A63" s="414"/>
      <c r="B63" s="415"/>
      <c r="C63" s="419" t="s">
        <v>92</v>
      </c>
      <c r="D63" s="413"/>
    </row>
    <row r="64" spans="1:4" ht="15.75" x14ac:dyDescent="0.2">
      <c r="A64" s="370"/>
      <c r="B64" s="370"/>
      <c r="C64" s="83" t="s">
        <v>93</v>
      </c>
      <c r="D64" s="367"/>
    </row>
    <row r="65" spans="1:4" ht="15.75" x14ac:dyDescent="0.2">
      <c r="A65" s="370"/>
      <c r="B65" s="370"/>
      <c r="C65" s="105" t="s">
        <v>2</v>
      </c>
      <c r="D65" s="367"/>
    </row>
    <row r="66" spans="1:4" ht="15.75" x14ac:dyDescent="0.2">
      <c r="A66" s="370"/>
      <c r="B66" s="370"/>
      <c r="C66" s="105" t="s">
        <v>49</v>
      </c>
      <c r="D66" s="367"/>
    </row>
    <row r="67" spans="1:4" ht="15.75" x14ac:dyDescent="0.2">
      <c r="A67" s="370"/>
      <c r="B67" s="370"/>
      <c r="C67" s="406" t="s">
        <v>132</v>
      </c>
      <c r="D67" s="367"/>
    </row>
    <row r="68" spans="1:4" ht="15.75" x14ac:dyDescent="0.2">
      <c r="A68" s="370"/>
      <c r="B68" s="370"/>
      <c r="C68" s="82"/>
      <c r="D68" s="368"/>
    </row>
    <row r="69" spans="1:4" ht="16.5" thickBot="1" x14ac:dyDescent="0.25">
      <c r="A69" s="369"/>
      <c r="B69" s="369"/>
      <c r="C69" s="391"/>
      <c r="D69" s="240"/>
    </row>
    <row r="70" spans="1:4" ht="16.5" thickBot="1" x14ac:dyDescent="0.3">
      <c r="A70" s="370"/>
      <c r="B70" s="370"/>
      <c r="C70" s="392" t="s">
        <v>143</v>
      </c>
      <c r="D70" s="237"/>
    </row>
    <row r="71" spans="1:4" ht="25.5" x14ac:dyDescent="0.2">
      <c r="A71" s="370"/>
      <c r="B71" s="370"/>
      <c r="C71" s="393" t="s">
        <v>162</v>
      </c>
      <c r="D71" s="237"/>
    </row>
    <row r="72" spans="1:4" ht="15.75" x14ac:dyDescent="0.2">
      <c r="A72" s="371"/>
      <c r="B72" s="371"/>
      <c r="C72" s="394"/>
      <c r="D72" s="241"/>
    </row>
    <row r="73" spans="1:4" ht="15.75" x14ac:dyDescent="0.2">
      <c r="A73" s="370"/>
      <c r="B73" s="370"/>
      <c r="C73" s="410"/>
      <c r="D73" s="237"/>
    </row>
    <row r="74" spans="1:4" ht="25.5" customHeight="1" x14ac:dyDescent="0.25">
      <c r="A74" s="46"/>
      <c r="B74" s="46"/>
      <c r="C74" s="407" t="s">
        <v>48</v>
      </c>
      <c r="D74" s="210"/>
    </row>
    <row r="75" spans="1:4" ht="15.75" x14ac:dyDescent="0.2">
      <c r="A75" s="47"/>
      <c r="B75" s="47"/>
      <c r="C75" s="395" t="s">
        <v>94</v>
      </c>
      <c r="D75" s="211"/>
    </row>
    <row r="76" spans="1:4" ht="15.75" x14ac:dyDescent="0.2">
      <c r="A76" s="47"/>
      <c r="B76" s="47"/>
      <c r="C76" s="396" t="s">
        <v>72</v>
      </c>
      <c r="D76" s="211"/>
    </row>
    <row r="77" spans="1:4" ht="15.75" x14ac:dyDescent="0.2">
      <c r="A77" s="47"/>
      <c r="B77" s="47"/>
      <c r="C77" s="397" t="s">
        <v>158</v>
      </c>
      <c r="D77" s="213"/>
    </row>
    <row r="78" spans="1:4" ht="15.75" x14ac:dyDescent="0.2">
      <c r="A78" s="47"/>
      <c r="B78" s="47"/>
      <c r="C78" s="398" t="s">
        <v>145</v>
      </c>
      <c r="D78" s="211"/>
    </row>
    <row r="79" spans="1:4" ht="15.75" x14ac:dyDescent="0.2">
      <c r="A79" s="47"/>
      <c r="B79" s="47"/>
      <c r="C79" s="398" t="s">
        <v>159</v>
      </c>
      <c r="D79" s="211"/>
    </row>
    <row r="80" spans="1:4" ht="15.75" x14ac:dyDescent="0.2">
      <c r="A80" s="47"/>
      <c r="B80" s="47"/>
      <c r="C80" s="399" t="s">
        <v>73</v>
      </c>
      <c r="D80" s="211"/>
    </row>
    <row r="81" spans="1:4" ht="15.75" x14ac:dyDescent="0.2">
      <c r="A81" s="47"/>
      <c r="B81" s="47"/>
      <c r="C81" s="399" t="s">
        <v>74</v>
      </c>
      <c r="D81" s="211"/>
    </row>
    <row r="82" spans="1:4" ht="15.75" x14ac:dyDescent="0.2">
      <c r="A82" s="47"/>
      <c r="B82" s="47"/>
      <c r="C82" s="400"/>
      <c r="D82" s="211"/>
    </row>
    <row r="83" spans="1:4" ht="15.75" x14ac:dyDescent="0.2">
      <c r="A83" s="47"/>
      <c r="B83" s="47"/>
      <c r="C83" s="400"/>
      <c r="D83" s="211"/>
    </row>
    <row r="84" spans="1:4" ht="15.75" x14ac:dyDescent="0.25">
      <c r="A84" s="47"/>
      <c r="B84" s="47"/>
      <c r="C84" s="407" t="s">
        <v>144</v>
      </c>
      <c r="D84" s="211"/>
    </row>
    <row r="85" spans="1:4" ht="15.75" x14ac:dyDescent="0.2">
      <c r="A85" s="47"/>
      <c r="B85" s="47"/>
      <c r="C85" s="401" t="s">
        <v>163</v>
      </c>
      <c r="D85" s="211"/>
    </row>
    <row r="86" spans="1:4" ht="15.75" x14ac:dyDescent="0.2">
      <c r="A86" s="47"/>
      <c r="B86" s="47"/>
      <c r="C86" s="402"/>
      <c r="D86" s="211"/>
    </row>
    <row r="87" spans="1:4" ht="15.75" x14ac:dyDescent="0.2">
      <c r="A87" s="47"/>
      <c r="B87" s="47"/>
      <c r="C87" s="400"/>
      <c r="D87" s="211"/>
    </row>
    <row r="88" spans="1:4" ht="15.75" x14ac:dyDescent="0.25">
      <c r="A88" s="47"/>
      <c r="B88" s="47"/>
      <c r="C88" s="408" t="s">
        <v>130</v>
      </c>
      <c r="D88" s="211"/>
    </row>
    <row r="89" spans="1:4" ht="15.75" x14ac:dyDescent="0.2">
      <c r="A89" s="47"/>
      <c r="B89" s="47"/>
      <c r="C89" s="390" t="s">
        <v>137</v>
      </c>
      <c r="D89" s="211"/>
    </row>
    <row r="90" spans="1:4" ht="15.75" x14ac:dyDescent="0.2">
      <c r="A90" s="47"/>
      <c r="B90" s="47"/>
      <c r="C90" s="390"/>
      <c r="D90" s="211"/>
    </row>
    <row r="91" spans="1:4" ht="15.75" x14ac:dyDescent="0.2">
      <c r="A91" s="47"/>
      <c r="B91" s="47"/>
      <c r="C91" s="390"/>
      <c r="D91" s="211"/>
    </row>
    <row r="92" spans="1:4" ht="18.75" customHeight="1" x14ac:dyDescent="0.25">
      <c r="A92" s="47"/>
      <c r="B92" s="47"/>
      <c r="C92" s="408" t="s">
        <v>160</v>
      </c>
      <c r="D92" s="211"/>
    </row>
    <row r="93" spans="1:4" ht="25.5" x14ac:dyDescent="0.2">
      <c r="A93" s="47"/>
      <c r="B93" s="47"/>
      <c r="C93" s="403" t="s">
        <v>161</v>
      </c>
      <c r="D93" s="211"/>
    </row>
    <row r="94" spans="1:4" ht="15.75" x14ac:dyDescent="0.2">
      <c r="A94" s="47"/>
      <c r="B94" s="47"/>
      <c r="C94" s="404"/>
      <c r="D94" s="211"/>
    </row>
    <row r="95" spans="1:4" ht="30" customHeight="1" x14ac:dyDescent="0.2">
      <c r="A95" s="47"/>
      <c r="B95" s="47"/>
      <c r="C95" s="409" t="s">
        <v>135</v>
      </c>
      <c r="D95" s="211"/>
    </row>
    <row r="96" spans="1:4" ht="15.75" x14ac:dyDescent="0.2">
      <c r="A96" s="47"/>
      <c r="B96" s="47"/>
      <c r="C96" s="400" t="s">
        <v>164</v>
      </c>
      <c r="D96" s="211"/>
    </row>
    <row r="97" spans="1:4" ht="15.75" x14ac:dyDescent="0.2">
      <c r="A97" s="47"/>
      <c r="B97" s="47"/>
      <c r="C97" s="400" t="s">
        <v>136</v>
      </c>
      <c r="D97" s="211"/>
    </row>
    <row r="98" spans="1:4" ht="15.75" x14ac:dyDescent="0.2">
      <c r="A98" s="405"/>
      <c r="B98" s="405"/>
      <c r="C98" s="404"/>
      <c r="D98" s="424"/>
    </row>
    <row r="99" spans="1:4" ht="15.75" x14ac:dyDescent="0.2">
      <c r="A99" s="13"/>
      <c r="B99" s="13"/>
      <c r="C99" s="220"/>
      <c r="D99" s="418"/>
    </row>
    <row r="100" spans="1:4" ht="15.75" x14ac:dyDescent="0.2">
      <c r="A100" s="13"/>
      <c r="B100" s="13"/>
      <c r="C100" s="220"/>
      <c r="D100" s="418"/>
    </row>
    <row r="101" spans="1:4" ht="15.75" x14ac:dyDescent="0.2">
      <c r="A101" s="13"/>
      <c r="B101" s="13"/>
      <c r="C101" s="220"/>
      <c r="D101" s="418"/>
    </row>
    <row r="102" spans="1:4" ht="15.75" x14ac:dyDescent="0.2">
      <c r="A102" s="13"/>
      <c r="B102" s="13"/>
      <c r="C102" s="220"/>
      <c r="D102" s="418"/>
    </row>
    <row r="103" spans="1:4" ht="15.75" x14ac:dyDescent="0.2">
      <c r="A103" s="13"/>
      <c r="B103" s="13"/>
      <c r="C103" s="220"/>
      <c r="D103" s="418"/>
    </row>
    <row r="104" spans="1:4" ht="15.75" x14ac:dyDescent="0.2">
      <c r="A104" s="13"/>
      <c r="B104" s="13"/>
      <c r="C104" s="220"/>
      <c r="D104" s="418"/>
    </row>
    <row r="105" spans="1:4" ht="15.75" x14ac:dyDescent="0.2">
      <c r="A105" s="13"/>
      <c r="B105" s="13"/>
      <c r="C105" s="220"/>
      <c r="D105" s="418"/>
    </row>
    <row r="106" spans="1:4" ht="15.75" x14ac:dyDescent="0.2">
      <c r="A106" s="13"/>
      <c r="B106" s="13"/>
      <c r="C106" s="220"/>
      <c r="D106" s="418"/>
    </row>
    <row r="107" spans="1:4" ht="15.75" x14ac:dyDescent="0.2">
      <c r="A107" s="13"/>
      <c r="B107" s="13"/>
      <c r="C107" s="220"/>
      <c r="D107" s="418"/>
    </row>
    <row r="108" spans="1:4" ht="15.75" x14ac:dyDescent="0.2">
      <c r="A108" s="13"/>
      <c r="B108" s="13"/>
      <c r="C108" s="220"/>
      <c r="D108" s="418"/>
    </row>
    <row r="109" spans="1:4" ht="15.75" x14ac:dyDescent="0.2">
      <c r="A109" s="13"/>
      <c r="B109" s="13"/>
      <c r="C109" s="220"/>
      <c r="D109" s="418"/>
    </row>
    <row r="110" spans="1:4" ht="15.75" x14ac:dyDescent="0.2">
      <c r="A110" s="13"/>
      <c r="B110" s="13"/>
      <c r="C110" s="220"/>
      <c r="D110" s="418"/>
    </row>
    <row r="111" spans="1:4" ht="15.75" x14ac:dyDescent="0.2">
      <c r="A111" s="13"/>
      <c r="B111" s="13"/>
      <c r="C111" s="220"/>
      <c r="D111" s="418"/>
    </row>
    <row r="112" spans="1:4" ht="15.75" x14ac:dyDescent="0.2">
      <c r="A112" s="13"/>
      <c r="B112" s="13"/>
      <c r="C112" s="220"/>
      <c r="D112" s="418"/>
    </row>
    <row r="113" spans="1:4" ht="15.75" x14ac:dyDescent="0.2">
      <c r="A113" s="13"/>
      <c r="B113" s="13"/>
      <c r="C113" s="220"/>
      <c r="D113" s="418"/>
    </row>
    <row r="114" spans="1:4" ht="15.75" x14ac:dyDescent="0.2">
      <c r="A114" s="13"/>
      <c r="B114" s="13"/>
      <c r="C114" s="220"/>
      <c r="D114" s="418"/>
    </row>
    <row r="115" spans="1:4" ht="15.75" x14ac:dyDescent="0.2">
      <c r="A115" s="13"/>
      <c r="B115" s="13"/>
      <c r="C115" s="220"/>
      <c r="D115" s="418"/>
    </row>
    <row r="116" spans="1:4" ht="15.75" x14ac:dyDescent="0.2">
      <c r="A116" s="13"/>
      <c r="B116" s="13"/>
      <c r="C116" s="220"/>
      <c r="D116" s="418"/>
    </row>
    <row r="117" spans="1:4" ht="15.75" x14ac:dyDescent="0.2">
      <c r="A117" s="13"/>
      <c r="B117" s="13"/>
      <c r="C117" s="220"/>
      <c r="D117" s="418"/>
    </row>
    <row r="118" spans="1:4" ht="15.75" x14ac:dyDescent="0.2">
      <c r="A118" s="13"/>
      <c r="B118" s="13"/>
      <c r="C118" s="220"/>
      <c r="D118" s="418"/>
    </row>
    <row r="119" spans="1:4" ht="15.75" x14ac:dyDescent="0.2">
      <c r="A119" s="13"/>
      <c r="B119" s="13"/>
      <c r="C119" s="220"/>
      <c r="D119" s="418"/>
    </row>
    <row r="120" spans="1:4" ht="15.75" x14ac:dyDescent="0.2">
      <c r="A120" s="13"/>
      <c r="B120" s="13"/>
      <c r="C120" s="220"/>
      <c r="D120" s="418"/>
    </row>
    <row r="121" spans="1:4" ht="15.75" x14ac:dyDescent="0.2">
      <c r="A121" s="13"/>
      <c r="B121" s="13"/>
      <c r="C121" s="105"/>
      <c r="D121" s="418"/>
    </row>
    <row r="122" spans="1:4" x14ac:dyDescent="0.2">
      <c r="A122" s="423"/>
      <c r="B122" s="422"/>
      <c r="C122" s="422"/>
      <c r="D122" s="422"/>
    </row>
    <row r="123" spans="1:4" ht="54" customHeight="1" x14ac:dyDescent="0.2">
      <c r="A123" s="45">
        <v>3</v>
      </c>
      <c r="B123" s="57"/>
      <c r="C123" s="106" t="s">
        <v>106</v>
      </c>
      <c r="D123" s="514" t="s">
        <v>50</v>
      </c>
    </row>
    <row r="124" spans="1:4" ht="23.25" customHeight="1" x14ac:dyDescent="0.2">
      <c r="A124" s="45">
        <v>301</v>
      </c>
      <c r="B124" s="412" t="s">
        <v>76</v>
      </c>
      <c r="C124" s="51" t="s">
        <v>51</v>
      </c>
      <c r="D124" s="514"/>
    </row>
    <row r="125" spans="1:4" ht="22.5" customHeight="1" x14ac:dyDescent="0.2">
      <c r="A125" s="45"/>
      <c r="B125" s="57"/>
      <c r="C125" s="50"/>
      <c r="D125" s="514"/>
    </row>
    <row r="126" spans="1:4" ht="36" customHeight="1" x14ac:dyDescent="0.2">
      <c r="A126" s="45">
        <v>302</v>
      </c>
      <c r="B126" s="412" t="s">
        <v>77</v>
      </c>
      <c r="C126" s="357" t="s">
        <v>306</v>
      </c>
      <c r="D126" s="514"/>
    </row>
    <row r="127" spans="1:4" ht="12.75" customHeight="1" x14ac:dyDescent="0.2">
      <c r="A127" s="58"/>
      <c r="B127" s="58"/>
      <c r="C127" s="52"/>
      <c r="D127" s="59"/>
    </row>
    <row r="128" spans="1:4" ht="54" x14ac:dyDescent="0.2">
      <c r="A128" s="44">
        <v>4</v>
      </c>
      <c r="B128" s="48" t="s">
        <v>78</v>
      </c>
      <c r="C128" s="106" t="s">
        <v>52</v>
      </c>
      <c r="D128" s="513" t="s">
        <v>53</v>
      </c>
    </row>
    <row r="129" spans="1:4" ht="35.25" customHeight="1" x14ac:dyDescent="0.2">
      <c r="A129" s="57"/>
      <c r="B129" s="57"/>
      <c r="C129" s="110" t="s">
        <v>307</v>
      </c>
      <c r="D129" s="514"/>
    </row>
    <row r="130" spans="1:4" ht="12.75" customHeight="1" x14ac:dyDescent="0.2">
      <c r="A130" s="57"/>
      <c r="B130" s="57"/>
      <c r="C130" s="50"/>
      <c r="D130" s="514"/>
    </row>
    <row r="131" spans="1:4" ht="12.75" customHeight="1" x14ac:dyDescent="0.2">
      <c r="A131" s="57"/>
      <c r="B131" s="57"/>
      <c r="C131" s="51"/>
      <c r="D131" s="59"/>
    </row>
    <row r="132" spans="1:4" ht="18" customHeight="1" x14ac:dyDescent="0.2">
      <c r="A132" s="46">
        <v>5</v>
      </c>
      <c r="B132" s="60"/>
      <c r="C132" s="107" t="s">
        <v>54</v>
      </c>
      <c r="D132" s="513" t="s">
        <v>56</v>
      </c>
    </row>
    <row r="133" spans="1:4" ht="27.75" customHeight="1" x14ac:dyDescent="0.2">
      <c r="A133" s="47">
        <v>501</v>
      </c>
      <c r="B133" s="48" t="s">
        <v>79</v>
      </c>
      <c r="C133" s="61" t="s">
        <v>55</v>
      </c>
      <c r="D133" s="514"/>
    </row>
    <row r="134" spans="1:4" ht="33" customHeight="1" x14ac:dyDescent="0.2">
      <c r="A134" s="62"/>
      <c r="B134" s="49" t="s">
        <v>80</v>
      </c>
      <c r="C134" s="63" t="s">
        <v>88</v>
      </c>
      <c r="D134" s="64"/>
    </row>
    <row r="135" spans="1:4" ht="12.75" customHeight="1" x14ac:dyDescent="0.2">
      <c r="A135" s="65"/>
      <c r="B135" s="66"/>
      <c r="C135" s="67"/>
      <c r="D135" s="68"/>
    </row>
    <row r="136" spans="1:4" ht="12.75" customHeight="1" x14ac:dyDescent="0.2">
      <c r="A136" s="16"/>
      <c r="B136" s="16"/>
      <c r="C136" s="13"/>
      <c r="D136" s="15"/>
    </row>
    <row r="137" spans="1:4" ht="12.75" customHeight="1" x14ac:dyDescent="0.2">
      <c r="A137" s="16"/>
      <c r="B137" s="16"/>
      <c r="C137" s="13"/>
      <c r="D137" s="15"/>
    </row>
    <row r="138" spans="1:4" ht="15" customHeight="1" x14ac:dyDescent="0.2">
      <c r="A138" s="16"/>
      <c r="B138" s="16"/>
      <c r="C138" s="16"/>
      <c r="D138" s="17"/>
    </row>
    <row r="139" spans="1:4" ht="12.75" customHeight="1" x14ac:dyDescent="0.2">
      <c r="A139" s="16"/>
      <c r="B139" s="16"/>
      <c r="C139" s="12"/>
      <c r="D139" s="17"/>
    </row>
  </sheetData>
  <mergeCells count="12">
    <mergeCell ref="D132:D133"/>
    <mergeCell ref="A2:D2"/>
    <mergeCell ref="A3:D3"/>
    <mergeCell ref="D123:D126"/>
    <mergeCell ref="D128:D130"/>
    <mergeCell ref="A6:A16"/>
    <mergeCell ref="B6:B16"/>
    <mergeCell ref="D6:D56"/>
    <mergeCell ref="A17:A29"/>
    <mergeCell ref="B17:B29"/>
    <mergeCell ref="A30:A56"/>
    <mergeCell ref="B30:B56"/>
  </mergeCells>
  <phoneticPr fontId="2" type="noConversion"/>
  <pageMargins left="0.25" right="0.25" top="0.23" bottom="0.33" header="0" footer="0"/>
  <pageSetup paperSize="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view="pageBreakPreview" topLeftCell="A52" zoomScale="130" zoomScaleNormal="100" zoomScaleSheetLayoutView="130" workbookViewId="0">
      <selection activeCell="B33" sqref="B33"/>
    </sheetView>
  </sheetViews>
  <sheetFormatPr baseColWidth="10" defaultRowHeight="12.75" x14ac:dyDescent="0.2"/>
  <cols>
    <col min="1" max="1" width="4.28515625" customWidth="1"/>
    <col min="2" max="2" width="37.140625" customWidth="1"/>
    <col min="3" max="3" width="12" customWidth="1"/>
    <col min="4" max="4" width="14.85546875" customWidth="1"/>
    <col min="5" max="5" width="14.5703125" customWidth="1"/>
  </cols>
  <sheetData>
    <row r="1" spans="1:5" ht="69" customHeight="1" x14ac:dyDescent="0.2">
      <c r="B1" s="532" t="s">
        <v>57</v>
      </c>
      <c r="C1" s="532"/>
      <c r="D1" s="532"/>
    </row>
    <row r="2" spans="1:5" ht="45" customHeight="1" x14ac:dyDescent="0.2">
      <c r="B2" s="533" t="s">
        <v>165</v>
      </c>
      <c r="C2" s="533"/>
      <c r="D2" s="533"/>
    </row>
    <row r="3" spans="1:5" ht="15.75" thickBot="1" x14ac:dyDescent="0.25">
      <c r="B3" s="94" t="s">
        <v>84</v>
      </c>
      <c r="C3" s="427"/>
    </row>
    <row r="4" spans="1:5" ht="13.5" thickBot="1" x14ac:dyDescent="0.25">
      <c r="B4" s="196" t="s">
        <v>58</v>
      </c>
      <c r="C4" s="225" t="s">
        <v>61</v>
      </c>
      <c r="D4" s="198" t="s">
        <v>60</v>
      </c>
      <c r="E4" s="198" t="s">
        <v>67</v>
      </c>
    </row>
    <row r="5" spans="1:5" ht="13.5" x14ac:dyDescent="0.25">
      <c r="B5" s="251" t="s">
        <v>62</v>
      </c>
      <c r="C5" s="35"/>
      <c r="D5" s="365"/>
    </row>
    <row r="6" spans="1:5" ht="13.5" x14ac:dyDescent="0.2">
      <c r="B6" s="429" t="s">
        <v>63</v>
      </c>
      <c r="C6" s="21"/>
      <c r="D6" s="252"/>
    </row>
    <row r="7" spans="1:5" ht="13.5" x14ac:dyDescent="0.2">
      <c r="B7" s="43" t="s">
        <v>37</v>
      </c>
      <c r="C7" s="86"/>
      <c r="D7" s="252"/>
    </row>
    <row r="8" spans="1:5" ht="34.5" customHeight="1" x14ac:dyDescent="0.2">
      <c r="B8" s="71" t="s">
        <v>340</v>
      </c>
      <c r="C8" s="19">
        <v>587.30999999999995</v>
      </c>
      <c r="D8" s="113">
        <v>7047.72</v>
      </c>
    </row>
    <row r="9" spans="1:5" ht="37.5" customHeight="1" x14ac:dyDescent="0.2">
      <c r="B9" s="455" t="s">
        <v>338</v>
      </c>
      <c r="C9" s="72" t="s">
        <v>100</v>
      </c>
      <c r="D9" s="113">
        <v>42667.199999999997</v>
      </c>
    </row>
    <row r="10" spans="1:5" ht="40.5" customHeight="1" x14ac:dyDescent="0.2">
      <c r="B10" s="71" t="s">
        <v>339</v>
      </c>
      <c r="C10" s="72" t="s">
        <v>99</v>
      </c>
      <c r="D10" s="113">
        <v>21333.599999999999</v>
      </c>
    </row>
    <row r="11" spans="1:5" ht="13.5" thickBot="1" x14ac:dyDescent="0.25">
      <c r="B11" s="27"/>
      <c r="C11" s="24"/>
      <c r="D11" s="253"/>
    </row>
    <row r="12" spans="1:5" ht="14.25" thickBot="1" x14ac:dyDescent="0.25">
      <c r="B12" s="431" t="s">
        <v>64</v>
      </c>
      <c r="C12" s="88">
        <f>SUM(C8:C11)</f>
        <v>587.30999999999995</v>
      </c>
      <c r="D12" s="91">
        <f>SUM(D8:D11)</f>
        <v>71048.51999999999</v>
      </c>
      <c r="E12" s="366">
        <f>SUM(D12:D12)</f>
        <v>71048.51999999999</v>
      </c>
    </row>
    <row r="13" spans="1:5" ht="13.5" x14ac:dyDescent="0.2">
      <c r="B13" s="224"/>
      <c r="C13" s="108"/>
    </row>
    <row r="15" spans="1:5" ht="36" customHeight="1" x14ac:dyDescent="0.2">
      <c r="A15" s="532" t="s">
        <v>57</v>
      </c>
      <c r="B15" s="532"/>
      <c r="C15" s="532"/>
      <c r="D15" s="532"/>
      <c r="E15" s="532"/>
    </row>
    <row r="16" spans="1:5" ht="27.75" customHeight="1" thickBot="1" x14ac:dyDescent="0.25">
      <c r="A16" s="532" t="s">
        <v>165</v>
      </c>
      <c r="B16" s="532"/>
      <c r="C16" s="532"/>
      <c r="D16" s="532"/>
      <c r="E16" s="532"/>
    </row>
    <row r="17" spans="1:5" ht="35.25" customHeight="1" thickBot="1" x14ac:dyDescent="0.3">
      <c r="A17" s="255"/>
      <c r="B17" s="428" t="s">
        <v>84</v>
      </c>
      <c r="C17" s="441"/>
      <c r="E17" s="256"/>
    </row>
    <row r="18" spans="1:5" ht="33" customHeight="1" thickBot="1" x14ac:dyDescent="0.3">
      <c r="A18" s="196" t="s">
        <v>58</v>
      </c>
      <c r="B18" s="439" t="s">
        <v>59</v>
      </c>
      <c r="C18" s="198" t="s">
        <v>146</v>
      </c>
      <c r="D18" s="440" t="s">
        <v>60</v>
      </c>
      <c r="E18" s="217"/>
    </row>
    <row r="19" spans="1:5" ht="27.75" customHeight="1" x14ac:dyDescent="0.2">
      <c r="A19" s="18">
        <v>1</v>
      </c>
      <c r="B19" s="93" t="s">
        <v>62</v>
      </c>
      <c r="C19" s="22"/>
      <c r="D19" s="33"/>
      <c r="E19" s="19"/>
    </row>
    <row r="20" spans="1:5" ht="21" customHeight="1" x14ac:dyDescent="0.2">
      <c r="A20" s="79" t="s">
        <v>81</v>
      </c>
      <c r="B20" s="76" t="s">
        <v>63</v>
      </c>
      <c r="C20" s="19"/>
      <c r="D20" s="33"/>
      <c r="E20" s="26"/>
    </row>
    <row r="21" spans="1:5" ht="15" customHeight="1" thickBot="1" x14ac:dyDescent="0.25">
      <c r="A21" s="23">
        <v>1</v>
      </c>
      <c r="B21" s="21" t="s">
        <v>38</v>
      </c>
      <c r="C21" s="20"/>
      <c r="D21" s="112">
        <f>2778.75*12+2500+185.19</f>
        <v>36030.19</v>
      </c>
      <c r="E21" s="26"/>
    </row>
    <row r="22" spans="1:5" ht="18" customHeight="1" thickBot="1" x14ac:dyDescent="0.25">
      <c r="A22" s="23">
        <v>2</v>
      </c>
      <c r="B22" s="71" t="s">
        <v>341</v>
      </c>
      <c r="C22" s="20"/>
      <c r="D22" s="112">
        <v>53565.760000000002</v>
      </c>
      <c r="E22" s="26"/>
    </row>
    <row r="23" spans="1:5" ht="24" customHeight="1" thickBot="1" x14ac:dyDescent="0.25">
      <c r="A23" s="534" t="s">
        <v>85</v>
      </c>
      <c r="B23" s="535"/>
      <c r="C23" s="89">
        <f>SUM(C21:C22)</f>
        <v>0</v>
      </c>
      <c r="D23" s="226">
        <f>SUM(D21:D22)</f>
        <v>89595.950000000012</v>
      </c>
      <c r="E23" s="227"/>
    </row>
    <row r="24" spans="1:5" ht="23.25" customHeight="1" thickBot="1" x14ac:dyDescent="0.25">
      <c r="E24" s="108"/>
    </row>
    <row r="25" spans="1:5" ht="21.75" customHeight="1" thickBot="1" x14ac:dyDescent="0.25">
      <c r="A25" s="438" t="s">
        <v>166</v>
      </c>
      <c r="B25" s="435" t="s">
        <v>84</v>
      </c>
      <c r="C25" s="221"/>
      <c r="D25" s="436"/>
      <c r="E25" s="436"/>
    </row>
    <row r="26" spans="1:5" ht="34.5" customHeight="1" thickBot="1" x14ac:dyDescent="0.25">
      <c r="A26" s="196" t="s">
        <v>58</v>
      </c>
      <c r="B26" s="222" t="s">
        <v>59</v>
      </c>
      <c r="C26" s="197" t="s">
        <v>146</v>
      </c>
      <c r="D26" s="198" t="s">
        <v>60</v>
      </c>
      <c r="E26" s="437"/>
    </row>
    <row r="27" spans="1:5" ht="22.5" customHeight="1" x14ac:dyDescent="0.2">
      <c r="A27" s="23">
        <v>1</v>
      </c>
      <c r="B27" s="96" t="s">
        <v>65</v>
      </c>
      <c r="C27" s="245"/>
      <c r="D27" s="223"/>
      <c r="E27" s="19"/>
    </row>
    <row r="28" spans="1:5" ht="17.25" customHeight="1" x14ac:dyDescent="0.2">
      <c r="A28" s="77" t="s">
        <v>82</v>
      </c>
      <c r="B28" s="92" t="s">
        <v>42</v>
      </c>
      <c r="C28" s="19"/>
      <c r="D28" s="19"/>
      <c r="E28" s="26"/>
    </row>
    <row r="29" spans="1:5" ht="18.75" customHeight="1" x14ac:dyDescent="0.2">
      <c r="A29" s="77" t="s">
        <v>167</v>
      </c>
      <c r="B29" s="19" t="s">
        <v>321</v>
      </c>
      <c r="C29" s="20"/>
      <c r="D29" s="20">
        <f>1162.5*12+1000+185.19</f>
        <v>15135.19</v>
      </c>
      <c r="E29" s="26"/>
    </row>
    <row r="30" spans="1:5" ht="21" customHeight="1" x14ac:dyDescent="0.2">
      <c r="A30" s="23">
        <v>8</v>
      </c>
      <c r="B30" s="19" t="s">
        <v>139</v>
      </c>
      <c r="C30" s="29"/>
      <c r="D30" s="20">
        <f>1104.38*12+950+185.19</f>
        <v>14387.750000000002</v>
      </c>
      <c r="E30" s="26"/>
    </row>
    <row r="31" spans="1:5" ht="17.25" customHeight="1" x14ac:dyDescent="0.2">
      <c r="A31" s="23">
        <v>9</v>
      </c>
      <c r="B31" s="19" t="s">
        <v>320</v>
      </c>
      <c r="C31" s="20"/>
      <c r="D31" s="26">
        <v>24109.39</v>
      </c>
      <c r="E31" s="26"/>
    </row>
    <row r="32" spans="1:5" ht="17.25" customHeight="1" thickBot="1" x14ac:dyDescent="0.25">
      <c r="A32" s="23">
        <v>12</v>
      </c>
      <c r="B32" s="21" t="s">
        <v>335</v>
      </c>
      <c r="C32" s="20"/>
      <c r="D32" s="26">
        <v>24722.69</v>
      </c>
      <c r="E32" s="235"/>
    </row>
    <row r="33" spans="1:5" ht="26.25" customHeight="1" thickBot="1" x14ac:dyDescent="0.3">
      <c r="A33" s="442"/>
      <c r="B33" s="443" t="s">
        <v>86</v>
      </c>
      <c r="C33" s="88">
        <f>SUM(C29:C32)</f>
        <v>0</v>
      </c>
      <c r="D33" s="254">
        <f>SUM(D29:D32)</f>
        <v>78355.02</v>
      </c>
      <c r="E33" s="217"/>
    </row>
    <row r="34" spans="1:5" ht="16.5" customHeight="1" x14ac:dyDescent="0.2">
      <c r="E34" s="34"/>
    </row>
    <row r="35" spans="1:5" ht="16.5" customHeight="1" x14ac:dyDescent="0.2">
      <c r="A35" s="78" t="s">
        <v>83</v>
      </c>
      <c r="B35" s="102" t="s">
        <v>48</v>
      </c>
      <c r="C35" s="21"/>
      <c r="D35" s="19"/>
      <c r="E35" s="41"/>
    </row>
    <row r="36" spans="1:5" ht="16.5" customHeight="1" thickBot="1" x14ac:dyDescent="0.25">
      <c r="A36" s="32"/>
      <c r="B36" s="471" t="s">
        <v>322</v>
      </c>
      <c r="C36" s="21"/>
      <c r="D36" s="432">
        <v>25360.36</v>
      </c>
      <c r="E36" s="41"/>
    </row>
    <row r="37" spans="1:5" ht="15.75" customHeight="1" thickBot="1" x14ac:dyDescent="0.25">
      <c r="A37" s="23"/>
      <c r="B37" s="21"/>
      <c r="C37" s="444"/>
      <c r="D37" s="90">
        <f>SUM(D36)</f>
        <v>25360.36</v>
      </c>
      <c r="E37" s="41"/>
    </row>
    <row r="38" spans="1:5" ht="19.5" customHeight="1" thickBot="1" x14ac:dyDescent="0.25">
      <c r="A38" s="43"/>
      <c r="B38" s="25"/>
      <c r="C38" s="108"/>
      <c r="D38" s="101"/>
      <c r="E38" s="41"/>
    </row>
    <row r="39" spans="1:5" ht="18" customHeight="1" thickBot="1" x14ac:dyDescent="0.25">
      <c r="A39" s="43"/>
      <c r="B39" s="472" t="s">
        <v>323</v>
      </c>
      <c r="C39" s="254"/>
      <c r="D39" s="90">
        <v>25418.99</v>
      </c>
      <c r="E39" s="42"/>
    </row>
    <row r="40" spans="1:5" ht="15" customHeight="1" thickBot="1" x14ac:dyDescent="0.25">
      <c r="A40" s="23"/>
      <c r="B40" s="21"/>
      <c r="C40" s="88">
        <f>SUM(C39:C39)</f>
        <v>0</v>
      </c>
      <c r="D40" s="90">
        <f>SUM(D39:D39)</f>
        <v>25418.99</v>
      </c>
      <c r="E40" s="41"/>
    </row>
    <row r="41" spans="1:5" ht="15" customHeight="1" x14ac:dyDescent="0.2">
      <c r="A41" s="69"/>
      <c r="B41" s="358"/>
      <c r="C41" s="108"/>
      <c r="D41" s="101"/>
      <c r="E41" s="75"/>
    </row>
    <row r="42" spans="1:5" ht="15.75" customHeight="1" x14ac:dyDescent="0.2">
      <c r="A42" s="69"/>
      <c r="B42" s="474" t="s">
        <v>324</v>
      </c>
      <c r="C42" s="26"/>
      <c r="D42" s="235">
        <v>25842.66</v>
      </c>
      <c r="E42" s="75"/>
    </row>
    <row r="43" spans="1:5" ht="12.75" customHeight="1" thickBot="1" x14ac:dyDescent="0.25">
      <c r="A43" s="23"/>
      <c r="B43" s="28"/>
      <c r="C43" s="218"/>
      <c r="D43" s="473">
        <f>SUM(D42)</f>
        <v>25842.66</v>
      </c>
      <c r="E43" s="42"/>
    </row>
    <row r="44" spans="1:5" ht="16.5" customHeight="1" thickBot="1" x14ac:dyDescent="0.25">
      <c r="A44" s="23"/>
      <c r="B44" s="28"/>
      <c r="C44" s="108"/>
      <c r="D44" s="101"/>
      <c r="E44" s="42"/>
    </row>
    <row r="45" spans="1:5" ht="15.75" customHeight="1" thickBot="1" x14ac:dyDescent="0.25">
      <c r="A45" s="23"/>
      <c r="B45" s="469" t="s">
        <v>325</v>
      </c>
      <c r="C45" s="433"/>
      <c r="D45" s="434">
        <v>58840.49</v>
      </c>
      <c r="E45" s="42"/>
    </row>
    <row r="46" spans="1:5" ht="15.75" customHeight="1" thickBot="1" x14ac:dyDescent="0.25">
      <c r="A46" s="27"/>
      <c r="B46" s="24"/>
      <c r="C46" s="90"/>
      <c r="D46" s="257">
        <f>SUM(D45)</f>
        <v>58840.49</v>
      </c>
      <c r="E46" s="41"/>
    </row>
    <row r="47" spans="1:5" ht="13.5" customHeight="1" x14ac:dyDescent="0.2">
      <c r="A47" s="27"/>
      <c r="B47" s="470" t="s">
        <v>130</v>
      </c>
      <c r="C47" s="101"/>
      <c r="D47" s="101"/>
      <c r="E47" s="234"/>
    </row>
    <row r="48" spans="1:5" ht="18" customHeight="1" thickBot="1" x14ac:dyDescent="0.25">
      <c r="A48" s="27">
        <v>32</v>
      </c>
      <c r="B48" s="24" t="s">
        <v>131</v>
      </c>
      <c r="C48" s="29"/>
      <c r="D48" s="29">
        <f>383.63*12+330+185.19</f>
        <v>5118.7499999999991</v>
      </c>
      <c r="E48" s="258"/>
    </row>
    <row r="49" spans="1:5" ht="15" customHeight="1" thickBot="1" x14ac:dyDescent="0.25">
      <c r="A49" s="23"/>
      <c r="B49" s="28"/>
      <c r="C49" s="88">
        <f>SUM(C48)</f>
        <v>0</v>
      </c>
      <c r="D49" s="88">
        <f t="shared" ref="D49" si="0">SUM(D48)</f>
        <v>5118.7499999999991</v>
      </c>
      <c r="E49" s="259"/>
    </row>
    <row r="50" spans="1:5" ht="18" customHeight="1" x14ac:dyDescent="0.2">
      <c r="A50" s="23"/>
      <c r="B50" s="467" t="s">
        <v>95</v>
      </c>
      <c r="C50" s="41"/>
      <c r="D50" s="41"/>
      <c r="E50" s="42"/>
    </row>
    <row r="51" spans="1:5" ht="17.25" customHeight="1" thickBot="1" x14ac:dyDescent="0.25">
      <c r="A51" s="27">
        <v>33</v>
      </c>
      <c r="B51" s="24" t="s">
        <v>101</v>
      </c>
      <c r="C51" s="29"/>
      <c r="D51" s="29">
        <f>552.42*12+475.2+185.19</f>
        <v>7289.4299999999985</v>
      </c>
      <c r="E51" s="42"/>
    </row>
    <row r="52" spans="1:5" ht="18" customHeight="1" thickBot="1" x14ac:dyDescent="0.25">
      <c r="A52" s="23"/>
      <c r="B52" s="100"/>
      <c r="C52" s="90">
        <f>SUM(C51:C51)</f>
        <v>0</v>
      </c>
      <c r="D52" s="90">
        <f>SUM(D51:D51)</f>
        <v>7289.4299999999985</v>
      </c>
      <c r="E52" s="42"/>
    </row>
    <row r="53" spans="1:5" ht="22.5" customHeight="1" x14ac:dyDescent="0.2">
      <c r="A53" s="23"/>
      <c r="B53" s="467" t="s">
        <v>89</v>
      </c>
      <c r="C53" s="41"/>
      <c r="D53" s="41"/>
      <c r="E53" s="115"/>
    </row>
    <row r="54" spans="1:5" ht="18.75" customHeight="1" thickBot="1" x14ac:dyDescent="0.25">
      <c r="A54" s="23">
        <v>34</v>
      </c>
      <c r="B54" s="21" t="s">
        <v>102</v>
      </c>
      <c r="C54" s="29"/>
      <c r="D54" s="29">
        <f>639.38*12+550+185.19</f>
        <v>8407.75</v>
      </c>
      <c r="E54" s="115"/>
    </row>
    <row r="55" spans="1:5" ht="23.25" customHeight="1" thickBot="1" x14ac:dyDescent="0.25">
      <c r="A55" s="23"/>
      <c r="B55" s="28"/>
      <c r="C55" s="88">
        <f>SUM(C54)</f>
        <v>0</v>
      </c>
      <c r="D55" s="88">
        <f t="shared" ref="D55" si="1">SUM(D54)</f>
        <v>8407.75</v>
      </c>
      <c r="E55" s="115"/>
    </row>
    <row r="56" spans="1:5" ht="18.75" customHeight="1" x14ac:dyDescent="0.2">
      <c r="A56" s="23"/>
      <c r="B56" s="28"/>
      <c r="C56" s="108"/>
      <c r="D56" s="108"/>
      <c r="E56" s="115"/>
    </row>
    <row r="57" spans="1:5" ht="23.25" customHeight="1" thickBot="1" x14ac:dyDescent="0.25">
      <c r="A57" s="23"/>
      <c r="B57" s="467" t="s">
        <v>124</v>
      </c>
      <c r="C57" s="227"/>
      <c r="D57" s="227">
        <v>39062.69</v>
      </c>
      <c r="E57" s="42"/>
    </row>
    <row r="58" spans="1:5" ht="31.5" customHeight="1" thickBot="1" x14ac:dyDescent="0.25">
      <c r="A58" s="23"/>
      <c r="B58" s="28"/>
      <c r="C58" s="88">
        <f>SUM(C57)</f>
        <v>0</v>
      </c>
      <c r="D58" s="226">
        <f>SUM(D57)</f>
        <v>39062.69</v>
      </c>
      <c r="E58" s="109"/>
    </row>
    <row r="59" spans="1:5" ht="15" customHeight="1" x14ac:dyDescent="0.2">
      <c r="A59" s="40"/>
      <c r="B59" s="25"/>
      <c r="C59" s="108"/>
      <c r="D59" s="108"/>
      <c r="E59" s="206"/>
    </row>
    <row r="60" spans="1:5" ht="17.25" customHeight="1" x14ac:dyDescent="0.2">
      <c r="A60" s="23"/>
      <c r="B60" s="467" t="s">
        <v>122</v>
      </c>
      <c r="C60" s="26"/>
      <c r="D60" s="26"/>
      <c r="E60" s="260"/>
    </row>
    <row r="61" spans="1:5" ht="25.5" customHeight="1" thickBot="1" x14ac:dyDescent="0.25">
      <c r="A61" s="23">
        <v>42</v>
      </c>
      <c r="B61" s="28" t="s">
        <v>123</v>
      </c>
      <c r="C61" s="114"/>
      <c r="D61" s="20">
        <f>511.5*12+440+185.19</f>
        <v>6763.19</v>
      </c>
      <c r="E61" s="109"/>
    </row>
    <row r="62" spans="1:5" ht="14.25" customHeight="1" thickBot="1" x14ac:dyDescent="0.25">
      <c r="A62" s="23"/>
      <c r="B62" s="28"/>
      <c r="C62" s="88">
        <f>SUM(C61)</f>
        <v>0</v>
      </c>
      <c r="D62" s="218">
        <f t="shared" ref="D62" si="2">SUM(D61)</f>
        <v>6763.19</v>
      </c>
      <c r="E62" s="109"/>
    </row>
    <row r="63" spans="1:5" ht="18" customHeight="1" thickBot="1" x14ac:dyDescent="0.25">
      <c r="A63" s="23"/>
      <c r="B63" s="468" t="s">
        <v>87</v>
      </c>
      <c r="C63" s="227"/>
      <c r="D63" s="227">
        <f>SUM(D58:D62)-1.08</f>
        <v>52587.990000000005</v>
      </c>
      <c r="E63" s="109"/>
    </row>
    <row r="64" spans="1:5" ht="25.5" customHeight="1" thickBot="1" x14ac:dyDescent="0.25">
      <c r="A64" s="119"/>
      <c r="B64" s="219"/>
      <c r="C64" s="218">
        <f>SUM(C63)</f>
        <v>0</v>
      </c>
      <c r="D64" s="233">
        <f>SUM(D63)</f>
        <v>52587.990000000005</v>
      </c>
      <c r="E64" s="109"/>
    </row>
    <row r="65" spans="1:5" ht="17.25" customHeight="1" thickBot="1" x14ac:dyDescent="0.25">
      <c r="A65" s="23"/>
      <c r="B65" s="467" t="s">
        <v>129</v>
      </c>
      <c r="C65" s="41"/>
      <c r="D65" s="261">
        <v>32137.06</v>
      </c>
      <c r="E65" s="26"/>
    </row>
    <row r="66" spans="1:5" ht="14.25" thickBot="1" x14ac:dyDescent="0.25">
      <c r="A66" s="208"/>
      <c r="B66" s="205"/>
      <c r="C66" s="88">
        <f>SUM(C65)</f>
        <v>0</v>
      </c>
      <c r="D66" s="226">
        <f>SUM(D65)</f>
        <v>32137.06</v>
      </c>
      <c r="E66" s="232"/>
    </row>
    <row r="67" spans="1:5" ht="26.25" customHeight="1" x14ac:dyDescent="0.2">
      <c r="A67" s="23"/>
      <c r="B67" s="466" t="s">
        <v>168</v>
      </c>
      <c r="C67" s="41"/>
      <c r="D67" s="261"/>
      <c r="E67" s="232"/>
    </row>
    <row r="68" spans="1:5" ht="15.75" customHeight="1" thickBot="1" x14ac:dyDescent="0.25">
      <c r="A68" s="23">
        <v>55</v>
      </c>
      <c r="B68" s="71" t="s">
        <v>169</v>
      </c>
      <c r="C68" s="20"/>
      <c r="D68" s="112">
        <f>447.56*12+385+185.19</f>
        <v>5940.91</v>
      </c>
      <c r="E68" s="232"/>
    </row>
    <row r="69" spans="1:5" ht="18" customHeight="1" thickBot="1" x14ac:dyDescent="0.25">
      <c r="A69" s="208"/>
      <c r="B69" s="205"/>
      <c r="C69" s="88">
        <f>SUM(C68:C68)</f>
        <v>0</v>
      </c>
      <c r="D69" s="226">
        <f>SUM(D68:D68)</f>
        <v>5940.91</v>
      </c>
      <c r="E69" s="232"/>
    </row>
    <row r="70" spans="1:5" ht="13.5" x14ac:dyDescent="0.2">
      <c r="A70" s="23"/>
      <c r="B70" s="466" t="s">
        <v>170</v>
      </c>
      <c r="C70" s="41"/>
      <c r="D70" s="261"/>
      <c r="E70" s="232"/>
    </row>
    <row r="71" spans="1:5" ht="23.25" customHeight="1" thickBot="1" x14ac:dyDescent="0.25">
      <c r="A71" s="23">
        <v>56</v>
      </c>
      <c r="B71" s="21" t="s">
        <v>171</v>
      </c>
      <c r="C71" s="20"/>
      <c r="D71" s="112">
        <f>581.25*12+500+185.19</f>
        <v>7660.19</v>
      </c>
      <c r="E71" s="232"/>
    </row>
    <row r="72" spans="1:5" ht="14.25" thickBot="1" x14ac:dyDescent="0.25">
      <c r="A72" s="208"/>
      <c r="B72" s="205"/>
      <c r="C72" s="88">
        <f>SUM(C71:C71)</f>
        <v>0</v>
      </c>
      <c r="D72" s="226">
        <f>SUM(D71:D71)</f>
        <v>7660.19</v>
      </c>
      <c r="E72" s="232"/>
    </row>
    <row r="73" spans="1:5" ht="14.25" thickBot="1" x14ac:dyDescent="0.25">
      <c r="A73" s="23"/>
      <c r="B73" s="467" t="s">
        <v>326</v>
      </c>
      <c r="C73" s="29"/>
      <c r="D73" s="112">
        <v>22089.68</v>
      </c>
      <c r="E73" s="232"/>
    </row>
    <row r="74" spans="1:5" ht="24" customHeight="1" thickBot="1" x14ac:dyDescent="0.25">
      <c r="A74" s="40"/>
      <c r="B74" s="24"/>
      <c r="C74" s="88">
        <f>SUM(C73)</f>
        <v>0</v>
      </c>
      <c r="D74" s="226">
        <f>SUM(D73)</f>
        <v>22089.68</v>
      </c>
      <c r="E74" s="116"/>
    </row>
    <row r="75" spans="1:5" ht="24" customHeight="1" thickBot="1" x14ac:dyDescent="0.25">
      <c r="A75" s="202"/>
      <c r="B75" s="446" t="s">
        <v>120</v>
      </c>
      <c r="C75" s="88">
        <f>C74+C72+C69+C66+C64+C62+C58+C55+C52+C49+C46+C43+C40+C37</f>
        <v>0</v>
      </c>
      <c r="D75" s="226">
        <f>D74+D72+D69+D66+D64+D62+D58+D55+D52+D49+D46+D43+D40+D37</f>
        <v>322520.13999999996</v>
      </c>
      <c r="E75" s="116"/>
    </row>
    <row r="76" spans="1:5" ht="26.25" customHeight="1" thickBot="1" x14ac:dyDescent="0.25">
      <c r="A76" s="207"/>
      <c r="B76" s="426" t="s">
        <v>172</v>
      </c>
      <c r="C76" s="262">
        <f>C75+C33+C23</f>
        <v>0</v>
      </c>
      <c r="D76" s="263">
        <f>D75+D33+D23</f>
        <v>490471.11</v>
      </c>
      <c r="E76" s="116"/>
    </row>
    <row r="77" spans="1:5" ht="30" customHeight="1" x14ac:dyDescent="0.2">
      <c r="A77" s="8"/>
      <c r="B77" s="445"/>
      <c r="C77" s="87"/>
      <c r="D77" s="87"/>
      <c r="E77" s="231"/>
    </row>
    <row r="78" spans="1:5" x14ac:dyDescent="0.2">
      <c r="B78" s="8"/>
    </row>
  </sheetData>
  <mergeCells count="5">
    <mergeCell ref="B1:D1"/>
    <mergeCell ref="B2:D2"/>
    <mergeCell ref="A23:B23"/>
    <mergeCell ref="A16:E16"/>
    <mergeCell ref="A15:E15"/>
  </mergeCells>
  <pageMargins left="0.11811023622047245" right="0.19685039370078741" top="0.39370078740157483" bottom="0.51181102362204722"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opLeftCell="A34" workbookViewId="0">
      <selection activeCell="G44" sqref="G44"/>
    </sheetView>
  </sheetViews>
  <sheetFormatPr baseColWidth="10" defaultRowHeight="12.75" x14ac:dyDescent="0.2"/>
  <cols>
    <col min="3" max="3" width="13.5703125" customWidth="1"/>
    <col min="4" max="4" width="14.5703125" customWidth="1"/>
    <col min="5" max="5" width="13.5703125" customWidth="1"/>
    <col min="6" max="6" width="12.5703125" customWidth="1"/>
    <col min="11" max="11" width="13.85546875" bestFit="1" customWidth="1"/>
    <col min="12" max="12" width="14.7109375" customWidth="1"/>
  </cols>
  <sheetData>
    <row r="1" spans="1:12" ht="13.5" thickBot="1" x14ac:dyDescent="0.25"/>
    <row r="2" spans="1:12" ht="13.5" thickBot="1" x14ac:dyDescent="0.25">
      <c r="C2" s="565" t="s">
        <v>173</v>
      </c>
      <c r="D2" s="566"/>
      <c r="E2" s="566"/>
      <c r="F2" s="566"/>
      <c r="G2" s="566"/>
      <c r="H2" s="566"/>
      <c r="I2" s="567"/>
    </row>
    <row r="3" spans="1:12" ht="13.5" thickBot="1" x14ac:dyDescent="0.25">
      <c r="C3" s="568" t="s">
        <v>19</v>
      </c>
      <c r="D3" s="569"/>
      <c r="E3" s="569"/>
      <c r="F3" s="569"/>
      <c r="G3" s="569"/>
      <c r="H3" s="569"/>
      <c r="I3" s="570"/>
    </row>
    <row r="4" spans="1:12" ht="16.5" thickBot="1" x14ac:dyDescent="0.3">
      <c r="A4" s="571" t="s">
        <v>4</v>
      </c>
      <c r="B4" s="572"/>
      <c r="F4" s="580" t="s">
        <v>356</v>
      </c>
      <c r="G4" s="573" t="s">
        <v>7</v>
      </c>
      <c r="H4" s="572"/>
    </row>
    <row r="5" spans="1:12" ht="16.5" thickBot="1" x14ac:dyDescent="0.3">
      <c r="A5" s="122"/>
      <c r="B5" s="123"/>
      <c r="F5" s="581"/>
      <c r="G5" s="123"/>
      <c r="H5" s="123"/>
    </row>
    <row r="6" spans="1:12" ht="13.5" thickBot="1" x14ac:dyDescent="0.25">
      <c r="A6" s="574" t="s">
        <v>5</v>
      </c>
      <c r="B6" s="575"/>
      <c r="C6" s="576"/>
      <c r="F6" s="582"/>
      <c r="G6" s="575" t="s">
        <v>5</v>
      </c>
      <c r="H6" s="575"/>
      <c r="I6" s="576"/>
    </row>
    <row r="7" spans="1:12" ht="13.5" thickBot="1" x14ac:dyDescent="0.25">
      <c r="A7" s="574" t="s">
        <v>33</v>
      </c>
      <c r="B7" s="575"/>
      <c r="C7" s="576"/>
      <c r="G7" s="577" t="s">
        <v>329</v>
      </c>
      <c r="H7" s="578"/>
      <c r="I7" s="578"/>
      <c r="J7" s="579"/>
      <c r="K7" s="73">
        <v>288940.65999999997</v>
      </c>
      <c r="L7" s="30"/>
    </row>
    <row r="8" spans="1:12" ht="96" customHeight="1" thickBot="1" x14ac:dyDescent="0.25">
      <c r="A8" s="556" t="s">
        <v>342</v>
      </c>
      <c r="B8" s="557"/>
      <c r="C8" s="557"/>
      <c r="D8" s="125">
        <v>14319.64</v>
      </c>
      <c r="E8" s="117"/>
      <c r="F8" s="129" t="s">
        <v>114</v>
      </c>
      <c r="G8" s="215" t="s">
        <v>330</v>
      </c>
      <c r="H8" s="116"/>
      <c r="I8" s="116"/>
      <c r="J8" s="116"/>
      <c r="K8" s="125">
        <v>27088.26</v>
      </c>
      <c r="L8" s="116"/>
    </row>
    <row r="9" spans="1:12" ht="26.25" customHeight="1" thickBot="1" x14ac:dyDescent="0.25">
      <c r="A9" s="583" t="s">
        <v>327</v>
      </c>
      <c r="B9" s="584"/>
      <c r="C9" s="585"/>
      <c r="D9" s="125">
        <v>392408.19</v>
      </c>
      <c r="E9" s="116"/>
      <c r="F9" s="131"/>
      <c r="G9" s="230" t="s">
        <v>331</v>
      </c>
      <c r="H9" s="116"/>
      <c r="I9" s="116"/>
      <c r="J9" s="116"/>
      <c r="K9" s="125">
        <v>90698.91</v>
      </c>
      <c r="L9" s="116"/>
    </row>
    <row r="10" spans="1:12" ht="23.25" customHeight="1" thickBot="1" x14ac:dyDescent="0.25">
      <c r="A10" s="586" t="s">
        <v>6</v>
      </c>
      <c r="B10" s="587"/>
      <c r="C10" s="591"/>
      <c r="D10" s="132">
        <f>SUM(D8:D9)</f>
        <v>406727.83</v>
      </c>
      <c r="E10" s="133">
        <f>SUM(D10)</f>
        <v>406727.83</v>
      </c>
      <c r="F10" s="134"/>
      <c r="G10" s="586" t="s">
        <v>11</v>
      </c>
      <c r="H10" s="587"/>
      <c r="I10" s="587"/>
      <c r="J10" s="587"/>
      <c r="K10" s="7">
        <f>SUM(K7:K9)</f>
        <v>406727.82999999996</v>
      </c>
      <c r="L10" s="135">
        <f>SUM(K10)</f>
        <v>406727.82999999996</v>
      </c>
    </row>
    <row r="11" spans="1:12" ht="16.5" customHeight="1" thickBot="1" x14ac:dyDescent="0.25">
      <c r="A11" s="590"/>
      <c r="B11" s="590"/>
      <c r="C11" s="590"/>
      <c r="D11" s="136"/>
      <c r="E11" s="137"/>
      <c r="F11" s="138"/>
      <c r="G11" s="590"/>
      <c r="H11" s="590"/>
      <c r="I11" s="590"/>
      <c r="J11" s="590"/>
      <c r="K11" s="139"/>
      <c r="L11" s="135"/>
    </row>
    <row r="12" spans="1:12" ht="22.5" customHeight="1" thickBot="1" x14ac:dyDescent="0.25">
      <c r="A12" s="545" t="s">
        <v>68</v>
      </c>
      <c r="B12" s="546"/>
      <c r="C12" s="547"/>
      <c r="D12" s="136"/>
      <c r="E12" s="137"/>
      <c r="F12" s="17"/>
      <c r="G12" s="545" t="s">
        <v>68</v>
      </c>
      <c r="H12" s="546"/>
      <c r="I12" s="546"/>
      <c r="J12" s="547"/>
      <c r="K12" s="195"/>
      <c r="L12" s="135"/>
    </row>
    <row r="13" spans="1:12" ht="21" customHeight="1" thickBot="1" x14ac:dyDescent="0.25">
      <c r="A13" s="588"/>
      <c r="B13" s="588"/>
      <c r="C13" s="588"/>
      <c r="D13" s="140"/>
      <c r="E13" s="141"/>
      <c r="F13" s="17"/>
      <c r="G13" s="589" t="s">
        <v>8</v>
      </c>
      <c r="H13" s="589"/>
      <c r="I13" s="589"/>
      <c r="J13" s="589"/>
      <c r="K13" s="125">
        <v>207238.11</v>
      </c>
      <c r="L13" s="125"/>
    </row>
    <row r="14" spans="1:12" ht="51" customHeight="1" thickBot="1" x14ac:dyDescent="0.25">
      <c r="A14" s="556" t="s">
        <v>343</v>
      </c>
      <c r="B14" s="557"/>
      <c r="C14" s="557"/>
      <c r="D14" s="125">
        <v>56054.17</v>
      </c>
      <c r="E14" s="142"/>
      <c r="F14" s="129" t="s">
        <v>115</v>
      </c>
      <c r="G14" s="558" t="s">
        <v>9</v>
      </c>
      <c r="H14" s="559"/>
      <c r="I14" s="559"/>
      <c r="J14" s="560"/>
      <c r="K14" s="125">
        <v>121324.37</v>
      </c>
      <c r="L14" s="125"/>
    </row>
    <row r="15" spans="1:12" ht="77.25" customHeight="1" thickBot="1" x14ac:dyDescent="0.25">
      <c r="A15" s="556" t="s">
        <v>318</v>
      </c>
      <c r="B15" s="557"/>
      <c r="C15" s="557"/>
      <c r="D15" s="143">
        <v>556208.52</v>
      </c>
      <c r="E15" s="144"/>
      <c r="F15" s="145"/>
      <c r="G15" s="556" t="s">
        <v>328</v>
      </c>
      <c r="H15" s="557"/>
      <c r="I15" s="557"/>
      <c r="J15" s="561"/>
      <c r="K15" s="126">
        <v>283700.21000000002</v>
      </c>
      <c r="L15" s="126"/>
    </row>
    <row r="16" spans="1:12" ht="22.5" customHeight="1" thickBot="1" x14ac:dyDescent="0.25">
      <c r="A16" s="146" t="s">
        <v>10</v>
      </c>
      <c r="B16" s="147"/>
      <c r="C16" s="148"/>
      <c r="D16" s="149">
        <f>SUM(D14:D15)</f>
        <v>612262.69000000006</v>
      </c>
      <c r="E16" s="150">
        <f>SUM(D16)</f>
        <v>612262.69000000006</v>
      </c>
      <c r="F16" s="151"/>
      <c r="G16" s="562" t="s">
        <v>12</v>
      </c>
      <c r="H16" s="563"/>
      <c r="I16" s="563"/>
      <c r="J16" s="564"/>
      <c r="K16" s="152">
        <f>SUM(K13:K15)</f>
        <v>612262.68999999994</v>
      </c>
      <c r="L16" s="133">
        <f>SUM(K16)</f>
        <v>612262.68999999994</v>
      </c>
    </row>
    <row r="17" spans="1:12" ht="22.5" customHeight="1" x14ac:dyDescent="0.2">
      <c r="A17" s="17"/>
      <c r="B17" s="17"/>
      <c r="C17" s="17"/>
      <c r="D17" s="136"/>
      <c r="E17" s="137"/>
      <c r="F17" s="17"/>
      <c r="G17" s="14"/>
      <c r="H17" s="14"/>
      <c r="I17" s="14"/>
      <c r="J17" s="14"/>
      <c r="K17" s="136"/>
      <c r="L17" s="137"/>
    </row>
    <row r="18" spans="1:12" ht="16.5" customHeight="1" thickBot="1" x14ac:dyDescent="0.25">
      <c r="A18" s="17"/>
      <c r="B18" s="17"/>
      <c r="C18" s="17"/>
      <c r="D18" s="136"/>
      <c r="E18" s="137"/>
      <c r="F18" s="17"/>
      <c r="G18" s="216"/>
      <c r="H18" s="216"/>
      <c r="I18" s="216"/>
      <c r="J18" s="216"/>
      <c r="K18" s="136"/>
      <c r="L18" s="137"/>
    </row>
    <row r="19" spans="1:12" ht="14.25" customHeight="1" thickBot="1" x14ac:dyDescent="0.25">
      <c r="A19" s="545" t="s">
        <v>13</v>
      </c>
      <c r="B19" s="546"/>
      <c r="C19" s="547"/>
      <c r="D19" s="136"/>
      <c r="E19" s="137"/>
      <c r="F19" s="17"/>
      <c r="G19" s="548" t="s">
        <v>13</v>
      </c>
      <c r="H19" s="549"/>
      <c r="I19" s="550"/>
      <c r="J19" s="14"/>
      <c r="K19" s="136"/>
      <c r="L19" s="137"/>
    </row>
    <row r="20" spans="1:12" ht="15" customHeight="1" thickBot="1" x14ac:dyDescent="0.25">
      <c r="A20" s="526"/>
      <c r="B20" s="526"/>
      <c r="C20" s="526"/>
      <c r="D20" s="116"/>
      <c r="E20" s="144"/>
      <c r="F20" s="153" t="s">
        <v>113</v>
      </c>
      <c r="G20" s="623" t="s">
        <v>0</v>
      </c>
      <c r="H20" s="623"/>
      <c r="I20" s="623"/>
      <c r="J20" s="623"/>
      <c r="K20" s="125">
        <v>16569.48</v>
      </c>
      <c r="L20" s="125"/>
    </row>
    <row r="21" spans="1:12" ht="14.25" customHeight="1" thickBot="1" x14ac:dyDescent="0.25">
      <c r="A21" s="624"/>
      <c r="B21" s="625"/>
      <c r="C21" s="626"/>
      <c r="D21" s="116"/>
      <c r="E21" s="144"/>
      <c r="F21" s="154" t="s">
        <v>116</v>
      </c>
      <c r="G21" s="553" t="s">
        <v>1</v>
      </c>
      <c r="H21" s="554"/>
      <c r="I21" s="554"/>
      <c r="J21" s="555"/>
      <c r="K21" s="125">
        <v>899326.5</v>
      </c>
      <c r="L21" s="125"/>
    </row>
    <row r="22" spans="1:12" ht="14.25" customHeight="1" thickBot="1" x14ac:dyDescent="0.25">
      <c r="A22" s="624"/>
      <c r="B22" s="625"/>
      <c r="C22" s="626"/>
      <c r="D22" s="116"/>
      <c r="E22" s="144"/>
      <c r="F22" s="154"/>
      <c r="G22" s="598" t="s">
        <v>112</v>
      </c>
      <c r="H22" s="599"/>
      <c r="I22" s="599"/>
      <c r="J22" s="600"/>
      <c r="K22" s="128">
        <f>SUM(K20:K21)</f>
        <v>915895.98</v>
      </c>
      <c r="L22" s="125"/>
    </row>
    <row r="23" spans="1:12" ht="68.25" customHeight="1" thickBot="1" x14ac:dyDescent="0.25">
      <c r="A23" s="556" t="s">
        <v>149</v>
      </c>
      <c r="B23" s="557"/>
      <c r="C23" s="557"/>
      <c r="D23" s="125">
        <v>321685.09999999998</v>
      </c>
      <c r="E23" s="142"/>
      <c r="F23" s="155" t="s">
        <v>117</v>
      </c>
      <c r="G23" s="130" t="s">
        <v>14</v>
      </c>
      <c r="H23" s="116"/>
      <c r="I23" s="116"/>
      <c r="J23" s="116"/>
      <c r="K23" s="126">
        <v>1016414.45</v>
      </c>
      <c r="L23" s="125"/>
    </row>
    <row r="24" spans="1:12" ht="42" customHeight="1" thickBot="1" x14ac:dyDescent="0.25">
      <c r="A24" s="556" t="s">
        <v>319</v>
      </c>
      <c r="B24" s="557"/>
      <c r="C24" s="557"/>
      <c r="D24" s="125">
        <v>1668625.33</v>
      </c>
      <c r="E24" s="142"/>
      <c r="F24" s="155"/>
      <c r="G24" s="618"/>
      <c r="H24" s="557"/>
      <c r="I24" s="557"/>
      <c r="J24" s="619"/>
      <c r="K24" s="149"/>
      <c r="L24" s="156"/>
    </row>
    <row r="25" spans="1:12" ht="26.25" thickBot="1" x14ac:dyDescent="0.25">
      <c r="A25" s="615"/>
      <c r="B25" s="616"/>
      <c r="C25" s="617"/>
      <c r="D25" s="125"/>
      <c r="E25" s="142"/>
      <c r="F25" s="157" t="s">
        <v>118</v>
      </c>
      <c r="G25" s="130" t="s">
        <v>15</v>
      </c>
      <c r="H25" s="116"/>
      <c r="I25" s="116"/>
      <c r="J25" s="116"/>
      <c r="K25" s="158">
        <v>55400</v>
      </c>
      <c r="L25" s="125"/>
    </row>
    <row r="26" spans="1:12" ht="13.5" thickBot="1" x14ac:dyDescent="0.25">
      <c r="A26" s="601"/>
      <c r="B26" s="602"/>
      <c r="C26" s="602"/>
      <c r="D26" s="603"/>
      <c r="E26" s="144"/>
      <c r="F26" s="145"/>
      <c r="G26" s="118" t="s">
        <v>16</v>
      </c>
      <c r="H26" s="118"/>
      <c r="I26" s="118"/>
      <c r="J26" s="118"/>
      <c r="K26" s="125">
        <v>2600</v>
      </c>
      <c r="L26" s="125"/>
    </row>
    <row r="27" spans="1:12" ht="13.5" thickBot="1" x14ac:dyDescent="0.25">
      <c r="A27" s="586" t="s">
        <v>17</v>
      </c>
      <c r="B27" s="587"/>
      <c r="C27" s="591"/>
      <c r="D27" s="149">
        <f>SUM(D23:D26)</f>
        <v>1990310.4300000002</v>
      </c>
      <c r="E27" s="159">
        <f>SUM(D27)</f>
        <v>1990310.4300000002</v>
      </c>
      <c r="F27" s="160"/>
      <c r="G27" s="586" t="s">
        <v>18</v>
      </c>
      <c r="H27" s="587"/>
      <c r="I27" s="587"/>
      <c r="J27" s="591"/>
      <c r="K27" s="136"/>
      <c r="L27" s="161">
        <f>K26+K25+K23+K22</f>
        <v>1990310.43</v>
      </c>
    </row>
    <row r="28" spans="1:12" ht="13.5" thickBot="1" x14ac:dyDescent="0.25">
      <c r="A28" s="17"/>
      <c r="B28" s="17"/>
      <c r="C28" s="17"/>
      <c r="D28" s="136"/>
      <c r="E28" s="159"/>
      <c r="F28" s="160"/>
      <c r="G28" s="551"/>
      <c r="H28" s="552"/>
      <c r="I28" s="552"/>
      <c r="J28" s="552"/>
      <c r="K28" s="136"/>
      <c r="L28" s="161"/>
    </row>
    <row r="29" spans="1:12" ht="13.5" thickBot="1" x14ac:dyDescent="0.25">
      <c r="A29" s="545" t="s">
        <v>109</v>
      </c>
      <c r="B29" s="546"/>
      <c r="C29" s="547"/>
      <c r="D29" s="162"/>
      <c r="E29" s="144"/>
      <c r="F29" s="70"/>
      <c r="G29" s="540" t="s">
        <v>109</v>
      </c>
      <c r="H29" s="541"/>
      <c r="I29" s="541"/>
      <c r="J29" s="542"/>
      <c r="K29" s="163"/>
      <c r="L29" s="125"/>
    </row>
    <row r="30" spans="1:12" ht="30" customHeight="1" x14ac:dyDescent="0.2">
      <c r="A30" s="620" t="s">
        <v>148</v>
      </c>
      <c r="B30" s="621"/>
      <c r="C30" s="622"/>
      <c r="D30" s="128">
        <v>181413.68</v>
      </c>
      <c r="E30" s="144"/>
      <c r="F30" s="70"/>
      <c r="G30" s="604"/>
      <c r="H30" s="605"/>
      <c r="I30" s="605"/>
      <c r="J30" s="606"/>
      <c r="K30" s="128"/>
      <c r="L30" s="125"/>
    </row>
    <row r="31" spans="1:12" ht="39" customHeight="1" thickBot="1" x14ac:dyDescent="0.25">
      <c r="A31" s="556"/>
      <c r="B31" s="613"/>
      <c r="C31" s="614"/>
      <c r="D31" s="143"/>
      <c r="E31" s="144"/>
      <c r="F31" s="164" t="s">
        <v>119</v>
      </c>
      <c r="G31" s="607" t="s">
        <v>138</v>
      </c>
      <c r="H31" s="608"/>
      <c r="I31" s="608"/>
      <c r="J31" s="609"/>
      <c r="K31" s="143">
        <v>181413.68</v>
      </c>
      <c r="L31" s="125"/>
    </row>
    <row r="32" spans="1:12" ht="13.5" thickBot="1" x14ac:dyDescent="0.25">
      <c r="A32" s="610" t="s">
        <v>110</v>
      </c>
      <c r="B32" s="611"/>
      <c r="C32" s="612"/>
      <c r="D32" s="165">
        <f>SUM(D30:D31)</f>
        <v>181413.68</v>
      </c>
      <c r="E32" s="166">
        <f>SUM(D30+D31)</f>
        <v>181413.68</v>
      </c>
      <c r="F32" s="151"/>
      <c r="G32" s="586" t="s">
        <v>111</v>
      </c>
      <c r="H32" s="587"/>
      <c r="I32" s="587"/>
      <c r="J32" s="591"/>
      <c r="K32" s="149">
        <f>SUM(K31)</f>
        <v>181413.68</v>
      </c>
      <c r="L32" s="135">
        <f>SUM(K32)</f>
        <v>181413.68</v>
      </c>
    </row>
    <row r="33" spans="1:12" ht="13.5" thickBot="1" x14ac:dyDescent="0.25">
      <c r="A33" s="167"/>
      <c r="B33" s="168"/>
      <c r="C33" s="168"/>
      <c r="D33" s="169"/>
      <c r="E33" s="166"/>
      <c r="F33" s="17"/>
      <c r="G33" s="167"/>
      <c r="H33" s="236"/>
      <c r="I33" s="236"/>
      <c r="J33" s="243"/>
      <c r="K33" s="170"/>
      <c r="L33" s="133"/>
    </row>
    <row r="34" spans="1:12" ht="13.5" customHeight="1" thickBot="1" x14ac:dyDescent="0.25">
      <c r="A34" s="592" t="s">
        <v>317</v>
      </c>
      <c r="B34" s="593"/>
      <c r="C34" s="593"/>
      <c r="D34" s="594"/>
      <c r="E34" s="171">
        <f>E32+E27+E16+E10</f>
        <v>3190714.6300000004</v>
      </c>
      <c r="F34" s="140"/>
      <c r="G34" s="595" t="s">
        <v>344</v>
      </c>
      <c r="H34" s="596"/>
      <c r="I34" s="596"/>
      <c r="J34" s="596"/>
      <c r="K34" s="597"/>
      <c r="L34" s="484">
        <f>L32+L27+L16+L10</f>
        <v>3190714.63</v>
      </c>
    </row>
    <row r="35" spans="1:12" ht="25.5" customHeight="1" thickBot="1" x14ac:dyDescent="0.25">
      <c r="A35" s="540" t="s">
        <v>354</v>
      </c>
      <c r="B35" s="541"/>
      <c r="C35" s="542"/>
      <c r="D35" s="162"/>
      <c r="E35" s="270"/>
      <c r="F35" s="70"/>
      <c r="G35" s="540" t="s">
        <v>355</v>
      </c>
      <c r="H35" s="541"/>
      <c r="I35" s="541"/>
      <c r="J35" s="541"/>
      <c r="K35" s="30"/>
      <c r="L35" s="30"/>
    </row>
    <row r="36" spans="1:12" ht="27.75" customHeight="1" thickBot="1" x14ac:dyDescent="0.25">
      <c r="A36" s="545" t="s">
        <v>352</v>
      </c>
      <c r="B36" s="546"/>
      <c r="C36" s="546"/>
      <c r="D36" s="128">
        <v>4500</v>
      </c>
      <c r="E36" s="481">
        <v>4500</v>
      </c>
      <c r="F36" s="17"/>
      <c r="G36" s="540" t="s">
        <v>353</v>
      </c>
      <c r="H36" s="541"/>
      <c r="I36" s="541"/>
      <c r="J36" s="541"/>
      <c r="K36" s="73">
        <v>4500</v>
      </c>
      <c r="L36" s="485">
        <v>4500</v>
      </c>
    </row>
    <row r="37" spans="1:12" ht="52.5" customHeight="1" thickBot="1" x14ac:dyDescent="0.25">
      <c r="A37" s="543" t="s">
        <v>345</v>
      </c>
      <c r="B37" s="544"/>
      <c r="C37" s="544"/>
      <c r="D37" s="483">
        <v>18000</v>
      </c>
      <c r="E37" s="482">
        <f>D37</f>
        <v>18000</v>
      </c>
      <c r="G37" s="543" t="s">
        <v>346</v>
      </c>
      <c r="H37" s="544"/>
      <c r="I37" s="544"/>
      <c r="J37" s="544"/>
      <c r="K37" s="73">
        <v>18000</v>
      </c>
      <c r="L37" s="482">
        <f>K37</f>
        <v>18000</v>
      </c>
    </row>
    <row r="38" spans="1:12" ht="51.75" customHeight="1" thickBot="1" x14ac:dyDescent="0.25">
      <c r="A38" s="543" t="s">
        <v>359</v>
      </c>
      <c r="B38" s="544"/>
      <c r="C38" s="544"/>
      <c r="D38" s="483">
        <v>1.3</v>
      </c>
      <c r="E38" s="482">
        <f>D38</f>
        <v>1.3</v>
      </c>
      <c r="G38" s="543" t="s">
        <v>358</v>
      </c>
      <c r="H38" s="544"/>
      <c r="I38" s="544"/>
      <c r="J38" s="544"/>
      <c r="K38" s="73">
        <v>1.3</v>
      </c>
      <c r="L38" s="482">
        <f>K38</f>
        <v>1.3</v>
      </c>
    </row>
    <row r="39" spans="1:12" ht="26.25" customHeight="1" thickBot="1" x14ac:dyDescent="0.25">
      <c r="A39" s="538" t="s">
        <v>348</v>
      </c>
      <c r="B39" s="539"/>
      <c r="C39" s="539"/>
      <c r="D39" s="30"/>
      <c r="E39" s="482">
        <f>SUM(E34:E38)</f>
        <v>3213215.93</v>
      </c>
      <c r="G39" s="536" t="s">
        <v>347</v>
      </c>
      <c r="H39" s="537"/>
      <c r="I39" s="537"/>
      <c r="J39" s="537"/>
      <c r="K39" s="30"/>
      <c r="L39" s="482">
        <f>SUM(L34:L38)</f>
        <v>3213215.9299999997</v>
      </c>
    </row>
    <row r="40" spans="1:12" x14ac:dyDescent="0.2">
      <c r="E40" s="6"/>
    </row>
  </sheetData>
  <mergeCells count="60">
    <mergeCell ref="A30:C30"/>
    <mergeCell ref="G20:J20"/>
    <mergeCell ref="A27:C27"/>
    <mergeCell ref="A21:C21"/>
    <mergeCell ref="A22:C22"/>
    <mergeCell ref="A34:D34"/>
    <mergeCell ref="G34:K34"/>
    <mergeCell ref="G22:J22"/>
    <mergeCell ref="A23:C23"/>
    <mergeCell ref="A26:D26"/>
    <mergeCell ref="G27:J27"/>
    <mergeCell ref="A29:C29"/>
    <mergeCell ref="G29:J29"/>
    <mergeCell ref="G30:J30"/>
    <mergeCell ref="G31:J31"/>
    <mergeCell ref="A32:C32"/>
    <mergeCell ref="G32:J32"/>
    <mergeCell ref="A31:C31"/>
    <mergeCell ref="A24:C24"/>
    <mergeCell ref="A25:C25"/>
    <mergeCell ref="G24:J24"/>
    <mergeCell ref="A8:C8"/>
    <mergeCell ref="A9:C9"/>
    <mergeCell ref="G10:J10"/>
    <mergeCell ref="A13:C13"/>
    <mergeCell ref="G13:J13"/>
    <mergeCell ref="G11:J11"/>
    <mergeCell ref="G12:J12"/>
    <mergeCell ref="A11:C11"/>
    <mergeCell ref="A10:C10"/>
    <mergeCell ref="A12:C12"/>
    <mergeCell ref="C2:I2"/>
    <mergeCell ref="C3:I3"/>
    <mergeCell ref="A4:B4"/>
    <mergeCell ref="G4:H4"/>
    <mergeCell ref="A7:C7"/>
    <mergeCell ref="G7:J7"/>
    <mergeCell ref="A6:C6"/>
    <mergeCell ref="G6:I6"/>
    <mergeCell ref="F4:F6"/>
    <mergeCell ref="A19:C19"/>
    <mergeCell ref="G19:I19"/>
    <mergeCell ref="G28:J28"/>
    <mergeCell ref="G21:J21"/>
    <mergeCell ref="A14:C14"/>
    <mergeCell ref="G14:J14"/>
    <mergeCell ref="A15:C15"/>
    <mergeCell ref="G15:J15"/>
    <mergeCell ref="G16:J16"/>
    <mergeCell ref="A20:C20"/>
    <mergeCell ref="G39:J39"/>
    <mergeCell ref="A39:C39"/>
    <mergeCell ref="A35:C35"/>
    <mergeCell ref="G35:J35"/>
    <mergeCell ref="G38:J38"/>
    <mergeCell ref="A38:C38"/>
    <mergeCell ref="A36:C36"/>
    <mergeCell ref="G36:J36"/>
    <mergeCell ref="A37:C37"/>
    <mergeCell ref="G37:J37"/>
  </mergeCells>
  <pageMargins left="0.75" right="0.75" top="1" bottom="1" header="0" footer="0"/>
  <pageSetup paperSize="5" orientation="landscape"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BB169"/>
  <sheetViews>
    <sheetView topLeftCell="A166" zoomScale="130" zoomScaleNormal="130" workbookViewId="0">
      <selection activeCell="B26" sqref="B26"/>
    </sheetView>
  </sheetViews>
  <sheetFormatPr baseColWidth="10" defaultRowHeight="12.75" x14ac:dyDescent="0.2"/>
  <cols>
    <col min="1" max="1" width="19.85546875" customWidth="1"/>
    <col min="2" max="2" width="18.28515625" customWidth="1"/>
    <col min="3" max="3" width="11.28515625" customWidth="1"/>
    <col min="4" max="4" width="30.140625" customWidth="1"/>
    <col min="5" max="5" width="20.5703125" customWidth="1"/>
    <col min="6" max="6" width="23.42578125" customWidth="1"/>
    <col min="7" max="7" width="13.5703125" customWidth="1"/>
    <col min="10" max="10" width="13.5703125" customWidth="1"/>
    <col min="12" max="12" width="12.28515625" bestFit="1" customWidth="1"/>
    <col min="257" max="257" width="8" customWidth="1"/>
    <col min="260" max="260" width="34.28515625" customWidth="1"/>
    <col min="261" max="261" width="20.28515625" customWidth="1"/>
    <col min="262" max="262" width="20.42578125" customWidth="1"/>
    <col min="266" max="266" width="13.5703125" customWidth="1"/>
    <col min="268" max="268" width="12.28515625" bestFit="1" customWidth="1"/>
    <col min="513" max="513" width="8" customWidth="1"/>
    <col min="516" max="516" width="34.28515625" customWidth="1"/>
    <col min="517" max="517" width="20.28515625" customWidth="1"/>
    <col min="518" max="518" width="20.42578125" customWidth="1"/>
    <col min="522" max="522" width="13.5703125" customWidth="1"/>
    <col min="524" max="524" width="12.28515625" bestFit="1" customWidth="1"/>
    <col min="769" max="769" width="8" customWidth="1"/>
    <col min="772" max="772" width="34.28515625" customWidth="1"/>
    <col min="773" max="773" width="20.28515625" customWidth="1"/>
    <col min="774" max="774" width="20.42578125" customWidth="1"/>
    <col min="778" max="778" width="13.5703125" customWidth="1"/>
    <col min="780" max="780" width="12.28515625" bestFit="1" customWidth="1"/>
    <col min="1025" max="1025" width="8" customWidth="1"/>
    <col min="1028" max="1028" width="34.28515625" customWidth="1"/>
    <col min="1029" max="1029" width="20.28515625" customWidth="1"/>
    <col min="1030" max="1030" width="20.42578125" customWidth="1"/>
    <col min="1034" max="1034" width="13.5703125" customWidth="1"/>
    <col min="1036" max="1036" width="12.28515625" bestFit="1" customWidth="1"/>
    <col min="1281" max="1281" width="8" customWidth="1"/>
    <col min="1284" max="1284" width="34.28515625" customWidth="1"/>
    <col min="1285" max="1285" width="20.28515625" customWidth="1"/>
    <col min="1286" max="1286" width="20.42578125" customWidth="1"/>
    <col min="1290" max="1290" width="13.5703125" customWidth="1"/>
    <col min="1292" max="1292" width="12.28515625" bestFit="1" customWidth="1"/>
    <col min="1537" max="1537" width="8" customWidth="1"/>
    <col min="1540" max="1540" width="34.28515625" customWidth="1"/>
    <col min="1541" max="1541" width="20.28515625" customWidth="1"/>
    <col min="1542" max="1542" width="20.42578125" customWidth="1"/>
    <col min="1546" max="1546" width="13.5703125" customWidth="1"/>
    <col min="1548" max="1548" width="12.28515625" bestFit="1" customWidth="1"/>
    <col min="1793" max="1793" width="8" customWidth="1"/>
    <col min="1796" max="1796" width="34.28515625" customWidth="1"/>
    <col min="1797" max="1797" width="20.28515625" customWidth="1"/>
    <col min="1798" max="1798" width="20.42578125" customWidth="1"/>
    <col min="1802" max="1802" width="13.5703125" customWidth="1"/>
    <col min="1804" max="1804" width="12.28515625" bestFit="1" customWidth="1"/>
    <col min="2049" max="2049" width="8" customWidth="1"/>
    <col min="2052" max="2052" width="34.28515625" customWidth="1"/>
    <col min="2053" max="2053" width="20.28515625" customWidth="1"/>
    <col min="2054" max="2054" width="20.42578125" customWidth="1"/>
    <col min="2058" max="2058" width="13.5703125" customWidth="1"/>
    <col min="2060" max="2060" width="12.28515625" bestFit="1" customWidth="1"/>
    <col min="2305" max="2305" width="8" customWidth="1"/>
    <col min="2308" max="2308" width="34.28515625" customWidth="1"/>
    <col min="2309" max="2309" width="20.28515625" customWidth="1"/>
    <col min="2310" max="2310" width="20.42578125" customWidth="1"/>
    <col min="2314" max="2314" width="13.5703125" customWidth="1"/>
    <col min="2316" max="2316" width="12.28515625" bestFit="1" customWidth="1"/>
    <col min="2561" max="2561" width="8" customWidth="1"/>
    <col min="2564" max="2564" width="34.28515625" customWidth="1"/>
    <col min="2565" max="2565" width="20.28515625" customWidth="1"/>
    <col min="2566" max="2566" width="20.42578125" customWidth="1"/>
    <col min="2570" max="2570" width="13.5703125" customWidth="1"/>
    <col min="2572" max="2572" width="12.28515625" bestFit="1" customWidth="1"/>
    <col min="2817" max="2817" width="8" customWidth="1"/>
    <col min="2820" max="2820" width="34.28515625" customWidth="1"/>
    <col min="2821" max="2821" width="20.28515625" customWidth="1"/>
    <col min="2822" max="2822" width="20.42578125" customWidth="1"/>
    <col min="2826" max="2826" width="13.5703125" customWidth="1"/>
    <col min="2828" max="2828" width="12.28515625" bestFit="1" customWidth="1"/>
    <col min="3073" max="3073" width="8" customWidth="1"/>
    <col min="3076" max="3076" width="34.28515625" customWidth="1"/>
    <col min="3077" max="3077" width="20.28515625" customWidth="1"/>
    <col min="3078" max="3078" width="20.42578125" customWidth="1"/>
    <col min="3082" max="3082" width="13.5703125" customWidth="1"/>
    <col min="3084" max="3084" width="12.28515625" bestFit="1" customWidth="1"/>
    <col min="3329" max="3329" width="8" customWidth="1"/>
    <col min="3332" max="3332" width="34.28515625" customWidth="1"/>
    <col min="3333" max="3333" width="20.28515625" customWidth="1"/>
    <col min="3334" max="3334" width="20.42578125" customWidth="1"/>
    <col min="3338" max="3338" width="13.5703125" customWidth="1"/>
    <col min="3340" max="3340" width="12.28515625" bestFit="1" customWidth="1"/>
    <col min="3585" max="3585" width="8" customWidth="1"/>
    <col min="3588" max="3588" width="34.28515625" customWidth="1"/>
    <col min="3589" max="3589" width="20.28515625" customWidth="1"/>
    <col min="3590" max="3590" width="20.42578125" customWidth="1"/>
    <col min="3594" max="3594" width="13.5703125" customWidth="1"/>
    <col min="3596" max="3596" width="12.28515625" bestFit="1" customWidth="1"/>
    <col min="3841" max="3841" width="8" customWidth="1"/>
    <col min="3844" max="3844" width="34.28515625" customWidth="1"/>
    <col min="3845" max="3845" width="20.28515625" customWidth="1"/>
    <col min="3846" max="3846" width="20.42578125" customWidth="1"/>
    <col min="3850" max="3850" width="13.5703125" customWidth="1"/>
    <col min="3852" max="3852" width="12.28515625" bestFit="1" customWidth="1"/>
    <col min="4097" max="4097" width="8" customWidth="1"/>
    <col min="4100" max="4100" width="34.28515625" customWidth="1"/>
    <col min="4101" max="4101" width="20.28515625" customWidth="1"/>
    <col min="4102" max="4102" width="20.42578125" customWidth="1"/>
    <col min="4106" max="4106" width="13.5703125" customWidth="1"/>
    <col min="4108" max="4108" width="12.28515625" bestFit="1" customWidth="1"/>
    <col min="4353" max="4353" width="8" customWidth="1"/>
    <col min="4356" max="4356" width="34.28515625" customWidth="1"/>
    <col min="4357" max="4357" width="20.28515625" customWidth="1"/>
    <col min="4358" max="4358" width="20.42578125" customWidth="1"/>
    <col min="4362" max="4362" width="13.5703125" customWidth="1"/>
    <col min="4364" max="4364" width="12.28515625" bestFit="1" customWidth="1"/>
    <col min="4609" max="4609" width="8" customWidth="1"/>
    <col min="4612" max="4612" width="34.28515625" customWidth="1"/>
    <col min="4613" max="4613" width="20.28515625" customWidth="1"/>
    <col min="4614" max="4614" width="20.42578125" customWidth="1"/>
    <col min="4618" max="4618" width="13.5703125" customWidth="1"/>
    <col min="4620" max="4620" width="12.28515625" bestFit="1" customWidth="1"/>
    <col min="4865" max="4865" width="8" customWidth="1"/>
    <col min="4868" max="4868" width="34.28515625" customWidth="1"/>
    <col min="4869" max="4869" width="20.28515625" customWidth="1"/>
    <col min="4870" max="4870" width="20.42578125" customWidth="1"/>
    <col min="4874" max="4874" width="13.5703125" customWidth="1"/>
    <col min="4876" max="4876" width="12.28515625" bestFit="1" customWidth="1"/>
    <col min="5121" max="5121" width="8" customWidth="1"/>
    <col min="5124" max="5124" width="34.28515625" customWidth="1"/>
    <col min="5125" max="5125" width="20.28515625" customWidth="1"/>
    <col min="5126" max="5126" width="20.42578125" customWidth="1"/>
    <col min="5130" max="5130" width="13.5703125" customWidth="1"/>
    <col min="5132" max="5132" width="12.28515625" bestFit="1" customWidth="1"/>
    <col min="5377" max="5377" width="8" customWidth="1"/>
    <col min="5380" max="5380" width="34.28515625" customWidth="1"/>
    <col min="5381" max="5381" width="20.28515625" customWidth="1"/>
    <col min="5382" max="5382" width="20.42578125" customWidth="1"/>
    <col min="5386" max="5386" width="13.5703125" customWidth="1"/>
    <col min="5388" max="5388" width="12.28515625" bestFit="1" customWidth="1"/>
    <col min="5633" max="5633" width="8" customWidth="1"/>
    <col min="5636" max="5636" width="34.28515625" customWidth="1"/>
    <col min="5637" max="5637" width="20.28515625" customWidth="1"/>
    <col min="5638" max="5638" width="20.42578125" customWidth="1"/>
    <col min="5642" max="5642" width="13.5703125" customWidth="1"/>
    <col min="5644" max="5644" width="12.28515625" bestFit="1" customWidth="1"/>
    <col min="5889" max="5889" width="8" customWidth="1"/>
    <col min="5892" max="5892" width="34.28515625" customWidth="1"/>
    <col min="5893" max="5893" width="20.28515625" customWidth="1"/>
    <col min="5894" max="5894" width="20.42578125" customWidth="1"/>
    <col min="5898" max="5898" width="13.5703125" customWidth="1"/>
    <col min="5900" max="5900" width="12.28515625" bestFit="1" customWidth="1"/>
    <col min="6145" max="6145" width="8" customWidth="1"/>
    <col min="6148" max="6148" width="34.28515625" customWidth="1"/>
    <col min="6149" max="6149" width="20.28515625" customWidth="1"/>
    <col min="6150" max="6150" width="20.42578125" customWidth="1"/>
    <col min="6154" max="6154" width="13.5703125" customWidth="1"/>
    <col min="6156" max="6156" width="12.28515625" bestFit="1" customWidth="1"/>
    <col min="6401" max="6401" width="8" customWidth="1"/>
    <col min="6404" max="6404" width="34.28515625" customWidth="1"/>
    <col min="6405" max="6405" width="20.28515625" customWidth="1"/>
    <col min="6406" max="6406" width="20.42578125" customWidth="1"/>
    <col min="6410" max="6410" width="13.5703125" customWidth="1"/>
    <col min="6412" max="6412" width="12.28515625" bestFit="1" customWidth="1"/>
    <col min="6657" max="6657" width="8" customWidth="1"/>
    <col min="6660" max="6660" width="34.28515625" customWidth="1"/>
    <col min="6661" max="6661" width="20.28515625" customWidth="1"/>
    <col min="6662" max="6662" width="20.42578125" customWidth="1"/>
    <col min="6666" max="6666" width="13.5703125" customWidth="1"/>
    <col min="6668" max="6668" width="12.28515625" bestFit="1" customWidth="1"/>
    <col min="6913" max="6913" width="8" customWidth="1"/>
    <col min="6916" max="6916" width="34.28515625" customWidth="1"/>
    <col min="6917" max="6917" width="20.28515625" customWidth="1"/>
    <col min="6918" max="6918" width="20.42578125" customWidth="1"/>
    <col min="6922" max="6922" width="13.5703125" customWidth="1"/>
    <col min="6924" max="6924" width="12.28515625" bestFit="1" customWidth="1"/>
    <col min="7169" max="7169" width="8" customWidth="1"/>
    <col min="7172" max="7172" width="34.28515625" customWidth="1"/>
    <col min="7173" max="7173" width="20.28515625" customWidth="1"/>
    <col min="7174" max="7174" width="20.42578125" customWidth="1"/>
    <col min="7178" max="7178" width="13.5703125" customWidth="1"/>
    <col min="7180" max="7180" width="12.28515625" bestFit="1" customWidth="1"/>
    <col min="7425" max="7425" width="8" customWidth="1"/>
    <col min="7428" max="7428" width="34.28515625" customWidth="1"/>
    <col min="7429" max="7429" width="20.28515625" customWidth="1"/>
    <col min="7430" max="7430" width="20.42578125" customWidth="1"/>
    <col min="7434" max="7434" width="13.5703125" customWidth="1"/>
    <col min="7436" max="7436" width="12.28515625" bestFit="1" customWidth="1"/>
    <col min="7681" max="7681" width="8" customWidth="1"/>
    <col min="7684" max="7684" width="34.28515625" customWidth="1"/>
    <col min="7685" max="7685" width="20.28515625" customWidth="1"/>
    <col min="7686" max="7686" width="20.42578125" customWidth="1"/>
    <col min="7690" max="7690" width="13.5703125" customWidth="1"/>
    <col min="7692" max="7692" width="12.28515625" bestFit="1" customWidth="1"/>
    <col min="7937" max="7937" width="8" customWidth="1"/>
    <col min="7940" max="7940" width="34.28515625" customWidth="1"/>
    <col min="7941" max="7941" width="20.28515625" customWidth="1"/>
    <col min="7942" max="7942" width="20.42578125" customWidth="1"/>
    <col min="7946" max="7946" width="13.5703125" customWidth="1"/>
    <col min="7948" max="7948" width="12.28515625" bestFit="1" customWidth="1"/>
    <col min="8193" max="8193" width="8" customWidth="1"/>
    <col min="8196" max="8196" width="34.28515625" customWidth="1"/>
    <col min="8197" max="8197" width="20.28515625" customWidth="1"/>
    <col min="8198" max="8198" width="20.42578125" customWidth="1"/>
    <col min="8202" max="8202" width="13.5703125" customWidth="1"/>
    <col min="8204" max="8204" width="12.28515625" bestFit="1" customWidth="1"/>
    <col min="8449" max="8449" width="8" customWidth="1"/>
    <col min="8452" max="8452" width="34.28515625" customWidth="1"/>
    <col min="8453" max="8453" width="20.28515625" customWidth="1"/>
    <col min="8454" max="8454" width="20.42578125" customWidth="1"/>
    <col min="8458" max="8458" width="13.5703125" customWidth="1"/>
    <col min="8460" max="8460" width="12.28515625" bestFit="1" customWidth="1"/>
    <col min="8705" max="8705" width="8" customWidth="1"/>
    <col min="8708" max="8708" width="34.28515625" customWidth="1"/>
    <col min="8709" max="8709" width="20.28515625" customWidth="1"/>
    <col min="8710" max="8710" width="20.42578125" customWidth="1"/>
    <col min="8714" max="8714" width="13.5703125" customWidth="1"/>
    <col min="8716" max="8716" width="12.28515625" bestFit="1" customWidth="1"/>
    <col min="8961" max="8961" width="8" customWidth="1"/>
    <col min="8964" max="8964" width="34.28515625" customWidth="1"/>
    <col min="8965" max="8965" width="20.28515625" customWidth="1"/>
    <col min="8966" max="8966" width="20.42578125" customWidth="1"/>
    <col min="8970" max="8970" width="13.5703125" customWidth="1"/>
    <col min="8972" max="8972" width="12.28515625" bestFit="1" customWidth="1"/>
    <col min="9217" max="9217" width="8" customWidth="1"/>
    <col min="9220" max="9220" width="34.28515625" customWidth="1"/>
    <col min="9221" max="9221" width="20.28515625" customWidth="1"/>
    <col min="9222" max="9222" width="20.42578125" customWidth="1"/>
    <col min="9226" max="9226" width="13.5703125" customWidth="1"/>
    <col min="9228" max="9228" width="12.28515625" bestFit="1" customWidth="1"/>
    <col min="9473" max="9473" width="8" customWidth="1"/>
    <col min="9476" max="9476" width="34.28515625" customWidth="1"/>
    <col min="9477" max="9477" width="20.28515625" customWidth="1"/>
    <col min="9478" max="9478" width="20.42578125" customWidth="1"/>
    <col min="9482" max="9482" width="13.5703125" customWidth="1"/>
    <col min="9484" max="9484" width="12.28515625" bestFit="1" customWidth="1"/>
    <col min="9729" max="9729" width="8" customWidth="1"/>
    <col min="9732" max="9732" width="34.28515625" customWidth="1"/>
    <col min="9733" max="9733" width="20.28515625" customWidth="1"/>
    <col min="9734" max="9734" width="20.42578125" customWidth="1"/>
    <col min="9738" max="9738" width="13.5703125" customWidth="1"/>
    <col min="9740" max="9740" width="12.28515625" bestFit="1" customWidth="1"/>
    <col min="9985" max="9985" width="8" customWidth="1"/>
    <col min="9988" max="9988" width="34.28515625" customWidth="1"/>
    <col min="9989" max="9989" width="20.28515625" customWidth="1"/>
    <col min="9990" max="9990" width="20.42578125" customWidth="1"/>
    <col min="9994" max="9994" width="13.5703125" customWidth="1"/>
    <col min="9996" max="9996" width="12.28515625" bestFit="1" customWidth="1"/>
    <col min="10241" max="10241" width="8" customWidth="1"/>
    <col min="10244" max="10244" width="34.28515625" customWidth="1"/>
    <col min="10245" max="10245" width="20.28515625" customWidth="1"/>
    <col min="10246" max="10246" width="20.42578125" customWidth="1"/>
    <col min="10250" max="10250" width="13.5703125" customWidth="1"/>
    <col min="10252" max="10252" width="12.28515625" bestFit="1" customWidth="1"/>
    <col min="10497" max="10497" width="8" customWidth="1"/>
    <col min="10500" max="10500" width="34.28515625" customWidth="1"/>
    <col min="10501" max="10501" width="20.28515625" customWidth="1"/>
    <col min="10502" max="10502" width="20.42578125" customWidth="1"/>
    <col min="10506" max="10506" width="13.5703125" customWidth="1"/>
    <col min="10508" max="10508" width="12.28515625" bestFit="1" customWidth="1"/>
    <col min="10753" max="10753" width="8" customWidth="1"/>
    <col min="10756" max="10756" width="34.28515625" customWidth="1"/>
    <col min="10757" max="10757" width="20.28515625" customWidth="1"/>
    <col min="10758" max="10758" width="20.42578125" customWidth="1"/>
    <col min="10762" max="10762" width="13.5703125" customWidth="1"/>
    <col min="10764" max="10764" width="12.28515625" bestFit="1" customWidth="1"/>
    <col min="11009" max="11009" width="8" customWidth="1"/>
    <col min="11012" max="11012" width="34.28515625" customWidth="1"/>
    <col min="11013" max="11013" width="20.28515625" customWidth="1"/>
    <col min="11014" max="11014" width="20.42578125" customWidth="1"/>
    <col min="11018" max="11018" width="13.5703125" customWidth="1"/>
    <col min="11020" max="11020" width="12.28515625" bestFit="1" customWidth="1"/>
    <col min="11265" max="11265" width="8" customWidth="1"/>
    <col min="11268" max="11268" width="34.28515625" customWidth="1"/>
    <col min="11269" max="11269" width="20.28515625" customWidth="1"/>
    <col min="11270" max="11270" width="20.42578125" customWidth="1"/>
    <col min="11274" max="11274" width="13.5703125" customWidth="1"/>
    <col min="11276" max="11276" width="12.28515625" bestFit="1" customWidth="1"/>
    <col min="11521" max="11521" width="8" customWidth="1"/>
    <col min="11524" max="11524" width="34.28515625" customWidth="1"/>
    <col min="11525" max="11525" width="20.28515625" customWidth="1"/>
    <col min="11526" max="11526" width="20.42578125" customWidth="1"/>
    <col min="11530" max="11530" width="13.5703125" customWidth="1"/>
    <col min="11532" max="11532" width="12.28515625" bestFit="1" customWidth="1"/>
    <col min="11777" max="11777" width="8" customWidth="1"/>
    <col min="11780" max="11780" width="34.28515625" customWidth="1"/>
    <col min="11781" max="11781" width="20.28515625" customWidth="1"/>
    <col min="11782" max="11782" width="20.42578125" customWidth="1"/>
    <col min="11786" max="11786" width="13.5703125" customWidth="1"/>
    <col min="11788" max="11788" width="12.28515625" bestFit="1" customWidth="1"/>
    <col min="12033" max="12033" width="8" customWidth="1"/>
    <col min="12036" max="12036" width="34.28515625" customWidth="1"/>
    <col min="12037" max="12037" width="20.28515625" customWidth="1"/>
    <col min="12038" max="12038" width="20.42578125" customWidth="1"/>
    <col min="12042" max="12042" width="13.5703125" customWidth="1"/>
    <col min="12044" max="12044" width="12.28515625" bestFit="1" customWidth="1"/>
    <col min="12289" max="12289" width="8" customWidth="1"/>
    <col min="12292" max="12292" width="34.28515625" customWidth="1"/>
    <col min="12293" max="12293" width="20.28515625" customWidth="1"/>
    <col min="12294" max="12294" width="20.42578125" customWidth="1"/>
    <col min="12298" max="12298" width="13.5703125" customWidth="1"/>
    <col min="12300" max="12300" width="12.28515625" bestFit="1" customWidth="1"/>
    <col min="12545" max="12545" width="8" customWidth="1"/>
    <col min="12548" max="12548" width="34.28515625" customWidth="1"/>
    <col min="12549" max="12549" width="20.28515625" customWidth="1"/>
    <col min="12550" max="12550" width="20.42578125" customWidth="1"/>
    <col min="12554" max="12554" width="13.5703125" customWidth="1"/>
    <col min="12556" max="12556" width="12.28515625" bestFit="1" customWidth="1"/>
    <col min="12801" max="12801" width="8" customWidth="1"/>
    <col min="12804" max="12804" width="34.28515625" customWidth="1"/>
    <col min="12805" max="12805" width="20.28515625" customWidth="1"/>
    <col min="12806" max="12806" width="20.42578125" customWidth="1"/>
    <col min="12810" max="12810" width="13.5703125" customWidth="1"/>
    <col min="12812" max="12812" width="12.28515625" bestFit="1" customWidth="1"/>
    <col min="13057" max="13057" width="8" customWidth="1"/>
    <col min="13060" max="13060" width="34.28515625" customWidth="1"/>
    <col min="13061" max="13061" width="20.28515625" customWidth="1"/>
    <col min="13062" max="13062" width="20.42578125" customWidth="1"/>
    <col min="13066" max="13066" width="13.5703125" customWidth="1"/>
    <col min="13068" max="13068" width="12.28515625" bestFit="1" customWidth="1"/>
    <col min="13313" max="13313" width="8" customWidth="1"/>
    <col min="13316" max="13316" width="34.28515625" customWidth="1"/>
    <col min="13317" max="13317" width="20.28515625" customWidth="1"/>
    <col min="13318" max="13318" width="20.42578125" customWidth="1"/>
    <col min="13322" max="13322" width="13.5703125" customWidth="1"/>
    <col min="13324" max="13324" width="12.28515625" bestFit="1" customWidth="1"/>
    <col min="13569" max="13569" width="8" customWidth="1"/>
    <col min="13572" max="13572" width="34.28515625" customWidth="1"/>
    <col min="13573" max="13573" width="20.28515625" customWidth="1"/>
    <col min="13574" max="13574" width="20.42578125" customWidth="1"/>
    <col min="13578" max="13578" width="13.5703125" customWidth="1"/>
    <col min="13580" max="13580" width="12.28515625" bestFit="1" customWidth="1"/>
    <col min="13825" max="13825" width="8" customWidth="1"/>
    <col min="13828" max="13828" width="34.28515625" customWidth="1"/>
    <col min="13829" max="13829" width="20.28515625" customWidth="1"/>
    <col min="13830" max="13830" width="20.42578125" customWidth="1"/>
    <col min="13834" max="13834" width="13.5703125" customWidth="1"/>
    <col min="13836" max="13836" width="12.28515625" bestFit="1" customWidth="1"/>
    <col min="14081" max="14081" width="8" customWidth="1"/>
    <col min="14084" max="14084" width="34.28515625" customWidth="1"/>
    <col min="14085" max="14085" width="20.28515625" customWidth="1"/>
    <col min="14086" max="14086" width="20.42578125" customWidth="1"/>
    <col min="14090" max="14090" width="13.5703125" customWidth="1"/>
    <col min="14092" max="14092" width="12.28515625" bestFit="1" customWidth="1"/>
    <col min="14337" max="14337" width="8" customWidth="1"/>
    <col min="14340" max="14340" width="34.28515625" customWidth="1"/>
    <col min="14341" max="14341" width="20.28515625" customWidth="1"/>
    <col min="14342" max="14342" width="20.42578125" customWidth="1"/>
    <col min="14346" max="14346" width="13.5703125" customWidth="1"/>
    <col min="14348" max="14348" width="12.28515625" bestFit="1" customWidth="1"/>
    <col min="14593" max="14593" width="8" customWidth="1"/>
    <col min="14596" max="14596" width="34.28515625" customWidth="1"/>
    <col min="14597" max="14597" width="20.28515625" customWidth="1"/>
    <col min="14598" max="14598" width="20.42578125" customWidth="1"/>
    <col min="14602" max="14602" width="13.5703125" customWidth="1"/>
    <col min="14604" max="14604" width="12.28515625" bestFit="1" customWidth="1"/>
    <col min="14849" max="14849" width="8" customWidth="1"/>
    <col min="14852" max="14852" width="34.28515625" customWidth="1"/>
    <col min="14853" max="14853" width="20.28515625" customWidth="1"/>
    <col min="14854" max="14854" width="20.42578125" customWidth="1"/>
    <col min="14858" max="14858" width="13.5703125" customWidth="1"/>
    <col min="14860" max="14860" width="12.28515625" bestFit="1" customWidth="1"/>
    <col min="15105" max="15105" width="8" customWidth="1"/>
    <col min="15108" max="15108" width="34.28515625" customWidth="1"/>
    <col min="15109" max="15109" width="20.28515625" customWidth="1"/>
    <col min="15110" max="15110" width="20.42578125" customWidth="1"/>
    <col min="15114" max="15114" width="13.5703125" customWidth="1"/>
    <col min="15116" max="15116" width="12.28515625" bestFit="1" customWidth="1"/>
    <col min="15361" max="15361" width="8" customWidth="1"/>
    <col min="15364" max="15364" width="34.28515625" customWidth="1"/>
    <col min="15365" max="15365" width="20.28515625" customWidth="1"/>
    <col min="15366" max="15366" width="20.42578125" customWidth="1"/>
    <col min="15370" max="15370" width="13.5703125" customWidth="1"/>
    <col min="15372" max="15372" width="12.28515625" bestFit="1" customWidth="1"/>
    <col min="15617" max="15617" width="8" customWidth="1"/>
    <col min="15620" max="15620" width="34.28515625" customWidth="1"/>
    <col min="15621" max="15621" width="20.28515625" customWidth="1"/>
    <col min="15622" max="15622" width="20.42578125" customWidth="1"/>
    <col min="15626" max="15626" width="13.5703125" customWidth="1"/>
    <col min="15628" max="15628" width="12.28515625" bestFit="1" customWidth="1"/>
    <col min="15873" max="15873" width="8" customWidth="1"/>
    <col min="15876" max="15876" width="34.28515625" customWidth="1"/>
    <col min="15877" max="15877" width="20.28515625" customWidth="1"/>
    <col min="15878" max="15878" width="20.42578125" customWidth="1"/>
    <col min="15882" max="15882" width="13.5703125" customWidth="1"/>
    <col min="15884" max="15884" width="12.28515625" bestFit="1" customWidth="1"/>
    <col min="16129" max="16129" width="8" customWidth="1"/>
    <col min="16132" max="16132" width="34.28515625" customWidth="1"/>
    <col min="16133" max="16133" width="20.28515625" customWidth="1"/>
    <col min="16134" max="16134" width="20.42578125" customWidth="1"/>
    <col min="16138" max="16138" width="13.5703125" customWidth="1"/>
    <col min="16140" max="16140" width="12.28515625" bestFit="1" customWidth="1"/>
  </cols>
  <sheetData>
    <row r="2" spans="1:12" ht="26.25" customHeight="1" x14ac:dyDescent="0.2">
      <c r="A2" s="723" t="s">
        <v>349</v>
      </c>
      <c r="B2" s="723"/>
      <c r="C2" s="723"/>
      <c r="D2" s="723"/>
      <c r="E2" s="723"/>
      <c r="F2" s="723"/>
    </row>
    <row r="3" spans="1:12" ht="18" customHeight="1" thickBot="1" x14ac:dyDescent="0.25">
      <c r="A3" s="249"/>
      <c r="B3" s="249"/>
      <c r="C3" s="249"/>
      <c r="D3" s="249"/>
      <c r="E3" s="249"/>
      <c r="F3" s="249"/>
    </row>
    <row r="4" spans="1:12" ht="24" customHeight="1" thickBot="1" x14ac:dyDescent="0.25">
      <c r="A4" s="379"/>
      <c r="B4" s="31"/>
      <c r="C4" s="173"/>
      <c r="D4" s="380" t="s">
        <v>127</v>
      </c>
      <c r="E4" s="278" t="s">
        <v>174</v>
      </c>
      <c r="F4" s="201" t="s">
        <v>175</v>
      </c>
    </row>
    <row r="5" spans="1:12" ht="42.75" customHeight="1" x14ac:dyDescent="0.2">
      <c r="A5" s="200" t="s">
        <v>128</v>
      </c>
      <c r="B5" s="711" t="s">
        <v>176</v>
      </c>
      <c r="C5" s="711"/>
      <c r="D5" s="711"/>
      <c r="E5" s="456">
        <v>16569.48</v>
      </c>
      <c r="F5" s="281">
        <f>E5</f>
        <v>16569.48</v>
      </c>
      <c r="G5" s="177"/>
      <c r="H5" s="178"/>
      <c r="I5" s="178"/>
      <c r="J5" s="178"/>
      <c r="K5" s="178"/>
    </row>
    <row r="6" spans="1:12" ht="60.75" customHeight="1" x14ac:dyDescent="0.2">
      <c r="A6" s="97" t="s">
        <v>128</v>
      </c>
      <c r="B6" s="682" t="s">
        <v>177</v>
      </c>
      <c r="C6" s="683"/>
      <c r="D6" s="684"/>
      <c r="E6" s="282">
        <f>100000-1000-41000</f>
        <v>58000</v>
      </c>
      <c r="F6" s="128">
        <f>E6</f>
        <v>58000</v>
      </c>
      <c r="G6" s="179"/>
      <c r="H6" s="179"/>
      <c r="I6" s="179"/>
      <c r="J6" s="179"/>
      <c r="K6" s="179"/>
    </row>
    <row r="7" spans="1:12" ht="60.75" customHeight="1" x14ac:dyDescent="0.2">
      <c r="A7" s="383">
        <v>55603</v>
      </c>
      <c r="B7" s="732" t="s">
        <v>311</v>
      </c>
      <c r="C7" s="709"/>
      <c r="D7" s="710"/>
      <c r="E7" s="457">
        <v>1000</v>
      </c>
      <c r="F7" s="128">
        <f>E7</f>
        <v>1000</v>
      </c>
      <c r="G7" s="179"/>
      <c r="H7" s="179"/>
      <c r="I7" s="179"/>
      <c r="J7" s="179"/>
      <c r="K7" s="179"/>
    </row>
    <row r="8" spans="1:12" ht="33.75" customHeight="1" x14ac:dyDescent="0.2">
      <c r="A8" s="180">
        <v>54699</v>
      </c>
      <c r="B8" s="702" t="s">
        <v>178</v>
      </c>
      <c r="C8" s="703"/>
      <c r="D8" s="704"/>
      <c r="E8" s="175">
        <v>22000</v>
      </c>
      <c r="F8" s="175">
        <v>22000</v>
      </c>
      <c r="G8" s="179"/>
      <c r="H8" s="179"/>
      <c r="I8" s="179"/>
      <c r="J8" s="179"/>
      <c r="K8" s="179"/>
    </row>
    <row r="9" spans="1:12" ht="67.5" customHeight="1" x14ac:dyDescent="0.2">
      <c r="A9" s="267" t="s">
        <v>179</v>
      </c>
      <c r="B9" s="724" t="s">
        <v>180</v>
      </c>
      <c r="C9" s="725"/>
      <c r="D9" s="726"/>
      <c r="E9" s="280">
        <v>45000</v>
      </c>
      <c r="F9" s="182">
        <v>45000</v>
      </c>
      <c r="G9" s="179"/>
      <c r="H9" s="179"/>
      <c r="I9" s="179"/>
      <c r="J9" s="179"/>
      <c r="K9" s="179"/>
    </row>
    <row r="10" spans="1:12" ht="37.5" customHeight="1" x14ac:dyDescent="0.2">
      <c r="A10" s="267" t="s">
        <v>181</v>
      </c>
      <c r="B10" s="727" t="s">
        <v>350</v>
      </c>
      <c r="C10" s="728"/>
      <c r="D10" s="729"/>
      <c r="E10" s="447">
        <v>4500</v>
      </c>
      <c r="F10" s="182">
        <v>4500</v>
      </c>
      <c r="G10" s="179"/>
      <c r="H10" s="179"/>
      <c r="I10" s="179"/>
      <c r="J10" s="179"/>
      <c r="K10" s="179"/>
    </row>
    <row r="11" spans="1:12" ht="29.25" customHeight="1" x14ac:dyDescent="0.2">
      <c r="A11" s="180">
        <v>61101</v>
      </c>
      <c r="B11" s="702" t="s">
        <v>182</v>
      </c>
      <c r="C11" s="703"/>
      <c r="D11" s="704"/>
      <c r="E11" s="448">
        <v>10000</v>
      </c>
      <c r="F11" s="174">
        <v>10000</v>
      </c>
      <c r="G11" s="179"/>
      <c r="H11" s="179"/>
      <c r="I11" s="179"/>
      <c r="J11" s="179"/>
      <c r="K11" s="179"/>
    </row>
    <row r="12" spans="1:12" ht="30.75" customHeight="1" x14ac:dyDescent="0.2">
      <c r="A12" s="269" t="s">
        <v>183</v>
      </c>
      <c r="B12" s="705" t="s">
        <v>184</v>
      </c>
      <c r="C12" s="705"/>
      <c r="D12" s="705"/>
      <c r="E12" s="448">
        <v>10000</v>
      </c>
      <c r="F12" s="174">
        <v>10000</v>
      </c>
      <c r="G12" s="715"/>
      <c r="H12" s="715"/>
      <c r="I12" s="715"/>
      <c r="J12" s="715"/>
      <c r="K12" s="715"/>
      <c r="L12" s="181"/>
    </row>
    <row r="13" spans="1:12" ht="26.25" customHeight="1" x14ac:dyDescent="0.2">
      <c r="A13" s="180">
        <v>61104</v>
      </c>
      <c r="B13" s="705" t="s">
        <v>185</v>
      </c>
      <c r="C13" s="705"/>
      <c r="D13" s="705"/>
      <c r="E13" s="229">
        <v>15000</v>
      </c>
      <c r="F13" s="127">
        <v>15000</v>
      </c>
      <c r="G13" s="183"/>
      <c r="H13" s="183"/>
      <c r="I13" s="183"/>
      <c r="J13" s="183"/>
      <c r="K13" s="183"/>
      <c r="L13" s="181"/>
    </row>
    <row r="14" spans="1:12" ht="56.25" customHeight="1" x14ac:dyDescent="0.2">
      <c r="A14" s="180"/>
      <c r="B14" s="716" t="s">
        <v>186</v>
      </c>
      <c r="C14" s="717"/>
      <c r="D14" s="718"/>
      <c r="E14" s="175">
        <f>15000-10000</f>
        <v>5000</v>
      </c>
      <c r="F14" s="127">
        <f t="shared" ref="F14:F20" si="0">E14</f>
        <v>5000</v>
      </c>
      <c r="G14" s="183"/>
      <c r="H14" s="183"/>
      <c r="I14" s="183"/>
      <c r="J14" s="183"/>
      <c r="K14" s="183"/>
      <c r="L14" s="181"/>
    </row>
    <row r="15" spans="1:12" ht="62.25" customHeight="1" x14ac:dyDescent="0.2">
      <c r="A15" s="180"/>
      <c r="B15" s="730" t="s">
        <v>187</v>
      </c>
      <c r="C15" s="730"/>
      <c r="D15" s="730"/>
      <c r="E15" s="279">
        <v>3000</v>
      </c>
      <c r="F15" s="174">
        <f t="shared" si="0"/>
        <v>3000</v>
      </c>
      <c r="G15" s="183"/>
      <c r="H15" s="183"/>
      <c r="I15" s="183"/>
      <c r="J15" s="183"/>
      <c r="K15" s="183"/>
      <c r="L15" s="181"/>
    </row>
    <row r="16" spans="1:12" ht="29.25" customHeight="1" x14ac:dyDescent="0.2">
      <c r="A16" s="184">
        <v>61608</v>
      </c>
      <c r="B16" s="659" t="s">
        <v>188</v>
      </c>
      <c r="C16" s="660"/>
      <c r="D16" s="661"/>
      <c r="E16" s="279">
        <v>5000</v>
      </c>
      <c r="F16" s="174">
        <f t="shared" si="0"/>
        <v>5000</v>
      </c>
      <c r="G16" s="246"/>
      <c r="H16" s="246"/>
      <c r="I16" s="246"/>
      <c r="J16" s="246"/>
      <c r="K16" s="246"/>
      <c r="L16" s="181"/>
    </row>
    <row r="17" spans="1:12" ht="78" customHeight="1" x14ac:dyDescent="0.2">
      <c r="A17" s="272" t="s">
        <v>189</v>
      </c>
      <c r="B17" s="719" t="s">
        <v>190</v>
      </c>
      <c r="C17" s="719"/>
      <c r="D17" s="719"/>
      <c r="E17" s="279">
        <v>55000</v>
      </c>
      <c r="F17" s="174">
        <f t="shared" si="0"/>
        <v>55000</v>
      </c>
      <c r="G17" s="246"/>
      <c r="H17" s="246"/>
      <c r="I17" s="246"/>
      <c r="J17" s="246"/>
      <c r="K17" s="246"/>
      <c r="L17" s="181"/>
    </row>
    <row r="18" spans="1:12" ht="81" customHeight="1" x14ac:dyDescent="0.2">
      <c r="A18" s="272" t="s">
        <v>191</v>
      </c>
      <c r="B18" s="719" t="s">
        <v>192</v>
      </c>
      <c r="C18" s="719"/>
      <c r="D18" s="719"/>
      <c r="E18" s="279">
        <f>30000-20000</f>
        <v>10000</v>
      </c>
      <c r="F18" s="174">
        <f>E18</f>
        <v>10000</v>
      </c>
      <c r="G18" s="246"/>
      <c r="H18" s="246"/>
      <c r="I18" s="246"/>
      <c r="J18" s="246"/>
      <c r="K18" s="246"/>
      <c r="L18" s="181"/>
    </row>
    <row r="19" spans="1:12" ht="33" customHeight="1" x14ac:dyDescent="0.2">
      <c r="A19" s="184"/>
      <c r="B19" s="719" t="s">
        <v>193</v>
      </c>
      <c r="C19" s="719"/>
      <c r="D19" s="719"/>
      <c r="E19" s="279">
        <v>25000</v>
      </c>
      <c r="F19" s="174">
        <f t="shared" si="0"/>
        <v>25000</v>
      </c>
      <c r="G19" s="183"/>
      <c r="H19" s="183"/>
      <c r="I19" s="183"/>
      <c r="J19" s="183"/>
      <c r="K19" s="183"/>
      <c r="L19" s="181"/>
    </row>
    <row r="20" spans="1:12" ht="34.5" customHeight="1" x14ac:dyDescent="0.2">
      <c r="A20" s="184"/>
      <c r="B20" s="719" t="s">
        <v>194</v>
      </c>
      <c r="C20" s="719"/>
      <c r="D20" s="719"/>
      <c r="E20" s="284">
        <f>45000-8820</f>
        <v>36180</v>
      </c>
      <c r="F20" s="283">
        <f t="shared" si="0"/>
        <v>36180</v>
      </c>
      <c r="G20" s="183"/>
      <c r="H20" s="183"/>
      <c r="I20" s="183"/>
      <c r="J20" s="183"/>
      <c r="K20" s="183"/>
      <c r="L20" s="181"/>
    </row>
    <row r="21" spans="1:12" ht="34.5" customHeight="1" thickBot="1" x14ac:dyDescent="0.25">
      <c r="A21" s="184"/>
      <c r="B21" s="676" t="s">
        <v>333</v>
      </c>
      <c r="C21" s="677"/>
      <c r="D21" s="677"/>
      <c r="E21" s="279">
        <v>85682.41</v>
      </c>
      <c r="F21" s="174">
        <f>E21</f>
        <v>85682.41</v>
      </c>
      <c r="G21" s="430"/>
      <c r="H21" s="430"/>
      <c r="I21" s="430"/>
      <c r="J21" s="430"/>
      <c r="K21" s="430"/>
      <c r="L21" s="181"/>
    </row>
    <row r="22" spans="1:12" ht="30" customHeight="1" thickBot="1" x14ac:dyDescent="0.25">
      <c r="A22" s="184"/>
      <c r="B22" s="731"/>
      <c r="C22" s="731"/>
      <c r="D22" s="638"/>
      <c r="E22" s="449">
        <f>SUM(E5:E21)</f>
        <v>406931.89</v>
      </c>
      <c r="F22" s="450">
        <f>SUM(F5:F21)</f>
        <v>406931.89</v>
      </c>
      <c r="G22" s="348">
        <f>F22</f>
        <v>406931.89</v>
      </c>
      <c r="H22" s="183"/>
      <c r="I22" s="183"/>
      <c r="J22" s="183"/>
      <c r="K22" s="183"/>
      <c r="L22" s="181"/>
    </row>
    <row r="23" spans="1:12" ht="30" customHeight="1" x14ac:dyDescent="0.2">
      <c r="A23" s="275"/>
      <c r="B23" s="103"/>
      <c r="C23" s="103"/>
      <c r="D23" s="103"/>
      <c r="E23" s="276"/>
      <c r="F23" s="273"/>
      <c r="G23" s="246"/>
      <c r="H23" s="246"/>
      <c r="I23" s="246"/>
      <c r="J23" s="246"/>
      <c r="K23" s="246"/>
      <c r="L23" s="181"/>
    </row>
    <row r="24" spans="1:12" ht="30" customHeight="1" x14ac:dyDescent="0.2">
      <c r="A24" s="275"/>
      <c r="B24" s="103"/>
      <c r="C24" s="103"/>
      <c r="D24" s="103"/>
      <c r="E24" s="276"/>
      <c r="F24" s="273"/>
      <c r="G24" s="364"/>
      <c r="H24" s="364"/>
      <c r="I24" s="364"/>
      <c r="J24" s="364"/>
      <c r="K24" s="364"/>
      <c r="L24" s="181"/>
    </row>
    <row r="25" spans="1:12" ht="30" customHeight="1" x14ac:dyDescent="0.2">
      <c r="A25" s="275"/>
      <c r="B25" s="103"/>
      <c r="C25" s="103"/>
      <c r="D25" s="103"/>
      <c r="E25" s="276"/>
      <c r="F25" s="273"/>
      <c r="G25" s="486"/>
      <c r="H25" s="486"/>
      <c r="I25" s="486"/>
      <c r="J25" s="486"/>
      <c r="K25" s="486"/>
      <c r="L25" s="181"/>
    </row>
    <row r="26" spans="1:12" ht="30" customHeight="1" x14ac:dyDescent="0.2">
      <c r="A26" s="275"/>
      <c r="B26" s="103"/>
      <c r="C26" s="103"/>
      <c r="D26" s="103"/>
      <c r="E26" s="276"/>
      <c r="F26" s="273"/>
      <c r="G26" s="364"/>
      <c r="H26" s="364"/>
      <c r="I26" s="364"/>
      <c r="J26" s="364"/>
      <c r="K26" s="364"/>
      <c r="L26" s="181"/>
    </row>
    <row r="27" spans="1:12" ht="30" customHeight="1" x14ac:dyDescent="0.2">
      <c r="A27" s="275"/>
      <c r="B27" s="103"/>
      <c r="C27" s="103"/>
      <c r="D27" s="103"/>
      <c r="E27" s="276"/>
      <c r="F27" s="273"/>
      <c r="G27" s="361"/>
      <c r="H27" s="361"/>
      <c r="I27" s="361"/>
      <c r="J27" s="361"/>
      <c r="K27" s="361"/>
      <c r="L27" s="181"/>
    </row>
    <row r="28" spans="1:12" ht="21.75" customHeight="1" x14ac:dyDescent="0.2">
      <c r="A28" s="275"/>
      <c r="B28" s="103"/>
      <c r="C28" s="103"/>
      <c r="D28" s="103"/>
      <c r="E28" s="276"/>
      <c r="F28" s="273"/>
      <c r="G28" s="246"/>
      <c r="H28" s="246"/>
      <c r="I28" s="246"/>
      <c r="J28" s="246"/>
      <c r="K28" s="246"/>
      <c r="L28" s="181"/>
    </row>
    <row r="29" spans="1:12" ht="30" customHeight="1" thickBot="1" x14ac:dyDescent="0.25">
      <c r="A29" s="720" t="s">
        <v>195</v>
      </c>
      <c r="B29" s="721"/>
      <c r="C29" s="721"/>
      <c r="D29" s="721"/>
      <c r="E29" s="722"/>
      <c r="F29" s="274"/>
      <c r="G29" s="382"/>
      <c r="H29" s="246"/>
      <c r="I29" s="246"/>
      <c r="J29" s="246"/>
      <c r="K29" s="246"/>
      <c r="L29" s="181"/>
    </row>
    <row r="30" spans="1:12" ht="30" customHeight="1" thickBot="1" x14ac:dyDescent="0.25">
      <c r="A30" s="285" t="s">
        <v>196</v>
      </c>
      <c r="B30" s="286" t="s">
        <v>197</v>
      </c>
      <c r="C30" s="540" t="s">
        <v>198</v>
      </c>
      <c r="D30" s="541"/>
      <c r="E30" s="296"/>
      <c r="F30" s="287" t="s">
        <v>199</v>
      </c>
      <c r="G30" s="381" t="s">
        <v>175</v>
      </c>
      <c r="H30" s="246"/>
      <c r="I30" s="246"/>
      <c r="J30" s="246"/>
      <c r="K30" s="246"/>
      <c r="L30" s="181"/>
    </row>
    <row r="31" spans="1:12" ht="30" customHeight="1" thickBot="1" x14ac:dyDescent="0.25">
      <c r="A31" s="360">
        <v>61201</v>
      </c>
      <c r="B31" s="289"/>
      <c r="C31" s="667" t="s">
        <v>200</v>
      </c>
      <c r="D31" s="668"/>
      <c r="E31" s="669"/>
      <c r="F31" s="290"/>
      <c r="G31" s="291"/>
      <c r="H31" s="246"/>
      <c r="I31" s="246"/>
      <c r="J31" s="246"/>
      <c r="K31" s="246"/>
      <c r="L31" s="181"/>
    </row>
    <row r="32" spans="1:12" ht="30" customHeight="1" thickBot="1" x14ac:dyDescent="0.25">
      <c r="A32" s="451">
        <v>1</v>
      </c>
      <c r="B32" s="452" t="s">
        <v>201</v>
      </c>
      <c r="C32" s="706" t="s">
        <v>202</v>
      </c>
      <c r="D32" s="707"/>
      <c r="E32" s="708"/>
      <c r="F32" s="458">
        <v>15000</v>
      </c>
      <c r="G32" s="459">
        <v>15000</v>
      </c>
      <c r="H32" s="246"/>
      <c r="I32" s="246"/>
      <c r="J32" s="246"/>
      <c r="K32" s="246"/>
      <c r="L32" s="181"/>
    </row>
    <row r="33" spans="1:12" ht="42" customHeight="1" thickBot="1" x14ac:dyDescent="0.25">
      <c r="A33" s="451">
        <v>2</v>
      </c>
      <c r="B33" s="452" t="s">
        <v>203</v>
      </c>
      <c r="C33" s="706" t="s">
        <v>204</v>
      </c>
      <c r="D33" s="707"/>
      <c r="E33" s="708"/>
      <c r="F33" s="460">
        <v>10000</v>
      </c>
      <c r="G33" s="461">
        <v>10000</v>
      </c>
      <c r="H33" s="246"/>
      <c r="I33" s="246"/>
      <c r="J33" s="246"/>
      <c r="K33" s="246"/>
      <c r="L33" s="181"/>
    </row>
    <row r="34" spans="1:12" ht="41.25" customHeight="1" thickBot="1" x14ac:dyDescent="0.25">
      <c r="A34" s="451">
        <v>3</v>
      </c>
      <c r="B34" s="452" t="s">
        <v>205</v>
      </c>
      <c r="C34" s="706" t="s">
        <v>206</v>
      </c>
      <c r="D34" s="707"/>
      <c r="E34" s="708"/>
      <c r="F34" s="460">
        <f>5000+5000</f>
        <v>10000</v>
      </c>
      <c r="G34" s="461">
        <f>F34</f>
        <v>10000</v>
      </c>
      <c r="H34" s="246"/>
      <c r="I34" s="246"/>
      <c r="J34" s="246"/>
      <c r="K34" s="246"/>
      <c r="L34" s="181"/>
    </row>
    <row r="35" spans="1:12" ht="41.25" customHeight="1" thickBot="1" x14ac:dyDescent="0.25">
      <c r="A35" s="453">
        <v>4</v>
      </c>
      <c r="B35" s="464" t="s">
        <v>207</v>
      </c>
      <c r="C35" s="706" t="s">
        <v>202</v>
      </c>
      <c r="D35" s="707"/>
      <c r="E35" s="708"/>
      <c r="F35" s="462">
        <v>14000</v>
      </c>
      <c r="G35" s="463">
        <f>F35</f>
        <v>14000</v>
      </c>
      <c r="H35" s="246"/>
      <c r="I35" s="246"/>
      <c r="J35" s="246"/>
      <c r="K35" s="246"/>
      <c r="L35" s="181"/>
    </row>
    <row r="36" spans="1:12" ht="30" customHeight="1" thickBot="1" x14ac:dyDescent="0.25">
      <c r="A36" s="292"/>
      <c r="B36" s="303"/>
      <c r="C36" s="304"/>
      <c r="D36" s="304"/>
      <c r="E36" s="304"/>
      <c r="F36" s="290">
        <f>SUM(F32:F35)</f>
        <v>49000</v>
      </c>
      <c r="G36" s="290">
        <f>SUM(G32:G35)</f>
        <v>49000</v>
      </c>
      <c r="H36" s="246"/>
      <c r="I36" s="246"/>
      <c r="J36" s="246"/>
      <c r="K36" s="246"/>
      <c r="L36" s="181"/>
    </row>
    <row r="37" spans="1:12" ht="24" customHeight="1" thickBot="1" x14ac:dyDescent="0.25">
      <c r="A37" s="288">
        <v>61603</v>
      </c>
      <c r="B37" s="289"/>
      <c r="C37" s="667" t="s">
        <v>208</v>
      </c>
      <c r="D37" s="668"/>
      <c r="E37" s="669"/>
      <c r="F37" s="290"/>
      <c r="G37" s="297"/>
      <c r="H37" s="246"/>
      <c r="I37" s="246"/>
      <c r="J37" s="246"/>
      <c r="K37" s="246"/>
      <c r="L37" s="181"/>
    </row>
    <row r="38" spans="1:12" ht="45" customHeight="1" thickBot="1" x14ac:dyDescent="0.25">
      <c r="A38" s="298">
        <v>5</v>
      </c>
      <c r="B38" s="299"/>
      <c r="C38" s="709" t="s">
        <v>209</v>
      </c>
      <c r="D38" s="709"/>
      <c r="E38" s="710"/>
      <c r="F38" s="264">
        <v>5000</v>
      </c>
      <c r="G38" s="265">
        <f t="shared" ref="G38:G48" si="1">F38</f>
        <v>5000</v>
      </c>
      <c r="H38" s="246"/>
      <c r="I38" s="246"/>
      <c r="J38" s="246"/>
      <c r="K38" s="246"/>
      <c r="L38" s="181"/>
    </row>
    <row r="39" spans="1:12" ht="61.5" customHeight="1" thickBot="1" x14ac:dyDescent="0.25">
      <c r="A39" s="300">
        <v>6</v>
      </c>
      <c r="B39" s="190"/>
      <c r="C39" s="673" t="s">
        <v>210</v>
      </c>
      <c r="D39" s="674"/>
      <c r="E39" s="675"/>
      <c r="F39" s="294">
        <v>60000</v>
      </c>
      <c r="G39" s="265">
        <f t="shared" si="1"/>
        <v>60000</v>
      </c>
      <c r="H39" s="246"/>
      <c r="I39" s="246"/>
      <c r="J39" s="246"/>
      <c r="K39" s="246"/>
      <c r="L39" s="181"/>
    </row>
    <row r="40" spans="1:12" ht="53.25" customHeight="1" thickBot="1" x14ac:dyDescent="0.25">
      <c r="A40" s="300">
        <v>7</v>
      </c>
      <c r="B40" s="301"/>
      <c r="C40" s="631" t="s">
        <v>211</v>
      </c>
      <c r="D40" s="631"/>
      <c r="E40" s="632"/>
      <c r="F40" s="302">
        <v>25000</v>
      </c>
      <c r="G40" s="265">
        <f t="shared" si="1"/>
        <v>25000</v>
      </c>
      <c r="H40" s="183"/>
      <c r="I40" s="183"/>
      <c r="J40" s="183"/>
      <c r="K40" s="183"/>
      <c r="L40" s="181"/>
    </row>
    <row r="41" spans="1:12" ht="47.25" customHeight="1" thickBot="1" x14ac:dyDescent="0.25">
      <c r="A41" s="300">
        <v>8</v>
      </c>
      <c r="B41" s="301"/>
      <c r="C41" s="631" t="s">
        <v>212</v>
      </c>
      <c r="D41" s="631"/>
      <c r="E41" s="632"/>
      <c r="F41" s="302">
        <v>8000</v>
      </c>
      <c r="G41" s="265">
        <f t="shared" si="1"/>
        <v>8000</v>
      </c>
      <c r="H41" s="183"/>
      <c r="I41" s="183"/>
      <c r="J41" s="183"/>
      <c r="K41" s="183"/>
      <c r="L41" s="181"/>
    </row>
    <row r="42" spans="1:12" ht="60.75" customHeight="1" thickBot="1" x14ac:dyDescent="0.25">
      <c r="A42" s="300">
        <v>9</v>
      </c>
      <c r="B42" s="301"/>
      <c r="C42" s="631" t="s">
        <v>213</v>
      </c>
      <c r="D42" s="631"/>
      <c r="E42" s="632"/>
      <c r="F42" s="302">
        <v>10000</v>
      </c>
      <c r="G42" s="265">
        <f t="shared" si="1"/>
        <v>10000</v>
      </c>
      <c r="H42" s="183"/>
      <c r="I42" s="183"/>
      <c r="J42" s="183"/>
      <c r="K42" s="183"/>
      <c r="L42" s="181"/>
    </row>
    <row r="43" spans="1:12" ht="72.75" customHeight="1" thickBot="1" x14ac:dyDescent="0.25">
      <c r="A43" s="300">
        <v>10</v>
      </c>
      <c r="B43" s="180"/>
      <c r="C43" s="630" t="s">
        <v>214</v>
      </c>
      <c r="D43" s="631"/>
      <c r="E43" s="632"/>
      <c r="F43" s="302">
        <f>66600-6000</f>
        <v>60600</v>
      </c>
      <c r="G43" s="265">
        <f t="shared" si="1"/>
        <v>60600</v>
      </c>
      <c r="H43" s="183"/>
      <c r="I43" s="183"/>
      <c r="J43" s="183"/>
      <c r="K43" s="183"/>
      <c r="L43" s="181"/>
    </row>
    <row r="44" spans="1:12" ht="48" customHeight="1" thickBot="1" x14ac:dyDescent="0.25">
      <c r="A44" s="300">
        <v>11</v>
      </c>
      <c r="B44" s="180"/>
      <c r="C44" s="630" t="s">
        <v>215</v>
      </c>
      <c r="D44" s="631"/>
      <c r="E44" s="632"/>
      <c r="F44" s="302">
        <v>6000</v>
      </c>
      <c r="G44" s="161">
        <f>F44</f>
        <v>6000</v>
      </c>
      <c r="H44" s="183"/>
      <c r="I44" s="183"/>
      <c r="J44" s="183"/>
      <c r="K44" s="183"/>
      <c r="L44" s="181"/>
    </row>
    <row r="45" spans="1:12" ht="53.25" customHeight="1" thickBot="1" x14ac:dyDescent="0.25">
      <c r="A45" s="300">
        <v>12</v>
      </c>
      <c r="B45" s="180"/>
      <c r="C45" s="630" t="s">
        <v>216</v>
      </c>
      <c r="D45" s="631"/>
      <c r="E45" s="632"/>
      <c r="F45" s="302">
        <v>10000</v>
      </c>
      <c r="G45" s="161">
        <f>F45</f>
        <v>10000</v>
      </c>
      <c r="H45" s="183"/>
      <c r="I45" s="183"/>
      <c r="J45" s="183"/>
      <c r="K45" s="183"/>
      <c r="L45" s="181"/>
    </row>
    <row r="46" spans="1:12" ht="45.75" customHeight="1" x14ac:dyDescent="0.2">
      <c r="A46" s="362">
        <v>13</v>
      </c>
      <c r="B46" s="190"/>
      <c r="C46" s="647" t="s">
        <v>315</v>
      </c>
      <c r="D46" s="648"/>
      <c r="E46" s="649"/>
      <c r="F46" s="331">
        <v>15000</v>
      </c>
      <c r="G46" s="161">
        <f>F46</f>
        <v>15000</v>
      </c>
      <c r="H46" s="359"/>
      <c r="I46" s="359"/>
      <c r="J46" s="359"/>
      <c r="K46" s="359"/>
      <c r="L46" s="181"/>
    </row>
    <row r="47" spans="1:12" ht="47.25" customHeight="1" x14ac:dyDescent="0.2">
      <c r="A47" s="335">
        <v>14</v>
      </c>
      <c r="B47" s="180"/>
      <c r="C47" s="711" t="s">
        <v>316</v>
      </c>
      <c r="D47" s="711"/>
      <c r="E47" s="711"/>
      <c r="F47" s="302">
        <v>15000</v>
      </c>
      <c r="G47" s="265">
        <f>F47</f>
        <v>15000</v>
      </c>
      <c r="H47" s="359"/>
      <c r="I47" s="359"/>
      <c r="J47" s="359"/>
      <c r="K47" s="359"/>
      <c r="L47" s="181"/>
    </row>
    <row r="48" spans="1:12" ht="107.25" customHeight="1" thickBot="1" x14ac:dyDescent="0.25">
      <c r="A48" s="363">
        <v>15</v>
      </c>
      <c r="B48" s="184"/>
      <c r="C48" s="646" t="s">
        <v>217</v>
      </c>
      <c r="D48" s="646"/>
      <c r="E48" s="646"/>
      <c r="F48" s="294">
        <f>20000-10000</f>
        <v>10000</v>
      </c>
      <c r="G48" s="265">
        <f t="shared" si="1"/>
        <v>10000</v>
      </c>
      <c r="H48" s="183"/>
      <c r="I48" s="183"/>
      <c r="J48" s="183"/>
      <c r="K48" s="183"/>
      <c r="L48" s="181"/>
    </row>
    <row r="49" spans="1:12" ht="32.25" customHeight="1" thickBot="1" x14ac:dyDescent="0.25">
      <c r="A49" s="298"/>
      <c r="B49" s="180"/>
      <c r="C49" s="712"/>
      <c r="D49" s="713"/>
      <c r="E49" s="714"/>
      <c r="F49" s="372">
        <f>SUM(F38:F48)</f>
        <v>224600</v>
      </c>
      <c r="G49" s="373">
        <f>SUM(G38:G48)</f>
        <v>224600</v>
      </c>
      <c r="H49" s="246"/>
      <c r="I49" s="246"/>
      <c r="J49" s="246"/>
      <c r="K49" s="246"/>
      <c r="L49" s="181"/>
    </row>
    <row r="50" spans="1:12" ht="43.5" customHeight="1" thickBot="1" x14ac:dyDescent="0.25">
      <c r="A50" s="310"/>
      <c r="B50" s="322"/>
      <c r="C50" s="698" t="s">
        <v>228</v>
      </c>
      <c r="D50" s="699"/>
      <c r="E50" s="700"/>
      <c r="F50" s="323"/>
      <c r="G50" s="324"/>
      <c r="H50" s="306"/>
      <c r="I50" s="306"/>
      <c r="J50" s="306"/>
      <c r="K50" s="181"/>
      <c r="L50" s="8"/>
    </row>
    <row r="51" spans="1:12" ht="42.75" customHeight="1" thickBot="1" x14ac:dyDescent="0.25">
      <c r="A51" s="310">
        <v>16</v>
      </c>
      <c r="B51" s="180"/>
      <c r="C51" s="701" t="s">
        <v>218</v>
      </c>
      <c r="D51" s="694"/>
      <c r="E51" s="695"/>
      <c r="F51" s="302">
        <v>20000</v>
      </c>
      <c r="G51" s="265">
        <f t="shared" ref="G51:G61" si="2">F51</f>
        <v>20000</v>
      </c>
      <c r="H51" s="306"/>
      <c r="I51" s="306"/>
      <c r="J51" s="306"/>
      <c r="K51" s="181"/>
      <c r="L51" s="8"/>
    </row>
    <row r="52" spans="1:12" ht="52.5" customHeight="1" thickBot="1" x14ac:dyDescent="0.25">
      <c r="A52" s="310">
        <v>17</v>
      </c>
      <c r="B52" s="180"/>
      <c r="C52" s="701" t="s">
        <v>219</v>
      </c>
      <c r="D52" s="694"/>
      <c r="E52" s="695"/>
      <c r="F52" s="302">
        <v>25000</v>
      </c>
      <c r="G52" s="265">
        <f t="shared" si="2"/>
        <v>25000</v>
      </c>
      <c r="H52" s="306"/>
      <c r="I52" s="306"/>
      <c r="J52" s="306"/>
      <c r="K52" s="181"/>
      <c r="L52" s="8"/>
    </row>
    <row r="53" spans="1:12" ht="38.25" customHeight="1" thickBot="1" x14ac:dyDescent="0.25">
      <c r="A53" s="310">
        <v>18</v>
      </c>
      <c r="B53" s="180"/>
      <c r="C53" s="701" t="s">
        <v>220</v>
      </c>
      <c r="D53" s="694"/>
      <c r="E53" s="695"/>
      <c r="F53" s="302">
        <v>20000</v>
      </c>
      <c r="G53" s="265">
        <f t="shared" si="2"/>
        <v>20000</v>
      </c>
      <c r="H53" s="306"/>
      <c r="I53" s="306"/>
      <c r="J53" s="306"/>
      <c r="K53" s="181"/>
      <c r="L53" s="8"/>
    </row>
    <row r="54" spans="1:12" ht="48.75" customHeight="1" thickBot="1" x14ac:dyDescent="0.25">
      <c r="A54" s="310">
        <v>19</v>
      </c>
      <c r="B54" s="180"/>
      <c r="C54" s="701" t="s">
        <v>221</v>
      </c>
      <c r="D54" s="694"/>
      <c r="E54" s="695"/>
      <c r="F54" s="294">
        <v>66000</v>
      </c>
      <c r="G54" s="265">
        <f t="shared" si="2"/>
        <v>66000</v>
      </c>
      <c r="H54" s="306"/>
      <c r="I54" s="306"/>
      <c r="J54" s="306"/>
      <c r="K54" s="181"/>
      <c r="L54" s="8"/>
    </row>
    <row r="55" spans="1:12" ht="51.75" customHeight="1" thickBot="1" x14ac:dyDescent="0.25">
      <c r="A55" s="310">
        <v>20</v>
      </c>
      <c r="B55" s="180"/>
      <c r="C55" s="659" t="s">
        <v>222</v>
      </c>
      <c r="D55" s="660"/>
      <c r="E55" s="661"/>
      <c r="F55" s="266">
        <v>45000</v>
      </c>
      <c r="G55" s="270">
        <f t="shared" si="2"/>
        <v>45000</v>
      </c>
      <c r="H55" s="306"/>
      <c r="I55" s="306"/>
      <c r="J55" s="306"/>
      <c r="K55" s="181"/>
      <c r="L55" s="8"/>
    </row>
    <row r="56" spans="1:12" ht="62.25" customHeight="1" x14ac:dyDescent="0.2">
      <c r="A56" s="311">
        <v>21</v>
      </c>
      <c r="B56" s="180"/>
      <c r="C56" s="659" t="s">
        <v>223</v>
      </c>
      <c r="D56" s="660"/>
      <c r="E56" s="661"/>
      <c r="F56" s="312">
        <v>5000</v>
      </c>
      <c r="G56" s="268">
        <f t="shared" si="2"/>
        <v>5000</v>
      </c>
      <c r="H56" s="306"/>
      <c r="I56" s="306"/>
      <c r="J56" s="306"/>
      <c r="K56" s="181"/>
      <c r="L56" s="8"/>
    </row>
    <row r="57" spans="1:12" ht="57" customHeight="1" x14ac:dyDescent="0.2">
      <c r="A57" s="313">
        <v>22</v>
      </c>
      <c r="B57" s="314"/>
      <c r="C57" s="659" t="s">
        <v>224</v>
      </c>
      <c r="D57" s="660"/>
      <c r="E57" s="661"/>
      <c r="F57" s="271">
        <v>45000</v>
      </c>
      <c r="G57" s="315">
        <f t="shared" si="2"/>
        <v>45000</v>
      </c>
      <c r="H57" s="306"/>
      <c r="I57" s="306"/>
      <c r="J57" s="306"/>
      <c r="K57" s="181"/>
      <c r="L57" s="8"/>
    </row>
    <row r="58" spans="1:12" ht="60.75" customHeight="1" x14ac:dyDescent="0.2">
      <c r="A58" s="313">
        <v>23</v>
      </c>
      <c r="B58" s="314"/>
      <c r="C58" s="659" t="s">
        <v>225</v>
      </c>
      <c r="D58" s="660"/>
      <c r="E58" s="661"/>
      <c r="F58" s="271">
        <v>10279.74</v>
      </c>
      <c r="G58" s="268">
        <f t="shared" si="2"/>
        <v>10279.74</v>
      </c>
      <c r="H58" s="306"/>
      <c r="I58" s="306"/>
      <c r="J58" s="306"/>
      <c r="K58" s="181"/>
      <c r="L58" s="8"/>
    </row>
    <row r="59" spans="1:12" ht="62.25" customHeight="1" x14ac:dyDescent="0.2">
      <c r="A59" s="316">
        <v>24</v>
      </c>
      <c r="B59" s="317"/>
      <c r="C59" s="656" t="s">
        <v>226</v>
      </c>
      <c r="D59" s="657"/>
      <c r="E59" s="658"/>
      <c r="F59" s="318">
        <v>35000</v>
      </c>
      <c r="G59" s="277">
        <f t="shared" si="2"/>
        <v>35000</v>
      </c>
      <c r="H59" s="306"/>
      <c r="I59" s="306"/>
      <c r="J59" s="306"/>
      <c r="K59" s="181"/>
      <c r="L59" s="8"/>
    </row>
    <row r="60" spans="1:12" ht="62.25" customHeight="1" x14ac:dyDescent="0.2">
      <c r="A60" s="316">
        <v>25</v>
      </c>
      <c r="B60" s="317"/>
      <c r="C60" s="659" t="s">
        <v>314</v>
      </c>
      <c r="D60" s="660"/>
      <c r="E60" s="661"/>
      <c r="F60" s="318">
        <v>8820</v>
      </c>
      <c r="G60" s="277">
        <f t="shared" si="2"/>
        <v>8820</v>
      </c>
      <c r="H60" s="306"/>
      <c r="I60" s="306"/>
      <c r="J60" s="306"/>
      <c r="K60" s="181"/>
      <c r="L60" s="8"/>
    </row>
    <row r="61" spans="1:12" ht="60" customHeight="1" thickBot="1" x14ac:dyDescent="0.25">
      <c r="A61" s="313">
        <v>26</v>
      </c>
      <c r="B61" s="180"/>
      <c r="C61" s="676" t="s">
        <v>227</v>
      </c>
      <c r="D61" s="677"/>
      <c r="E61" s="678"/>
      <c r="F61" s="318">
        <v>12000</v>
      </c>
      <c r="G61" s="277">
        <f t="shared" si="2"/>
        <v>12000</v>
      </c>
      <c r="H61" s="306"/>
      <c r="I61" s="306"/>
      <c r="J61" s="306"/>
      <c r="K61" s="181"/>
      <c r="L61" s="8"/>
    </row>
    <row r="62" spans="1:12" ht="17.25" customHeight="1" thickBot="1" x14ac:dyDescent="0.25">
      <c r="A62" s="180"/>
      <c r="B62" s="332"/>
      <c r="C62" s="691"/>
      <c r="D62" s="691"/>
      <c r="E62" s="692"/>
      <c r="F62" s="307">
        <f>SUM(F51:F61)</f>
        <v>292099.74</v>
      </c>
      <c r="G62" s="308">
        <f>SUM(G51:G61)</f>
        <v>292099.74</v>
      </c>
      <c r="H62" s="306"/>
      <c r="I62" s="306"/>
      <c r="J62" s="306"/>
      <c r="K62" s="181"/>
      <c r="L62" s="8"/>
    </row>
    <row r="63" spans="1:12" ht="17.25" customHeight="1" thickBot="1" x14ac:dyDescent="0.25">
      <c r="A63" s="180"/>
      <c r="B63" s="332"/>
      <c r="C63" s="691"/>
      <c r="D63" s="691"/>
      <c r="E63" s="693"/>
      <c r="F63" s="187"/>
      <c r="G63" s="305"/>
      <c r="H63" s="306"/>
      <c r="I63" s="306"/>
      <c r="J63" s="306"/>
      <c r="K63" s="181"/>
      <c r="L63" s="8"/>
    </row>
    <row r="64" spans="1:12" ht="59.25" customHeight="1" thickBot="1" x14ac:dyDescent="0.25">
      <c r="A64" s="288">
        <v>61604</v>
      </c>
      <c r="B64" s="286"/>
      <c r="C64" s="667" t="s">
        <v>279</v>
      </c>
      <c r="D64" s="668"/>
      <c r="E64" s="669"/>
      <c r="F64" s="290"/>
      <c r="G64" s="297"/>
      <c r="H64" s="306"/>
      <c r="I64" s="306"/>
      <c r="J64" s="306"/>
      <c r="K64" s="181"/>
      <c r="L64" s="8"/>
    </row>
    <row r="65" spans="1:54" ht="68.25" customHeight="1" thickBot="1" x14ac:dyDescent="0.25">
      <c r="A65" s="310">
        <v>27</v>
      </c>
      <c r="B65" s="286"/>
      <c r="C65" s="631" t="s">
        <v>277</v>
      </c>
      <c r="D65" s="631"/>
      <c r="E65" s="632"/>
      <c r="F65" s="302">
        <f>50000-10000</f>
        <v>40000</v>
      </c>
      <c r="G65" s="265">
        <f>F65</f>
        <v>40000</v>
      </c>
      <c r="H65" s="306"/>
      <c r="I65" s="306"/>
      <c r="J65" s="306"/>
      <c r="K65" s="181"/>
      <c r="L65" s="8"/>
    </row>
    <row r="66" spans="1:54" ht="55.5" customHeight="1" thickBot="1" x14ac:dyDescent="0.25">
      <c r="A66" s="310">
        <v>28</v>
      </c>
      <c r="B66" s="322"/>
      <c r="C66" s="694" t="s">
        <v>278</v>
      </c>
      <c r="D66" s="694"/>
      <c r="E66" s="695"/>
      <c r="F66" s="331">
        <v>20000</v>
      </c>
      <c r="G66" s="295">
        <f>F66</f>
        <v>20000</v>
      </c>
      <c r="H66" s="306"/>
      <c r="I66" s="306"/>
      <c r="J66" s="306"/>
      <c r="K66" s="181"/>
      <c r="L66" s="8"/>
    </row>
    <row r="67" spans="1:54" ht="33" customHeight="1" thickBot="1" x14ac:dyDescent="0.25">
      <c r="A67" s="341"/>
      <c r="B67" s="322"/>
      <c r="C67" s="696"/>
      <c r="D67" s="697"/>
      <c r="E67" s="697"/>
      <c r="F67" s="342">
        <f>SUM(F65:F66)</f>
        <v>60000</v>
      </c>
      <c r="G67" s="320">
        <f>SUM(G65:G66)</f>
        <v>60000</v>
      </c>
      <c r="H67" s="306"/>
      <c r="I67" s="306"/>
      <c r="J67" s="306"/>
      <c r="K67" s="181"/>
      <c r="L67" s="8"/>
    </row>
    <row r="68" spans="1:54" ht="22.5" customHeight="1" x14ac:dyDescent="0.2">
      <c r="A68" s="321">
        <v>61601</v>
      </c>
      <c r="B68" s="376"/>
      <c r="C68" s="679" t="s">
        <v>126</v>
      </c>
      <c r="D68" s="680"/>
      <c r="E68" s="681"/>
      <c r="F68" s="377"/>
      <c r="G68" s="378"/>
      <c r="H68" s="306"/>
      <c r="I68" s="306"/>
      <c r="J68" s="306"/>
      <c r="K68" s="181"/>
      <c r="L68" s="8"/>
    </row>
    <row r="69" spans="1:54" ht="56.25" customHeight="1" x14ac:dyDescent="0.2">
      <c r="A69" s="325">
        <v>29</v>
      </c>
      <c r="B69" s="374" t="s">
        <v>229</v>
      </c>
      <c r="C69" s="682" t="s">
        <v>230</v>
      </c>
      <c r="D69" s="683"/>
      <c r="E69" s="684"/>
      <c r="F69" s="375">
        <v>75000</v>
      </c>
      <c r="G69" s="182">
        <v>75000</v>
      </c>
      <c r="H69" s="306"/>
      <c r="I69" s="306"/>
      <c r="J69" s="306"/>
      <c r="K69" s="181"/>
      <c r="L69" s="8"/>
    </row>
    <row r="70" spans="1:54" ht="48.75" customHeight="1" x14ac:dyDescent="0.2">
      <c r="A70" s="384">
        <v>30</v>
      </c>
      <c r="B70" s="326" t="s">
        <v>231</v>
      </c>
      <c r="C70" s="685" t="s">
        <v>232</v>
      </c>
      <c r="D70" s="686"/>
      <c r="E70" s="687"/>
      <c r="F70" s="264">
        <v>25000</v>
      </c>
      <c r="G70" s="327">
        <f>F70</f>
        <v>25000</v>
      </c>
      <c r="H70" s="306"/>
      <c r="I70" s="306"/>
      <c r="J70" s="306"/>
      <c r="K70" s="181"/>
      <c r="L70" s="8"/>
    </row>
    <row r="71" spans="1:54" ht="54.75" customHeight="1" x14ac:dyDescent="0.2">
      <c r="A71" s="384">
        <v>31</v>
      </c>
      <c r="B71" s="328" t="s">
        <v>233</v>
      </c>
      <c r="C71" s="688" t="s">
        <v>234</v>
      </c>
      <c r="D71" s="689"/>
      <c r="E71" s="690"/>
      <c r="F71" s="294">
        <f>15000+10000</f>
        <v>25000</v>
      </c>
      <c r="G71" s="265">
        <f>F71</f>
        <v>25000</v>
      </c>
      <c r="H71" s="306"/>
      <c r="I71" s="306"/>
      <c r="J71" s="306"/>
      <c r="K71" s="181"/>
      <c r="L71" s="8"/>
    </row>
    <row r="72" spans="1:54" ht="48.75" customHeight="1" x14ac:dyDescent="0.2">
      <c r="A72" s="384">
        <v>32</v>
      </c>
      <c r="B72" s="328" t="s">
        <v>233</v>
      </c>
      <c r="C72" s="688" t="s">
        <v>235</v>
      </c>
      <c r="D72" s="689"/>
      <c r="E72" s="690"/>
      <c r="F72" s="302">
        <v>10000</v>
      </c>
      <c r="G72" s="265">
        <f>F72</f>
        <v>10000</v>
      </c>
      <c r="H72" s="306"/>
      <c r="I72" s="306"/>
      <c r="J72" s="306"/>
      <c r="K72" s="181"/>
      <c r="L72" s="8"/>
    </row>
    <row r="73" spans="1:54" ht="73.5" customHeight="1" x14ac:dyDescent="0.2">
      <c r="A73" s="384">
        <v>33</v>
      </c>
      <c r="B73" s="328" t="s">
        <v>236</v>
      </c>
      <c r="C73" s="630" t="s">
        <v>237</v>
      </c>
      <c r="D73" s="631"/>
      <c r="E73" s="632"/>
      <c r="F73" s="302">
        <v>20000</v>
      </c>
      <c r="G73" s="265">
        <f>F73</f>
        <v>20000</v>
      </c>
      <c r="H73" s="306"/>
      <c r="I73" s="306"/>
      <c r="J73" s="306"/>
      <c r="K73" s="181"/>
      <c r="L73" s="8"/>
    </row>
    <row r="74" spans="1:54" ht="37.5" customHeight="1" x14ac:dyDescent="0.2">
      <c r="A74" s="384">
        <v>34</v>
      </c>
      <c r="B74" s="328" t="s">
        <v>238</v>
      </c>
      <c r="C74" s="630" t="s">
        <v>239</v>
      </c>
      <c r="D74" s="631"/>
      <c r="E74" s="632"/>
      <c r="F74" s="302">
        <v>20000</v>
      </c>
      <c r="G74" s="265">
        <f>F74</f>
        <v>20000</v>
      </c>
      <c r="H74" s="189"/>
      <c r="I74" s="189"/>
      <c r="J74" s="189"/>
      <c r="K74" s="181"/>
      <c r="L74" s="8"/>
    </row>
    <row r="75" spans="1:54" ht="53.25" customHeight="1" x14ac:dyDescent="0.2">
      <c r="A75" s="384">
        <v>35</v>
      </c>
      <c r="B75" s="328" t="s">
        <v>240</v>
      </c>
      <c r="C75" s="630" t="s">
        <v>241</v>
      </c>
      <c r="D75" s="631"/>
      <c r="E75" s="632"/>
      <c r="F75" s="302">
        <v>20000</v>
      </c>
      <c r="G75" s="265">
        <f t="shared" ref="G75:G94" si="3">F75</f>
        <v>20000</v>
      </c>
      <c r="H75" s="189"/>
      <c r="I75" s="189"/>
      <c r="J75" s="189"/>
      <c r="K75" s="181"/>
      <c r="L75" s="8"/>
    </row>
    <row r="76" spans="1:54" ht="60.75" customHeight="1" x14ac:dyDescent="0.2">
      <c r="A76" s="384">
        <v>36</v>
      </c>
      <c r="B76" s="293" t="s">
        <v>242</v>
      </c>
      <c r="C76" s="630" t="s">
        <v>309</v>
      </c>
      <c r="D76" s="631"/>
      <c r="E76" s="632"/>
      <c r="F76" s="294">
        <f>25000+10000</f>
        <v>35000</v>
      </c>
      <c r="G76" s="265">
        <f t="shared" si="3"/>
        <v>35000</v>
      </c>
      <c r="H76" s="306"/>
      <c r="I76" s="306"/>
      <c r="J76" s="306"/>
      <c r="K76" s="181"/>
      <c r="L76" s="8"/>
    </row>
    <row r="77" spans="1:54" ht="53.25" customHeight="1" x14ac:dyDescent="0.2">
      <c r="A77" s="384">
        <v>37</v>
      </c>
      <c r="B77" s="293" t="s">
        <v>203</v>
      </c>
      <c r="C77" s="673" t="s">
        <v>308</v>
      </c>
      <c r="D77" s="674"/>
      <c r="E77" s="675"/>
      <c r="F77" s="302">
        <v>20000</v>
      </c>
      <c r="G77" s="265">
        <f t="shared" si="3"/>
        <v>20000</v>
      </c>
      <c r="H77" s="306"/>
      <c r="I77" s="306"/>
      <c r="J77" s="306"/>
      <c r="K77" s="181"/>
      <c r="L77" s="8"/>
    </row>
    <row r="78" spans="1:54" ht="45.75" customHeight="1" x14ac:dyDescent="0.2">
      <c r="A78" s="384">
        <v>38</v>
      </c>
      <c r="B78" s="293" t="s">
        <v>203</v>
      </c>
      <c r="C78" s="630" t="s">
        <v>243</v>
      </c>
      <c r="D78" s="631"/>
      <c r="E78" s="632"/>
      <c r="F78" s="302">
        <f>5000+1000</f>
        <v>6000</v>
      </c>
      <c r="G78" s="265">
        <f t="shared" si="3"/>
        <v>6000</v>
      </c>
      <c r="H78" s="189"/>
      <c r="I78" s="189"/>
      <c r="J78" s="189"/>
      <c r="K78" s="181"/>
      <c r="L78" s="8"/>
    </row>
    <row r="79" spans="1:54" s="30" customFormat="1" ht="42.75" customHeight="1" x14ac:dyDescent="0.2">
      <c r="A79" s="384">
        <v>39</v>
      </c>
      <c r="B79" s="328" t="s">
        <v>244</v>
      </c>
      <c r="C79" s="630" t="s">
        <v>310</v>
      </c>
      <c r="D79" s="631"/>
      <c r="E79" s="632"/>
      <c r="F79" s="302">
        <v>15000</v>
      </c>
      <c r="G79" s="265">
        <f t="shared" si="3"/>
        <v>15000</v>
      </c>
      <c r="H79" s="306"/>
      <c r="I79" s="306"/>
      <c r="J79" s="306"/>
      <c r="K79" s="181"/>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row>
    <row r="80" spans="1:54" ht="43.5" customHeight="1" x14ac:dyDescent="0.2">
      <c r="A80" s="384">
        <v>40</v>
      </c>
      <c r="B80" s="293" t="s">
        <v>244</v>
      </c>
      <c r="C80" s="630" t="s">
        <v>245</v>
      </c>
      <c r="D80" s="631"/>
      <c r="E80" s="632"/>
      <c r="F80" s="302">
        <f>10000+5000</f>
        <v>15000</v>
      </c>
      <c r="G80" s="265">
        <f>F80</f>
        <v>15000</v>
      </c>
      <c r="H80" s="306"/>
      <c r="I80" s="306"/>
      <c r="J80" s="306"/>
      <c r="K80" s="181"/>
      <c r="L80" s="8"/>
    </row>
    <row r="81" spans="1:12" ht="36" customHeight="1" x14ac:dyDescent="0.2">
      <c r="A81" s="384">
        <v>41</v>
      </c>
      <c r="B81" s="328" t="s">
        <v>207</v>
      </c>
      <c r="C81" s="630" t="s">
        <v>246</v>
      </c>
      <c r="D81" s="631"/>
      <c r="E81" s="632"/>
      <c r="F81" s="302">
        <v>20000</v>
      </c>
      <c r="G81" s="265">
        <f t="shared" si="3"/>
        <v>20000</v>
      </c>
      <c r="H81" s="306"/>
      <c r="I81" s="306"/>
      <c r="J81" s="306"/>
      <c r="K81" s="181"/>
      <c r="L81" s="8"/>
    </row>
    <row r="82" spans="1:12" ht="37.5" customHeight="1" x14ac:dyDescent="0.2">
      <c r="A82" s="384">
        <v>42</v>
      </c>
      <c r="B82" s="293" t="s">
        <v>247</v>
      </c>
      <c r="C82" s="630" t="s">
        <v>248</v>
      </c>
      <c r="D82" s="631"/>
      <c r="E82" s="632"/>
      <c r="F82" s="302">
        <v>20000</v>
      </c>
      <c r="G82" s="265">
        <f t="shared" si="3"/>
        <v>20000</v>
      </c>
      <c r="H82" s="306"/>
      <c r="I82" s="306"/>
      <c r="J82" s="306"/>
      <c r="K82" s="181"/>
      <c r="L82" s="8"/>
    </row>
    <row r="83" spans="1:12" ht="51" customHeight="1" x14ac:dyDescent="0.2">
      <c r="A83" s="384">
        <v>43</v>
      </c>
      <c r="B83" s="328" t="s">
        <v>249</v>
      </c>
      <c r="C83" s="630" t="s">
        <v>250</v>
      </c>
      <c r="D83" s="631"/>
      <c r="E83" s="632"/>
      <c r="F83" s="302">
        <v>25000</v>
      </c>
      <c r="G83" s="265">
        <f t="shared" si="3"/>
        <v>25000</v>
      </c>
      <c r="H83" s="306"/>
      <c r="I83" s="306"/>
      <c r="J83" s="306"/>
      <c r="K83" s="181"/>
      <c r="L83" s="8"/>
    </row>
    <row r="84" spans="1:12" ht="49.5" customHeight="1" x14ac:dyDescent="0.2">
      <c r="A84" s="384">
        <v>44</v>
      </c>
      <c r="B84" s="328" t="s">
        <v>201</v>
      </c>
      <c r="C84" s="630" t="s">
        <v>251</v>
      </c>
      <c r="D84" s="631"/>
      <c r="E84" s="632"/>
      <c r="F84" s="302">
        <v>25000</v>
      </c>
      <c r="G84" s="265">
        <f t="shared" si="3"/>
        <v>25000</v>
      </c>
      <c r="H84" s="186"/>
      <c r="I84" s="186"/>
      <c r="J84" s="186"/>
      <c r="K84" s="8"/>
      <c r="L84" s="181"/>
    </row>
    <row r="85" spans="1:12" ht="59.25" customHeight="1" x14ac:dyDescent="0.2">
      <c r="A85" s="384">
        <v>45</v>
      </c>
      <c r="B85" s="328" t="s">
        <v>252</v>
      </c>
      <c r="C85" s="630" t="s">
        <v>253</v>
      </c>
      <c r="D85" s="631"/>
      <c r="E85" s="632"/>
      <c r="F85" s="302">
        <v>20000</v>
      </c>
      <c r="G85" s="265">
        <f t="shared" si="3"/>
        <v>20000</v>
      </c>
      <c r="H85" s="309"/>
      <c r="I85" s="309"/>
      <c r="J85" s="309"/>
      <c r="K85" s="191"/>
      <c r="L85" s="181"/>
    </row>
    <row r="86" spans="1:12" ht="42.75" customHeight="1" x14ac:dyDescent="0.2">
      <c r="A86" s="384">
        <v>46</v>
      </c>
      <c r="B86" s="328" t="s">
        <v>254</v>
      </c>
      <c r="C86" s="630" t="s">
        <v>255</v>
      </c>
      <c r="D86" s="631"/>
      <c r="E86" s="632"/>
      <c r="F86" s="302">
        <v>25000</v>
      </c>
      <c r="G86" s="265">
        <f t="shared" si="3"/>
        <v>25000</v>
      </c>
      <c r="H86" s="309"/>
      <c r="I86" s="309"/>
      <c r="J86" s="309"/>
      <c r="K86" s="191"/>
      <c r="L86" s="8"/>
    </row>
    <row r="87" spans="1:12" ht="57" customHeight="1" x14ac:dyDescent="0.2">
      <c r="A87" s="384">
        <v>47</v>
      </c>
      <c r="B87" s="293" t="s">
        <v>256</v>
      </c>
      <c r="C87" s="630" t="s">
        <v>257</v>
      </c>
      <c r="D87" s="631"/>
      <c r="E87" s="632"/>
      <c r="F87" s="302">
        <f>15000-5000</f>
        <v>10000</v>
      </c>
      <c r="G87" s="265">
        <f t="shared" si="3"/>
        <v>10000</v>
      </c>
      <c r="H87" s="309"/>
      <c r="I87" s="309"/>
      <c r="J87" s="309"/>
      <c r="K87" s="191"/>
      <c r="L87" s="8"/>
    </row>
    <row r="88" spans="1:12" ht="60" customHeight="1" x14ac:dyDescent="0.2">
      <c r="A88" s="384">
        <v>48</v>
      </c>
      <c r="B88" s="328" t="s">
        <v>258</v>
      </c>
      <c r="C88" s="630" t="s">
        <v>259</v>
      </c>
      <c r="D88" s="631"/>
      <c r="E88" s="632"/>
      <c r="F88" s="302">
        <v>25000</v>
      </c>
      <c r="G88" s="265">
        <f t="shared" si="3"/>
        <v>25000</v>
      </c>
      <c r="H88" s="309"/>
      <c r="I88" s="309"/>
      <c r="J88" s="309"/>
      <c r="K88" s="191"/>
      <c r="L88" s="8"/>
    </row>
    <row r="89" spans="1:12" ht="48.75" customHeight="1" x14ac:dyDescent="0.2">
      <c r="A89" s="384">
        <v>49</v>
      </c>
      <c r="B89" s="328" t="s">
        <v>260</v>
      </c>
      <c r="C89" s="630" t="s">
        <v>261</v>
      </c>
      <c r="D89" s="631"/>
      <c r="E89" s="632"/>
      <c r="F89" s="302">
        <v>25000</v>
      </c>
      <c r="G89" s="265">
        <f t="shared" si="3"/>
        <v>25000</v>
      </c>
      <c r="H89" s="309"/>
      <c r="I89" s="309"/>
      <c r="J89" s="309"/>
      <c r="K89" s="191"/>
      <c r="L89" s="8"/>
    </row>
    <row r="90" spans="1:12" ht="38.25" x14ac:dyDescent="0.2">
      <c r="A90" s="384">
        <v>50</v>
      </c>
      <c r="B90" s="329" t="s">
        <v>262</v>
      </c>
      <c r="C90" s="630" t="s">
        <v>263</v>
      </c>
      <c r="D90" s="631"/>
      <c r="E90" s="632"/>
      <c r="F90" s="294">
        <v>25000</v>
      </c>
      <c r="G90" s="294">
        <f t="shared" si="3"/>
        <v>25000</v>
      </c>
      <c r="H90" s="309"/>
      <c r="I90" s="309"/>
      <c r="J90" s="309"/>
      <c r="K90" s="191"/>
      <c r="L90" s="181"/>
    </row>
    <row r="91" spans="1:12" ht="46.5" customHeight="1" x14ac:dyDescent="0.2">
      <c r="A91" s="384">
        <v>51</v>
      </c>
      <c r="B91" s="330" t="s">
        <v>264</v>
      </c>
      <c r="C91" s="647" t="s">
        <v>265</v>
      </c>
      <c r="D91" s="648"/>
      <c r="E91" s="649"/>
      <c r="F91" s="331">
        <v>5000</v>
      </c>
      <c r="G91" s="265">
        <f t="shared" si="3"/>
        <v>5000</v>
      </c>
      <c r="H91" s="309"/>
      <c r="I91" s="309"/>
      <c r="J91" s="309"/>
      <c r="K91" s="191"/>
      <c r="L91" s="8"/>
    </row>
    <row r="92" spans="1:12" ht="55.5" customHeight="1" x14ac:dyDescent="0.2">
      <c r="A92" s="384">
        <v>52</v>
      </c>
      <c r="B92" s="328" t="s">
        <v>264</v>
      </c>
      <c r="C92" s="647" t="s">
        <v>266</v>
      </c>
      <c r="D92" s="648"/>
      <c r="E92" s="649"/>
      <c r="F92" s="331">
        <v>20000</v>
      </c>
      <c r="G92" s="161">
        <f t="shared" si="3"/>
        <v>20000</v>
      </c>
      <c r="H92" s="309"/>
      <c r="I92" s="309"/>
      <c r="J92" s="309"/>
      <c r="K92" s="191"/>
      <c r="L92" s="8"/>
    </row>
    <row r="93" spans="1:12" ht="32.25" customHeight="1" x14ac:dyDescent="0.2">
      <c r="A93" s="384">
        <v>53</v>
      </c>
      <c r="B93" s="293" t="s">
        <v>264</v>
      </c>
      <c r="C93" s="647" t="s">
        <v>267</v>
      </c>
      <c r="D93" s="648"/>
      <c r="E93" s="649"/>
      <c r="F93" s="331">
        <f>15000+5000</f>
        <v>20000</v>
      </c>
      <c r="G93" s="161">
        <f>F93</f>
        <v>20000</v>
      </c>
      <c r="H93" s="309"/>
      <c r="I93" s="309"/>
      <c r="J93" s="309"/>
      <c r="K93" s="191"/>
      <c r="L93" s="8"/>
    </row>
    <row r="94" spans="1:12" ht="58.5" customHeight="1" thickBot="1" x14ac:dyDescent="0.25">
      <c r="A94" s="384">
        <v>54</v>
      </c>
      <c r="B94" s="343" t="s">
        <v>268</v>
      </c>
      <c r="C94" s="647" t="s">
        <v>269</v>
      </c>
      <c r="D94" s="648"/>
      <c r="E94" s="649"/>
      <c r="F94" s="331">
        <f>35000+10000-10000</f>
        <v>35000</v>
      </c>
      <c r="G94" s="161">
        <f t="shared" si="3"/>
        <v>35000</v>
      </c>
      <c r="H94" s="309"/>
      <c r="I94" s="309"/>
      <c r="J94" s="309"/>
      <c r="K94" s="8"/>
      <c r="L94" s="181"/>
    </row>
    <row r="95" spans="1:12" ht="16.5" customHeight="1" thickBot="1" x14ac:dyDescent="0.25">
      <c r="A95" s="184"/>
      <c r="B95" s="247"/>
      <c r="C95" s="650"/>
      <c r="D95" s="651"/>
      <c r="E95" s="652"/>
      <c r="F95" s="334">
        <f>SUM(F69:F94)</f>
        <v>586000</v>
      </c>
      <c r="G95" s="319">
        <f>SUM(G69:G94)</f>
        <v>586000</v>
      </c>
      <c r="H95" s="309"/>
      <c r="I95" s="309"/>
      <c r="J95" s="309"/>
      <c r="K95" s="191"/>
      <c r="L95" s="8"/>
    </row>
    <row r="96" spans="1:12" ht="13.5" thickBot="1" x14ac:dyDescent="0.25">
      <c r="A96" s="118"/>
      <c r="B96" s="671"/>
      <c r="C96" s="672"/>
      <c r="D96" s="672"/>
      <c r="E96" s="176"/>
      <c r="F96" s="333"/>
      <c r="G96" s="309"/>
      <c r="H96" s="309"/>
      <c r="I96" s="309"/>
      <c r="J96" s="309"/>
      <c r="K96" s="191"/>
      <c r="L96" s="8"/>
    </row>
    <row r="97" spans="1:12" ht="35.25" customHeight="1" thickBot="1" x14ac:dyDescent="0.25">
      <c r="A97" s="321">
        <v>61602</v>
      </c>
      <c r="B97" s="286"/>
      <c r="C97" s="653" t="s">
        <v>97</v>
      </c>
      <c r="D97" s="654"/>
      <c r="E97" s="655"/>
      <c r="F97" s="290"/>
      <c r="G97" s="297"/>
      <c r="H97" s="309"/>
      <c r="I97" s="309"/>
      <c r="J97" s="309"/>
      <c r="K97" s="8"/>
      <c r="L97" s="192"/>
    </row>
    <row r="98" spans="1:12" ht="59.25" customHeight="1" x14ac:dyDescent="0.2">
      <c r="A98" s="384">
        <v>55</v>
      </c>
      <c r="B98" s="184"/>
      <c r="C98" s="656" t="s">
        <v>270</v>
      </c>
      <c r="D98" s="657"/>
      <c r="E98" s="658"/>
      <c r="F98" s="318">
        <v>35000</v>
      </c>
      <c r="G98" s="277">
        <f>F98</f>
        <v>35000</v>
      </c>
      <c r="H98" s="309"/>
      <c r="I98" s="309"/>
      <c r="J98" s="309"/>
      <c r="K98" s="8"/>
    </row>
    <row r="99" spans="1:12" ht="40.5" customHeight="1" x14ac:dyDescent="0.2">
      <c r="A99" s="384">
        <v>56</v>
      </c>
      <c r="B99" s="184"/>
      <c r="C99" s="659" t="s">
        <v>271</v>
      </c>
      <c r="D99" s="660"/>
      <c r="E99" s="661"/>
      <c r="F99" s="271">
        <v>5000</v>
      </c>
      <c r="G99" s="268">
        <f>F99</f>
        <v>5000</v>
      </c>
      <c r="H99" s="309"/>
      <c r="I99" s="309"/>
      <c r="J99" s="309"/>
    </row>
    <row r="100" spans="1:12" ht="42" customHeight="1" thickBot="1" x14ac:dyDescent="0.25">
      <c r="A100" s="384">
        <v>57</v>
      </c>
      <c r="B100" s="184"/>
      <c r="C100" s="656" t="s">
        <v>272</v>
      </c>
      <c r="D100" s="657"/>
      <c r="E100" s="658"/>
      <c r="F100" s="318">
        <v>5000</v>
      </c>
      <c r="G100" s="277">
        <f>F100</f>
        <v>5000</v>
      </c>
      <c r="H100" s="309"/>
      <c r="I100" s="309"/>
      <c r="J100" s="309"/>
    </row>
    <row r="101" spans="1:12" ht="25.5" customHeight="1" thickBot="1" x14ac:dyDescent="0.25">
      <c r="A101" s="184"/>
      <c r="B101" s="247"/>
      <c r="C101" s="650"/>
      <c r="D101" s="651"/>
      <c r="E101" s="652"/>
      <c r="F101" s="307">
        <f>SUM(F98:F100)</f>
        <v>45000</v>
      </c>
      <c r="G101" s="338">
        <f>SUM(G98:G100)</f>
        <v>45000</v>
      </c>
      <c r="H101" s="309"/>
      <c r="I101" s="309"/>
      <c r="J101" s="309"/>
    </row>
    <row r="102" spans="1:12" ht="46.5" customHeight="1" thickBot="1" x14ac:dyDescent="0.25">
      <c r="A102" s="337">
        <v>61606</v>
      </c>
      <c r="B102" s="286"/>
      <c r="C102" s="667" t="s">
        <v>121</v>
      </c>
      <c r="D102" s="668"/>
      <c r="E102" s="669"/>
      <c r="F102" s="290"/>
      <c r="G102" s="297"/>
      <c r="H102" s="309"/>
      <c r="I102" s="309"/>
      <c r="J102" s="309"/>
    </row>
    <row r="103" spans="1:12" ht="52.5" customHeight="1" x14ac:dyDescent="0.2">
      <c r="A103" s="385">
        <v>58</v>
      </c>
      <c r="B103" s="328" t="s">
        <v>207</v>
      </c>
      <c r="C103" s="630" t="s">
        <v>273</v>
      </c>
      <c r="D103" s="631"/>
      <c r="E103" s="632"/>
      <c r="F103" s="302">
        <v>15000</v>
      </c>
      <c r="G103" s="265">
        <f>F103</f>
        <v>15000</v>
      </c>
      <c r="H103" s="309"/>
      <c r="I103" s="309"/>
      <c r="J103" s="309"/>
    </row>
    <row r="104" spans="1:12" ht="45.75" customHeight="1" x14ac:dyDescent="0.2">
      <c r="A104" s="385">
        <v>59</v>
      </c>
      <c r="B104" s="328" t="s">
        <v>264</v>
      </c>
      <c r="C104" s="630" t="s">
        <v>274</v>
      </c>
      <c r="D104" s="631"/>
      <c r="E104" s="632"/>
      <c r="F104" s="294">
        <v>8000</v>
      </c>
      <c r="G104" s="265">
        <f>F104</f>
        <v>8000</v>
      </c>
      <c r="H104" s="309"/>
      <c r="I104" s="309"/>
      <c r="J104" s="309"/>
    </row>
    <row r="105" spans="1:12" ht="54.75" customHeight="1" thickBot="1" x14ac:dyDescent="0.25">
      <c r="A105" s="385">
        <v>60</v>
      </c>
      <c r="B105" s="328" t="s">
        <v>256</v>
      </c>
      <c r="C105" s="630" t="s">
        <v>275</v>
      </c>
      <c r="D105" s="631"/>
      <c r="E105" s="632"/>
      <c r="F105" s="331">
        <v>15000</v>
      </c>
      <c r="G105" s="161">
        <f>F105</f>
        <v>15000</v>
      </c>
      <c r="H105" s="309"/>
      <c r="I105" s="309"/>
      <c r="J105" s="309"/>
    </row>
    <row r="106" spans="1:12" ht="19.5" customHeight="1" thickBot="1" x14ac:dyDescent="0.25">
      <c r="A106" s="180"/>
      <c r="B106" s="248"/>
      <c r="C106" s="616"/>
      <c r="D106" s="616"/>
      <c r="E106" s="670"/>
      <c r="F106" s="339">
        <f>SUM(F103:F105)</f>
        <v>38000</v>
      </c>
      <c r="G106" s="340">
        <f>SUM(G103:G105)</f>
        <v>38000</v>
      </c>
      <c r="H106" s="309"/>
      <c r="I106" s="309"/>
      <c r="J106" s="309"/>
    </row>
    <row r="107" spans="1:12" ht="17.25" customHeight="1" x14ac:dyDescent="0.2">
      <c r="A107" s="180"/>
      <c r="B107" s="666"/>
      <c r="C107" s="666"/>
      <c r="D107" s="666"/>
      <c r="E107" s="127"/>
      <c r="F107" s="336"/>
      <c r="G107" s="309"/>
      <c r="H107" s="309"/>
      <c r="I107" s="309"/>
      <c r="J107" s="309"/>
    </row>
    <row r="108" spans="1:12" ht="13.5" thickBot="1" x14ac:dyDescent="0.25">
      <c r="A108" s="180"/>
      <c r="B108" s="665"/>
      <c r="C108" s="559"/>
      <c r="D108" s="560"/>
      <c r="E108" s="188"/>
      <c r="F108" s="193"/>
      <c r="G108" s="309"/>
      <c r="H108" s="309"/>
      <c r="I108" s="309"/>
      <c r="J108" s="309"/>
    </row>
    <row r="109" spans="1:12" ht="15.75" thickBot="1" x14ac:dyDescent="0.25">
      <c r="A109" s="140"/>
      <c r="B109" s="662" t="s">
        <v>276</v>
      </c>
      <c r="C109" s="663"/>
      <c r="D109" s="663"/>
      <c r="E109" s="664"/>
      <c r="F109" s="194">
        <f>F106+F101+F95+F62+F36+F22+F49+F67</f>
        <v>1701631.63</v>
      </c>
      <c r="G109" s="344">
        <f>F109</f>
        <v>1701631.63</v>
      </c>
      <c r="H109" s="309"/>
      <c r="I109" s="309"/>
      <c r="J109" s="309"/>
    </row>
    <row r="110" spans="1:12" ht="15" x14ac:dyDescent="0.2">
      <c r="A110" s="140"/>
      <c r="B110" s="386"/>
      <c r="C110" s="386"/>
      <c r="D110" s="386"/>
      <c r="E110" s="386"/>
      <c r="F110" s="387"/>
      <c r="G110" s="388"/>
      <c r="H110" s="309"/>
      <c r="I110" s="309"/>
      <c r="J110" s="309"/>
    </row>
    <row r="111" spans="1:12" ht="15" x14ac:dyDescent="0.2">
      <c r="A111" s="140"/>
      <c r="B111" s="386"/>
      <c r="C111" s="386"/>
      <c r="D111" s="386"/>
      <c r="E111" s="386"/>
      <c r="F111" s="387"/>
      <c r="G111" s="388"/>
      <c r="H111" s="309"/>
      <c r="I111" s="309"/>
      <c r="J111" s="309"/>
    </row>
    <row r="112" spans="1:12" ht="15" x14ac:dyDescent="0.2">
      <c r="A112" s="140"/>
      <c r="B112" s="386"/>
      <c r="C112" s="386"/>
      <c r="D112" s="386"/>
      <c r="E112" s="386"/>
      <c r="F112" s="387"/>
      <c r="G112" s="388"/>
      <c r="H112" s="309"/>
      <c r="I112" s="309"/>
      <c r="J112" s="309"/>
    </row>
    <row r="113" spans="1:10" ht="15" x14ac:dyDescent="0.2">
      <c r="A113" s="140"/>
      <c r="B113" s="386"/>
      <c r="C113" s="386"/>
      <c r="D113" s="386"/>
      <c r="E113" s="386"/>
      <c r="F113" s="387"/>
      <c r="G113" s="388"/>
      <c r="H113" s="309"/>
      <c r="I113" s="309"/>
      <c r="J113" s="309"/>
    </row>
    <row r="114" spans="1:10" ht="15" x14ac:dyDescent="0.2">
      <c r="A114" s="140"/>
      <c r="B114" s="386"/>
      <c r="C114" s="386"/>
      <c r="D114" s="386"/>
      <c r="E114" s="386"/>
      <c r="F114" s="387"/>
      <c r="G114" s="388"/>
      <c r="H114" s="309"/>
      <c r="I114" s="309"/>
      <c r="J114" s="309"/>
    </row>
    <row r="115" spans="1:10" ht="15" x14ac:dyDescent="0.2">
      <c r="A115" s="140"/>
      <c r="B115" s="386"/>
      <c r="C115" s="386"/>
      <c r="D115" s="386"/>
      <c r="E115" s="386"/>
      <c r="F115" s="387"/>
      <c r="G115" s="388"/>
      <c r="H115" s="309"/>
      <c r="I115" s="309"/>
      <c r="J115" s="309"/>
    </row>
    <row r="116" spans="1:10" ht="15" x14ac:dyDescent="0.2">
      <c r="A116" s="140"/>
      <c r="B116" s="386"/>
      <c r="C116" s="386"/>
      <c r="D116" s="386"/>
      <c r="E116" s="386"/>
      <c r="F116" s="387"/>
      <c r="G116" s="388"/>
      <c r="H116" s="309"/>
      <c r="I116" s="309"/>
      <c r="J116" s="309"/>
    </row>
    <row r="117" spans="1:10" ht="15" x14ac:dyDescent="0.2">
      <c r="A117" s="140"/>
      <c r="B117" s="386"/>
      <c r="C117" s="386"/>
      <c r="D117" s="386"/>
      <c r="E117" s="386"/>
      <c r="F117" s="387"/>
      <c r="G117" s="388"/>
      <c r="H117" s="309"/>
      <c r="I117" s="309"/>
      <c r="J117" s="309"/>
    </row>
    <row r="118" spans="1:10" ht="15" x14ac:dyDescent="0.2">
      <c r="A118" s="140"/>
      <c r="B118" s="386"/>
      <c r="C118" s="386"/>
      <c r="D118" s="386"/>
      <c r="E118" s="386"/>
      <c r="F118" s="387"/>
      <c r="G118" s="388"/>
      <c r="H118" s="309"/>
      <c r="I118" s="309"/>
      <c r="J118" s="309"/>
    </row>
    <row r="119" spans="1:10" x14ac:dyDescent="0.2">
      <c r="G119" s="309"/>
      <c r="H119" s="309"/>
      <c r="I119" s="309"/>
      <c r="J119" s="309"/>
    </row>
    <row r="127" spans="1:10" ht="13.5" thickBot="1" x14ac:dyDescent="0.25"/>
    <row r="128" spans="1:10" ht="48" customHeight="1" thickBot="1" x14ac:dyDescent="0.25">
      <c r="A128" s="641" t="s">
        <v>280</v>
      </c>
      <c r="B128" s="642"/>
      <c r="C128" s="642"/>
      <c r="D128" s="642"/>
      <c r="E128" s="642"/>
      <c r="F128" s="642"/>
    </row>
    <row r="130" spans="1:6" ht="41.25" customHeight="1" x14ac:dyDescent="0.2">
      <c r="A130" s="630" t="s">
        <v>281</v>
      </c>
      <c r="B130" s="631"/>
      <c r="C130" s="631"/>
      <c r="D130" s="632"/>
      <c r="E130" s="345">
        <v>5504.86</v>
      </c>
      <c r="F130" s="346">
        <f>5554.86-50</f>
        <v>5504.86</v>
      </c>
    </row>
    <row r="131" spans="1:6" ht="45" customHeight="1" x14ac:dyDescent="0.2">
      <c r="A131" s="643" t="s">
        <v>282</v>
      </c>
      <c r="B131" s="644"/>
      <c r="C131" s="644"/>
      <c r="D131" s="645"/>
      <c r="E131" s="345">
        <v>139.35</v>
      </c>
      <c r="F131" s="347">
        <v>139.35</v>
      </c>
    </row>
    <row r="132" spans="1:6" ht="44.25" customHeight="1" x14ac:dyDescent="0.2">
      <c r="A132" s="643" t="s">
        <v>283</v>
      </c>
      <c r="B132" s="644"/>
      <c r="C132" s="644"/>
      <c r="D132" s="645"/>
      <c r="E132" s="345">
        <v>1524.22</v>
      </c>
      <c r="F132" s="347">
        <v>1524.22</v>
      </c>
    </row>
    <row r="133" spans="1:6" ht="43.5" customHeight="1" x14ac:dyDescent="0.2">
      <c r="A133" s="630" t="s">
        <v>284</v>
      </c>
      <c r="B133" s="631"/>
      <c r="C133" s="631"/>
      <c r="D133" s="632"/>
      <c r="E133" s="345">
        <v>98.7</v>
      </c>
      <c r="F133" s="347">
        <v>98.7</v>
      </c>
    </row>
    <row r="134" spans="1:6" ht="48.75" customHeight="1" x14ac:dyDescent="0.2">
      <c r="A134" s="630" t="s">
        <v>285</v>
      </c>
      <c r="B134" s="631"/>
      <c r="C134" s="631"/>
      <c r="D134" s="632"/>
      <c r="E134" s="345">
        <v>98.7</v>
      </c>
      <c r="F134" s="346">
        <v>98.7</v>
      </c>
    </row>
    <row r="135" spans="1:6" ht="37.5" customHeight="1" x14ac:dyDescent="0.2">
      <c r="A135" s="630" t="s">
        <v>286</v>
      </c>
      <c r="B135" s="631"/>
      <c r="C135" s="631"/>
      <c r="D135" s="632"/>
      <c r="E135" s="345">
        <v>98.7</v>
      </c>
      <c r="F135" s="346">
        <v>98.7</v>
      </c>
    </row>
    <row r="136" spans="1:6" ht="45" customHeight="1" x14ac:dyDescent="0.2">
      <c r="A136" s="630" t="s">
        <v>287</v>
      </c>
      <c r="B136" s="631"/>
      <c r="C136" s="631"/>
      <c r="D136" s="632"/>
      <c r="E136" s="345">
        <v>10171.77</v>
      </c>
      <c r="F136" s="346">
        <f>1917.99+8400-146.22</f>
        <v>10171.77</v>
      </c>
    </row>
    <row r="137" spans="1:6" ht="48" customHeight="1" x14ac:dyDescent="0.2">
      <c r="A137" s="630" t="s">
        <v>288</v>
      </c>
      <c r="B137" s="631"/>
      <c r="C137" s="631"/>
      <c r="D137" s="632"/>
      <c r="E137" s="345">
        <v>2740.56</v>
      </c>
      <c r="F137" s="347">
        <f>4879.36-2000-138.8</f>
        <v>2740.5599999999995</v>
      </c>
    </row>
    <row r="138" spans="1:6" ht="54.75" customHeight="1" x14ac:dyDescent="0.2">
      <c r="A138" s="630" t="s">
        <v>289</v>
      </c>
      <c r="B138" s="631"/>
      <c r="C138" s="631"/>
      <c r="D138" s="632"/>
      <c r="E138" s="349">
        <v>990.07</v>
      </c>
      <c r="F138" s="350">
        <v>990.07</v>
      </c>
    </row>
    <row r="139" spans="1:6" ht="46.5" customHeight="1" x14ac:dyDescent="0.2">
      <c r="A139" s="630" t="s">
        <v>290</v>
      </c>
      <c r="B139" s="631"/>
      <c r="C139" s="631"/>
      <c r="D139" s="632"/>
      <c r="E139" s="349">
        <v>35900</v>
      </c>
      <c r="F139" s="350">
        <v>35900</v>
      </c>
    </row>
    <row r="140" spans="1:6" ht="47.25" customHeight="1" x14ac:dyDescent="0.2">
      <c r="A140" s="630" t="s">
        <v>291</v>
      </c>
      <c r="B140" s="631"/>
      <c r="C140" s="631"/>
      <c r="D140" s="632"/>
      <c r="E140" s="345">
        <f>16493.01-146.22</f>
        <v>16346.789999999999</v>
      </c>
      <c r="F140" s="346">
        <f>16493.01-146.22</f>
        <v>16346.789999999999</v>
      </c>
    </row>
    <row r="141" spans="1:6" ht="48" customHeight="1" x14ac:dyDescent="0.2">
      <c r="A141" s="630" t="s">
        <v>292</v>
      </c>
      <c r="B141" s="631"/>
      <c r="C141" s="631"/>
      <c r="D141" s="632"/>
      <c r="E141" s="350">
        <f>13276.85-146.22</f>
        <v>13130.630000000001</v>
      </c>
      <c r="F141" s="350">
        <f>13276.85-146.22</f>
        <v>13130.630000000001</v>
      </c>
    </row>
    <row r="142" spans="1:6" ht="42" customHeight="1" x14ac:dyDescent="0.2">
      <c r="A142" s="630" t="s">
        <v>293</v>
      </c>
      <c r="B142" s="631"/>
      <c r="C142" s="631"/>
      <c r="D142" s="632"/>
      <c r="E142" s="95">
        <v>19995.87</v>
      </c>
      <c r="F142" s="350">
        <v>19995.87</v>
      </c>
    </row>
    <row r="143" spans="1:6" ht="54" customHeight="1" x14ac:dyDescent="0.2">
      <c r="A143" s="630" t="s">
        <v>294</v>
      </c>
      <c r="B143" s="631"/>
      <c r="C143" s="631"/>
      <c r="D143" s="632"/>
      <c r="E143" s="346">
        <f>6657.14-238.78</f>
        <v>6418.3600000000006</v>
      </c>
      <c r="F143" s="346">
        <f>6657.14-238.78</f>
        <v>6418.3600000000006</v>
      </c>
    </row>
    <row r="144" spans="1:6" ht="39" customHeight="1" x14ac:dyDescent="0.2">
      <c r="A144" s="630" t="s">
        <v>295</v>
      </c>
      <c r="B144" s="631"/>
      <c r="C144" s="631"/>
      <c r="D144" s="632"/>
      <c r="E144" s="351">
        <f>14026.04-158.66</f>
        <v>13867.380000000001</v>
      </c>
      <c r="F144" s="346">
        <f>14026.04-158.66</f>
        <v>13867.380000000001</v>
      </c>
    </row>
    <row r="145" spans="1:6" ht="39" customHeight="1" x14ac:dyDescent="0.2">
      <c r="A145" s="630" t="s">
        <v>296</v>
      </c>
      <c r="B145" s="631"/>
      <c r="C145" s="631"/>
      <c r="D145" s="632"/>
      <c r="E145" s="349">
        <f>2184.26-290.45+56</f>
        <v>1949.8100000000002</v>
      </c>
      <c r="F145" s="350">
        <f>2184.26-290.45+56</f>
        <v>1949.8100000000002</v>
      </c>
    </row>
    <row r="146" spans="1:6" ht="39.75" customHeight="1" x14ac:dyDescent="0.2">
      <c r="A146" s="630" t="s">
        <v>297</v>
      </c>
      <c r="B146" s="631"/>
      <c r="C146" s="631"/>
      <c r="D146" s="632"/>
      <c r="E146" s="349">
        <f>9053.38-146.22</f>
        <v>8907.16</v>
      </c>
      <c r="F146" s="350">
        <f>9053.38-146.22</f>
        <v>8907.16</v>
      </c>
    </row>
    <row r="147" spans="1:6" ht="39.75" customHeight="1" x14ac:dyDescent="0.2">
      <c r="A147" s="630" t="s">
        <v>298</v>
      </c>
      <c r="B147" s="631"/>
      <c r="C147" s="631"/>
      <c r="D147" s="632"/>
      <c r="E147" s="350">
        <v>27195.87</v>
      </c>
      <c r="F147" s="350">
        <f>95.67+27100.2</f>
        <v>27195.87</v>
      </c>
    </row>
    <row r="148" spans="1:6" ht="31.5" customHeight="1" x14ac:dyDescent="0.2">
      <c r="A148" s="630" t="s">
        <v>299</v>
      </c>
      <c r="B148" s="631"/>
      <c r="C148" s="631"/>
      <c r="D148" s="632"/>
      <c r="E148" s="350">
        <v>25000</v>
      </c>
      <c r="F148" s="350">
        <f>98.7+24901.3</f>
        <v>25000</v>
      </c>
    </row>
    <row r="149" spans="1:6" ht="56.25" customHeight="1" x14ac:dyDescent="0.2">
      <c r="A149" s="630" t="s">
        <v>312</v>
      </c>
      <c r="B149" s="631"/>
      <c r="C149" s="631"/>
      <c r="D149" s="632"/>
      <c r="E149" s="475">
        <v>1500</v>
      </c>
      <c r="F149" s="185">
        <v>1500</v>
      </c>
    </row>
    <row r="150" spans="1:6" x14ac:dyDescent="0.2">
      <c r="B150" s="231"/>
      <c r="C150" s="103"/>
      <c r="D150" s="103"/>
      <c r="E150" s="354"/>
      <c r="F150" s="276"/>
    </row>
    <row r="151" spans="1:6" ht="45.75" customHeight="1" x14ac:dyDescent="0.2">
      <c r="A151" s="638" t="s">
        <v>313</v>
      </c>
      <c r="B151" s="639"/>
      <c r="C151" s="639"/>
      <c r="D151" s="640"/>
      <c r="E151" s="475">
        <v>20000</v>
      </c>
      <c r="F151" s="476">
        <v>20000</v>
      </c>
    </row>
    <row r="152" spans="1:6" x14ac:dyDescent="0.2">
      <c r="B152" s="231"/>
      <c r="C152" s="103"/>
      <c r="D152" s="103"/>
      <c r="E152" s="477"/>
      <c r="F152" s="478"/>
    </row>
    <row r="153" spans="1:6" ht="58.5" customHeight="1" x14ac:dyDescent="0.2">
      <c r="A153" s="627" t="s">
        <v>300</v>
      </c>
      <c r="B153" s="628"/>
      <c r="C153" s="628"/>
      <c r="D153" s="629"/>
      <c r="E153" s="475">
        <v>10000</v>
      </c>
      <c r="F153" s="476">
        <v>10000</v>
      </c>
    </row>
    <row r="154" spans="1:6" ht="15.75" customHeight="1" x14ac:dyDescent="0.2">
      <c r="A154" s="352"/>
      <c r="B154" s="353"/>
      <c r="C154" s="304"/>
      <c r="D154" s="304"/>
      <c r="E154" s="477"/>
      <c r="F154" s="478"/>
    </row>
    <row r="155" spans="1:6" ht="45.75" customHeight="1" x14ac:dyDescent="0.2">
      <c r="A155" s="630" t="s">
        <v>332</v>
      </c>
      <c r="B155" s="631"/>
      <c r="C155" s="631"/>
      <c r="D155" s="632"/>
      <c r="E155" s="475">
        <v>22100</v>
      </c>
      <c r="F155" s="476">
        <v>22100</v>
      </c>
    </row>
    <row r="156" spans="1:6" x14ac:dyDescent="0.2">
      <c r="A156" s="352"/>
      <c r="B156" s="353"/>
      <c r="C156" s="304"/>
      <c r="D156" s="304"/>
      <c r="E156" s="354"/>
      <c r="F156" s="276"/>
    </row>
    <row r="157" spans="1:6" ht="47.25" customHeight="1" x14ac:dyDescent="0.2">
      <c r="A157" s="630" t="s">
        <v>301</v>
      </c>
      <c r="B157" s="631"/>
      <c r="C157" s="631"/>
      <c r="D157" s="632"/>
      <c r="E157" s="475">
        <v>10000</v>
      </c>
      <c r="F157" s="476">
        <v>10000</v>
      </c>
    </row>
    <row r="158" spans="1:6" ht="42.75" customHeight="1" x14ac:dyDescent="0.2">
      <c r="A158" s="630" t="s">
        <v>302</v>
      </c>
      <c r="B158" s="631"/>
      <c r="C158" s="631"/>
      <c r="D158" s="632"/>
      <c r="E158" s="475">
        <v>20000</v>
      </c>
      <c r="F158" s="479">
        <v>20000</v>
      </c>
    </row>
    <row r="159" spans="1:6" x14ac:dyDescent="0.2">
      <c r="A159" s="352"/>
      <c r="B159" s="353"/>
      <c r="C159" s="304"/>
      <c r="D159" s="304"/>
      <c r="E159" s="477"/>
      <c r="F159" s="478"/>
    </row>
    <row r="160" spans="1:6" ht="42" customHeight="1" x14ac:dyDescent="0.2">
      <c r="A160" s="633" t="s">
        <v>303</v>
      </c>
      <c r="B160" s="634"/>
      <c r="C160" s="634"/>
      <c r="D160" s="635"/>
      <c r="E160" s="475">
        <v>15000</v>
      </c>
      <c r="F160" s="476">
        <f>24064.07-1524.22-4960.63-150-2568.02+138.8</f>
        <v>14999.999999999996</v>
      </c>
    </row>
    <row r="161" spans="2:7" ht="13.5" thickBot="1" x14ac:dyDescent="0.25">
      <c r="B161" s="231"/>
      <c r="C161" s="103"/>
      <c r="D161" s="103"/>
      <c r="E161" s="103"/>
      <c r="F161" s="276"/>
    </row>
    <row r="162" spans="2:7" ht="39.75" customHeight="1" thickBot="1" x14ac:dyDescent="0.25">
      <c r="B162" s="231"/>
      <c r="C162" s="636" t="s">
        <v>304</v>
      </c>
      <c r="D162" s="637"/>
      <c r="E162" s="355">
        <f>SUM(E130:E161)</f>
        <v>288678.8</v>
      </c>
      <c r="F162" s="356">
        <f>SUM(F130:F161)</f>
        <v>288678.8</v>
      </c>
      <c r="G162" s="465">
        <f>F162</f>
        <v>288678.8</v>
      </c>
    </row>
    <row r="163" spans="2:7" ht="13.5" thickBot="1" x14ac:dyDescent="0.25"/>
    <row r="164" spans="2:7" ht="33.75" customHeight="1" thickBot="1" x14ac:dyDescent="0.25">
      <c r="C164" s="636" t="s">
        <v>276</v>
      </c>
      <c r="D164" s="637"/>
      <c r="G164" s="480">
        <f>SUM(G109:G163)</f>
        <v>1990310.43</v>
      </c>
    </row>
    <row r="169" spans="2:7" x14ac:dyDescent="0.2">
      <c r="B169" s="209"/>
    </row>
  </sheetData>
  <mergeCells count="129">
    <mergeCell ref="A2:F2"/>
    <mergeCell ref="B5:D5"/>
    <mergeCell ref="B6:D6"/>
    <mergeCell ref="B8:D8"/>
    <mergeCell ref="B9:D9"/>
    <mergeCell ref="B10:D10"/>
    <mergeCell ref="B15:D15"/>
    <mergeCell ref="B20:D20"/>
    <mergeCell ref="B22:D22"/>
    <mergeCell ref="B7:D7"/>
    <mergeCell ref="B21:D21"/>
    <mergeCell ref="G12:K12"/>
    <mergeCell ref="B13:D13"/>
    <mergeCell ref="B14:D14"/>
    <mergeCell ref="B19:D19"/>
    <mergeCell ref="B16:D16"/>
    <mergeCell ref="B17:D17"/>
    <mergeCell ref="B18:D18"/>
    <mergeCell ref="C31:E31"/>
    <mergeCell ref="C30:D30"/>
    <mergeCell ref="A29:E29"/>
    <mergeCell ref="C55:E55"/>
    <mergeCell ref="C56:E56"/>
    <mergeCell ref="C50:E50"/>
    <mergeCell ref="C51:E51"/>
    <mergeCell ref="C52:E52"/>
    <mergeCell ref="C53:E53"/>
    <mergeCell ref="C54:E54"/>
    <mergeCell ref="B11:D11"/>
    <mergeCell ref="B12:D12"/>
    <mergeCell ref="C32:E32"/>
    <mergeCell ref="C37:E37"/>
    <mergeCell ref="C38:E38"/>
    <mergeCell ref="C39:E39"/>
    <mergeCell ref="C40:E40"/>
    <mergeCell ref="C33:E33"/>
    <mergeCell ref="C34:E34"/>
    <mergeCell ref="C35:E35"/>
    <mergeCell ref="C46:E46"/>
    <mergeCell ref="C47:E47"/>
    <mergeCell ref="C49:E49"/>
    <mergeCell ref="C75:E75"/>
    <mergeCell ref="C76:E76"/>
    <mergeCell ref="C77:E77"/>
    <mergeCell ref="C78:E78"/>
    <mergeCell ref="C79:E79"/>
    <mergeCell ref="C80:E80"/>
    <mergeCell ref="C57:E57"/>
    <mergeCell ref="C58:E58"/>
    <mergeCell ref="C59:E59"/>
    <mergeCell ref="C61:E61"/>
    <mergeCell ref="C68:E68"/>
    <mergeCell ref="C69:E69"/>
    <mergeCell ref="C70:E70"/>
    <mergeCell ref="C71:E71"/>
    <mergeCell ref="C72:E72"/>
    <mergeCell ref="C62:E62"/>
    <mergeCell ref="C63:E63"/>
    <mergeCell ref="C64:E64"/>
    <mergeCell ref="C65:E65"/>
    <mergeCell ref="C66:E66"/>
    <mergeCell ref="C67:E67"/>
    <mergeCell ref="C60:E60"/>
    <mergeCell ref="C99:E99"/>
    <mergeCell ref="C100:E100"/>
    <mergeCell ref="C101:E101"/>
    <mergeCell ref="C87:E87"/>
    <mergeCell ref="C88:E88"/>
    <mergeCell ref="C89:E89"/>
    <mergeCell ref="C90:E90"/>
    <mergeCell ref="C91:E91"/>
    <mergeCell ref="B109:E109"/>
    <mergeCell ref="B108:D108"/>
    <mergeCell ref="B107:D107"/>
    <mergeCell ref="C102:E102"/>
    <mergeCell ref="C103:E103"/>
    <mergeCell ref="C104:E104"/>
    <mergeCell ref="C105:E105"/>
    <mergeCell ref="C106:E106"/>
    <mergeCell ref="B96:D96"/>
    <mergeCell ref="A128:F128"/>
    <mergeCell ref="A130:D130"/>
    <mergeCell ref="A131:D131"/>
    <mergeCell ref="A132:D132"/>
    <mergeCell ref="C41:E41"/>
    <mergeCell ref="C42:E42"/>
    <mergeCell ref="C43:E43"/>
    <mergeCell ref="C44:E44"/>
    <mergeCell ref="C45:E45"/>
    <mergeCell ref="C48:E48"/>
    <mergeCell ref="C92:E92"/>
    <mergeCell ref="C93:E93"/>
    <mergeCell ref="C81:E81"/>
    <mergeCell ref="C82:E82"/>
    <mergeCell ref="C83:E83"/>
    <mergeCell ref="C84:E84"/>
    <mergeCell ref="C85:E85"/>
    <mergeCell ref="C86:E86"/>
    <mergeCell ref="C73:E73"/>
    <mergeCell ref="C74:E74"/>
    <mergeCell ref="C94:E94"/>
    <mergeCell ref="C95:E95"/>
    <mergeCell ref="C97:E97"/>
    <mergeCell ref="C98:E98"/>
    <mergeCell ref="A133:D133"/>
    <mergeCell ref="A134:D134"/>
    <mergeCell ref="A135:D135"/>
    <mergeCell ref="A136:D136"/>
    <mergeCell ref="A137:D137"/>
    <mergeCell ref="A138:D138"/>
    <mergeCell ref="A139:D139"/>
    <mergeCell ref="A140:D140"/>
    <mergeCell ref="A141:D141"/>
    <mergeCell ref="A153:D153"/>
    <mergeCell ref="A155:D155"/>
    <mergeCell ref="A157:D157"/>
    <mergeCell ref="A158:D158"/>
    <mergeCell ref="A160:D160"/>
    <mergeCell ref="C162:D162"/>
    <mergeCell ref="C164:D164"/>
    <mergeCell ref="A142:D142"/>
    <mergeCell ref="A143:D143"/>
    <mergeCell ref="A144:D144"/>
    <mergeCell ref="A145:D145"/>
    <mergeCell ref="A146:D146"/>
    <mergeCell ref="A147:D147"/>
    <mergeCell ref="A148:D148"/>
    <mergeCell ref="A149:D149"/>
    <mergeCell ref="A151:D151"/>
  </mergeCells>
  <pageMargins left="0.70866141732283472" right="0.70866141732283472" top="0.74803149606299213" bottom="0.74803149606299213" header="0.31496062992125984" footer="0.31496062992125984"/>
  <pageSetup scale="9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1ªPARTE </vt:lpstr>
      <vt:lpstr>estruct.presupuest</vt:lpstr>
      <vt:lpstr>detalle salar.PERS.ADM.</vt:lpstr>
      <vt:lpstr>resumen consolid.2018</vt:lpstr>
      <vt:lpstr>dtalles.proyect Presp 18-75%</vt:lpstr>
      <vt:lpstr>'detalle salar.PERS.ADM.'!Área_de_impresión</vt:lpstr>
      <vt:lpstr>estruct.presupuest!Área_de_impresión</vt:lpstr>
    </vt:vector>
  </TitlesOfParts>
  <Company>Alcaldia Municipal San Pedro Perulapan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 Muñoz</dc:creator>
  <cp:lastModifiedBy>CONTABILIDAD</cp:lastModifiedBy>
  <cp:lastPrinted>2019-05-01T19:32:43Z</cp:lastPrinted>
  <dcterms:created xsi:type="dcterms:W3CDTF">2002-10-06T16:26:53Z</dcterms:created>
  <dcterms:modified xsi:type="dcterms:W3CDTF">2019-05-01T19:34:22Z</dcterms:modified>
</cp:coreProperties>
</file>