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OLICITUDES DE INFORMACION 2019\UAIP-016-2019\"/>
    </mc:Choice>
  </mc:AlternateContent>
  <bookViews>
    <workbookView xWindow="480" yWindow="645" windowWidth="9150" windowHeight="3255" tabRatio="962" activeTab="17"/>
  </bookViews>
  <sheets>
    <sheet name="ResumenGral" sheetId="21" r:id="rId1"/>
    <sheet name="Resumen1" sheetId="1" r:id="rId2"/>
    <sheet name="Resumen2" sheetId="2" r:id="rId3"/>
    <sheet name="Resumen3" sheetId="20" r:id="rId4"/>
    <sheet name="Ingresos" sheetId="11" r:id="rId5"/>
    <sheet name="Egresos" sheetId="19" r:id="rId6"/>
    <sheet name="Egre0101" sheetId="7" r:id="rId7"/>
    <sheet name="Egre0102" sheetId="23" r:id="rId8"/>
    <sheet name="Egre0201" sheetId="25" r:id="rId9"/>
    <sheet name="Egre0202" sheetId="26" r:id="rId10"/>
    <sheet name="Egre0203" sheetId="35" r:id="rId11"/>
    <sheet name="Egre0204" sheetId="36" r:id="rId12"/>
    <sheet name="Egre0301" sheetId="30" r:id="rId13"/>
    <sheet name="EGRESOS 0302" sheetId="37" r:id="rId14"/>
    <sheet name="EGRESOS 0501" sheetId="13" r:id="rId15"/>
    <sheet name="EGRESOS 0601" sheetId="38" r:id="rId16"/>
    <sheet name="Consolidado" sheetId="15" r:id="rId17"/>
    <sheet name="Nomina.1" sheetId="34" r:id="rId18"/>
  </sheets>
  <externalReferences>
    <externalReference r:id="rId19"/>
  </externalReferences>
  <definedNames>
    <definedName name="_xlnm.Print_Area" localSheetId="16">Consolidado!$A$8:$V$138</definedName>
    <definedName name="_xlnm.Print_Area" localSheetId="6">Egre0101!$A$10:$AC$135</definedName>
    <definedName name="_xlnm.Print_Area" localSheetId="7">Egre0102!$A$10:$AC$102</definedName>
    <definedName name="_xlnm.Print_Area" localSheetId="8">Egre0201!$A$10:$AC$105</definedName>
    <definedName name="_xlnm.Print_Area" localSheetId="9">Egre0202!$A$1:$AC$110</definedName>
    <definedName name="_xlnm.Print_Area" localSheetId="10">Egre0203!$A$1:$AC$60</definedName>
    <definedName name="_xlnm.Print_Area" localSheetId="11">Egre0204!$A$1:$AC$100</definedName>
    <definedName name="_xlnm.Print_Area" localSheetId="5">Egresos!$A$7:$E$131</definedName>
    <definedName name="_xlnm.Print_Area" localSheetId="4">Ingresos!$A$7:$F$86</definedName>
    <definedName name="_xlnm.Print_Area" localSheetId="2">Resumen2!$1:$1048576</definedName>
    <definedName name="_xlnm.Print_Area" localSheetId="3">Resumen3!$1:$1048576</definedName>
    <definedName name="_xlnm.Print_Titles" localSheetId="16">Consolidado!$1:$7</definedName>
    <definedName name="_xlnm.Print_Titles" localSheetId="6">Egre0101!$1:$9</definedName>
    <definedName name="_xlnm.Print_Titles" localSheetId="7">Egre0102!$1:$9</definedName>
    <definedName name="_xlnm.Print_Titles" localSheetId="8">Egre0201!$1:$9</definedName>
    <definedName name="_xlnm.Print_Titles" localSheetId="9">Egre0202!$1:$9</definedName>
    <definedName name="_xlnm.Print_Titles" localSheetId="10">Egre0203!$1:$9</definedName>
    <definedName name="_xlnm.Print_Titles" localSheetId="11">Egre0204!$1:$9</definedName>
    <definedName name="_xlnm.Print_Titles" localSheetId="5">Egresos!$1:$6</definedName>
    <definedName name="_xlnm.Print_Titles" localSheetId="4">Ingresos!$1:$6</definedName>
  </definedNames>
  <calcPr calcId="152511"/>
</workbook>
</file>

<file path=xl/calcChain.xml><?xml version="1.0" encoding="utf-8"?>
<calcChain xmlns="http://schemas.openxmlformats.org/spreadsheetml/2006/main">
  <c r="D86" i="11" l="1"/>
  <c r="C86" i="11"/>
  <c r="F58" i="11"/>
  <c r="D30" i="21" s="1"/>
  <c r="F67" i="11"/>
  <c r="C18" i="23" l="1"/>
  <c r="C88" i="7"/>
  <c r="C87" i="7"/>
  <c r="C71" i="7"/>
  <c r="C70" i="7"/>
  <c r="C69" i="7"/>
  <c r="C68" i="7"/>
  <c r="C53" i="7"/>
  <c r="C52" i="7"/>
  <c r="C41" i="7"/>
  <c r="C22" i="30" l="1"/>
  <c r="F20" i="30" s="1"/>
  <c r="C16" i="23" l="1"/>
  <c r="N53" i="34" l="1"/>
  <c r="L53" i="34"/>
  <c r="O53" i="34" s="1"/>
  <c r="G53" i="34"/>
  <c r="I53" i="34" s="1"/>
  <c r="N52" i="34"/>
  <c r="L52" i="34"/>
  <c r="O52" i="34" s="1"/>
  <c r="G52" i="34"/>
  <c r="N51" i="34"/>
  <c r="L51" i="34"/>
  <c r="O51" i="34" s="1"/>
  <c r="G51" i="34"/>
  <c r="I51" i="34" s="1"/>
  <c r="N50" i="34"/>
  <c r="L50" i="34"/>
  <c r="O50" i="34" s="1"/>
  <c r="G50" i="34"/>
  <c r="I50" i="34" s="1"/>
  <c r="N49" i="34"/>
  <c r="L49" i="34"/>
  <c r="O49" i="34" s="1"/>
  <c r="G49" i="34"/>
  <c r="I49" i="34" s="1"/>
  <c r="N48" i="34"/>
  <c r="L48" i="34"/>
  <c r="O48" i="34" s="1"/>
  <c r="G48" i="34"/>
  <c r="N47" i="34"/>
  <c r="L47" i="34"/>
  <c r="O47" i="34" s="1"/>
  <c r="G47" i="34"/>
  <c r="I47" i="34" s="1"/>
  <c r="N46" i="34"/>
  <c r="L46" i="34"/>
  <c r="O46" i="34" s="1"/>
  <c r="G46" i="34"/>
  <c r="I46" i="34" s="1"/>
  <c r="N45" i="34"/>
  <c r="L45" i="34"/>
  <c r="O45" i="34" s="1"/>
  <c r="G45" i="34"/>
  <c r="I45" i="34" s="1"/>
  <c r="N44" i="34"/>
  <c r="L44" i="34"/>
  <c r="O44" i="34" s="1"/>
  <c r="G44" i="34"/>
  <c r="N43" i="34"/>
  <c r="L43" i="34"/>
  <c r="O43" i="34" s="1"/>
  <c r="G43" i="34"/>
  <c r="I43" i="34" s="1"/>
  <c r="N42" i="34"/>
  <c r="L42" i="34"/>
  <c r="O42" i="34" s="1"/>
  <c r="G42" i="34"/>
  <c r="I42" i="34" s="1"/>
  <c r="N41" i="34"/>
  <c r="L41" i="34"/>
  <c r="O41" i="34" s="1"/>
  <c r="G41" i="34"/>
  <c r="I41" i="34" s="1"/>
  <c r="N40" i="34"/>
  <c r="L40" i="34"/>
  <c r="O40" i="34" s="1"/>
  <c r="G40" i="34"/>
  <c r="N39" i="34"/>
  <c r="L39" i="34"/>
  <c r="O39" i="34" s="1"/>
  <c r="G39" i="34"/>
  <c r="I39" i="34" s="1"/>
  <c r="N38" i="34"/>
  <c r="L38" i="34"/>
  <c r="O38" i="34" s="1"/>
  <c r="G38" i="34"/>
  <c r="I38" i="34" s="1"/>
  <c r="N37" i="34"/>
  <c r="L37" i="34"/>
  <c r="O37" i="34" s="1"/>
  <c r="G37" i="34"/>
  <c r="I37" i="34" s="1"/>
  <c r="N36" i="34"/>
  <c r="L36" i="34"/>
  <c r="O36" i="34" s="1"/>
  <c r="G36" i="34"/>
  <c r="N35" i="34"/>
  <c r="L35" i="34"/>
  <c r="O35" i="34" s="1"/>
  <c r="G35" i="34"/>
  <c r="I35" i="34" s="1"/>
  <c r="N34" i="34"/>
  <c r="L34" i="34"/>
  <c r="O34" i="34" s="1"/>
  <c r="G34" i="34"/>
  <c r="I34" i="34" s="1"/>
  <c r="N33" i="34"/>
  <c r="L33" i="34"/>
  <c r="O33" i="34" s="1"/>
  <c r="G33" i="34"/>
  <c r="I33" i="34" s="1"/>
  <c r="N32" i="34"/>
  <c r="L32" i="34"/>
  <c r="O32" i="34" s="1"/>
  <c r="G32" i="34"/>
  <c r="N31" i="34"/>
  <c r="L31" i="34"/>
  <c r="O31" i="34" s="1"/>
  <c r="G31" i="34"/>
  <c r="I31" i="34" s="1"/>
  <c r="N30" i="34"/>
  <c r="L30" i="34"/>
  <c r="O30" i="34" s="1"/>
  <c r="G30" i="34"/>
  <c r="I30" i="34" s="1"/>
  <c r="N29" i="34"/>
  <c r="L29" i="34"/>
  <c r="O29" i="34" s="1"/>
  <c r="G29" i="34"/>
  <c r="I29" i="34" s="1"/>
  <c r="N28" i="34"/>
  <c r="L28" i="34"/>
  <c r="O28" i="34" s="1"/>
  <c r="G28" i="34"/>
  <c r="N27" i="34"/>
  <c r="L27" i="34"/>
  <c r="O27" i="34" s="1"/>
  <c r="G27" i="34"/>
  <c r="I27" i="34" s="1"/>
  <c r="N26" i="34"/>
  <c r="L26" i="34"/>
  <c r="O26" i="34" s="1"/>
  <c r="G26" i="34"/>
  <c r="I26" i="34" s="1"/>
  <c r="N25" i="34"/>
  <c r="L25" i="34"/>
  <c r="O25" i="34" s="1"/>
  <c r="G25" i="34"/>
  <c r="I25" i="34" s="1"/>
  <c r="N23" i="34"/>
  <c r="L23" i="34"/>
  <c r="O23" i="34" s="1"/>
  <c r="G23" i="34"/>
  <c r="I23" i="34" s="1"/>
  <c r="N22" i="34"/>
  <c r="L22" i="34"/>
  <c r="O22" i="34" s="1"/>
  <c r="G22" i="34"/>
  <c r="I22" i="34" s="1"/>
  <c r="N21" i="34"/>
  <c r="L21" i="34"/>
  <c r="O21" i="34" s="1"/>
  <c r="G21" i="34"/>
  <c r="I21" i="34" s="1"/>
  <c r="N20" i="34"/>
  <c r="L20" i="34"/>
  <c r="O20" i="34" s="1"/>
  <c r="G20" i="34"/>
  <c r="I20" i="34" s="1"/>
  <c r="N19" i="34"/>
  <c r="L19" i="34"/>
  <c r="G19" i="34"/>
  <c r="I19" i="34" s="1"/>
  <c r="N18" i="34"/>
  <c r="L18" i="34"/>
  <c r="O18" i="34" s="1"/>
  <c r="G18" i="34"/>
  <c r="I18" i="34" s="1"/>
  <c r="N17" i="34"/>
  <c r="L17" i="34"/>
  <c r="O17" i="34" s="1"/>
  <c r="G17" i="34"/>
  <c r="I17" i="34" s="1"/>
  <c r="N16" i="34"/>
  <c r="L16" i="34"/>
  <c r="O16" i="34" s="1"/>
  <c r="G16" i="34"/>
  <c r="I16" i="34" s="1"/>
  <c r="N15" i="34"/>
  <c r="L15" i="34"/>
  <c r="G15" i="34"/>
  <c r="I15" i="34" s="1"/>
  <c r="N14" i="34"/>
  <c r="L14" i="34"/>
  <c r="K14" i="34"/>
  <c r="J14" i="34"/>
  <c r="G14" i="34"/>
  <c r="N13" i="34"/>
  <c r="L13" i="34"/>
  <c r="O13" i="34" s="1"/>
  <c r="G13" i="34"/>
  <c r="N12" i="34"/>
  <c r="L12" i="34"/>
  <c r="O12" i="34" s="1"/>
  <c r="G12" i="34"/>
  <c r="N11" i="34"/>
  <c r="L11" i="34"/>
  <c r="O11" i="34" s="1"/>
  <c r="G11" i="34"/>
  <c r="I11" i="34" s="1"/>
  <c r="N10" i="34"/>
  <c r="L10" i="34"/>
  <c r="O10" i="34" s="1"/>
  <c r="G10" i="34"/>
  <c r="I10" i="34" s="1"/>
  <c r="N9" i="34"/>
  <c r="L9" i="34"/>
  <c r="O9" i="34" s="1"/>
  <c r="G9" i="34"/>
  <c r="G101" i="34"/>
  <c r="N146" i="34"/>
  <c r="L146" i="34"/>
  <c r="O146" i="34" s="1"/>
  <c r="G146" i="34"/>
  <c r="I146" i="34" s="1"/>
  <c r="N145" i="34"/>
  <c r="L145" i="34"/>
  <c r="O145" i="34" s="1"/>
  <c r="G145" i="34"/>
  <c r="I145" i="34" s="1"/>
  <c r="N144" i="34"/>
  <c r="L144" i="34"/>
  <c r="G144" i="34"/>
  <c r="I144" i="34" s="1"/>
  <c r="N143" i="34"/>
  <c r="L143" i="34"/>
  <c r="O143" i="34" s="1"/>
  <c r="G143" i="34"/>
  <c r="I143" i="34" s="1"/>
  <c r="N142" i="34"/>
  <c r="L142" i="34"/>
  <c r="O142" i="34" s="1"/>
  <c r="G142" i="34"/>
  <c r="N141" i="34"/>
  <c r="L141" i="34"/>
  <c r="O141" i="34" s="1"/>
  <c r="G141" i="34"/>
  <c r="I141" i="34" s="1"/>
  <c r="N140" i="34"/>
  <c r="L140" i="34"/>
  <c r="O140" i="34" s="1"/>
  <c r="G140" i="34"/>
  <c r="I140" i="34" s="1"/>
  <c r="N139" i="34"/>
  <c r="L139" i="34"/>
  <c r="G139" i="34"/>
  <c r="I139" i="34" s="1"/>
  <c r="N138" i="34"/>
  <c r="L138" i="34"/>
  <c r="O138" i="34" s="1"/>
  <c r="G138" i="34"/>
  <c r="N137" i="34"/>
  <c r="L137" i="34"/>
  <c r="O137" i="34" s="1"/>
  <c r="G137" i="34"/>
  <c r="N136" i="34"/>
  <c r="L136" i="34"/>
  <c r="O136" i="34" s="1"/>
  <c r="G136" i="34"/>
  <c r="N135" i="34"/>
  <c r="L135" i="34"/>
  <c r="O135" i="34" s="1"/>
  <c r="G135" i="34"/>
  <c r="I135" i="34" s="1"/>
  <c r="N134" i="34"/>
  <c r="L134" i="34"/>
  <c r="O134" i="34" s="1"/>
  <c r="G134" i="34"/>
  <c r="I134" i="34" s="1"/>
  <c r="N133" i="34"/>
  <c r="L133" i="34"/>
  <c r="O133" i="34" s="1"/>
  <c r="G133" i="34"/>
  <c r="I133" i="34" s="1"/>
  <c r="N132" i="34"/>
  <c r="L132" i="34"/>
  <c r="O132" i="34" s="1"/>
  <c r="G132" i="34"/>
  <c r="I132" i="34" s="1"/>
  <c r="N131" i="34"/>
  <c r="L131" i="34"/>
  <c r="G131" i="34"/>
  <c r="I131" i="34" s="1"/>
  <c r="N130" i="34"/>
  <c r="L130" i="34"/>
  <c r="O130" i="34" s="1"/>
  <c r="G130" i="34"/>
  <c r="N129" i="34"/>
  <c r="L129" i="34"/>
  <c r="O129" i="34" s="1"/>
  <c r="G129" i="34"/>
  <c r="I129" i="34" s="1"/>
  <c r="N128" i="34"/>
  <c r="L128" i="34"/>
  <c r="O128" i="34" s="1"/>
  <c r="G128" i="34"/>
  <c r="I128" i="34" s="1"/>
  <c r="N127" i="34"/>
  <c r="L127" i="34"/>
  <c r="G127" i="34"/>
  <c r="I127" i="34" s="1"/>
  <c r="N126" i="34"/>
  <c r="L126" i="34"/>
  <c r="O126" i="34" s="1"/>
  <c r="G126" i="34"/>
  <c r="I126" i="34" s="1"/>
  <c r="N125" i="34"/>
  <c r="L125" i="34"/>
  <c r="O125" i="34" s="1"/>
  <c r="G125" i="34"/>
  <c r="N124" i="34"/>
  <c r="L124" i="34"/>
  <c r="O124" i="34" s="1"/>
  <c r="G124" i="34"/>
  <c r="I124" i="34" s="1"/>
  <c r="N123" i="34"/>
  <c r="L123" i="34"/>
  <c r="O123" i="34" s="1"/>
  <c r="G123" i="34"/>
  <c r="I123" i="34" s="1"/>
  <c r="N122" i="34"/>
  <c r="L122" i="34"/>
  <c r="O122" i="34" s="1"/>
  <c r="G122" i="34"/>
  <c r="I122" i="34" s="1"/>
  <c r="N121" i="34"/>
  <c r="L121" i="34"/>
  <c r="O121" i="34" s="1"/>
  <c r="G121" i="34"/>
  <c r="I121" i="34" s="1"/>
  <c r="N120" i="34"/>
  <c r="L120" i="34"/>
  <c r="G120" i="34"/>
  <c r="I120" i="34" s="1"/>
  <c r="N119" i="34"/>
  <c r="L119" i="34"/>
  <c r="O119" i="34" s="1"/>
  <c r="G119" i="34"/>
  <c r="N118" i="34"/>
  <c r="L118" i="34"/>
  <c r="O118" i="34" s="1"/>
  <c r="G118" i="34"/>
  <c r="I118" i="34" s="1"/>
  <c r="N117" i="34"/>
  <c r="L117" i="34"/>
  <c r="O117" i="34" s="1"/>
  <c r="G117" i="34"/>
  <c r="I117" i="34" s="1"/>
  <c r="N116" i="34"/>
  <c r="L116" i="34"/>
  <c r="O116" i="34" s="1"/>
  <c r="G116" i="34"/>
  <c r="I116" i="34" s="1"/>
  <c r="N115" i="34"/>
  <c r="L115" i="34"/>
  <c r="O115" i="34" s="1"/>
  <c r="G115" i="34"/>
  <c r="I115" i="34" s="1"/>
  <c r="N114" i="34"/>
  <c r="L114" i="34"/>
  <c r="O114" i="34" s="1"/>
  <c r="G114" i="34"/>
  <c r="I114" i="34" s="1"/>
  <c r="N113" i="34"/>
  <c r="L113" i="34"/>
  <c r="O113" i="34" s="1"/>
  <c r="G113" i="34"/>
  <c r="N112" i="34"/>
  <c r="L112" i="34"/>
  <c r="O112" i="34" s="1"/>
  <c r="G112" i="34"/>
  <c r="I112" i="34" s="1"/>
  <c r="N111" i="34"/>
  <c r="L111" i="34"/>
  <c r="O111" i="34" s="1"/>
  <c r="G111" i="34"/>
  <c r="I111" i="34" s="1"/>
  <c r="N110" i="34"/>
  <c r="L110" i="34"/>
  <c r="O110" i="34" s="1"/>
  <c r="G110" i="34"/>
  <c r="I110" i="34" s="1"/>
  <c r="N109" i="34"/>
  <c r="L109" i="34"/>
  <c r="O109" i="34" s="1"/>
  <c r="G109" i="34"/>
  <c r="I109" i="34" s="1"/>
  <c r="N108" i="34"/>
  <c r="L108" i="34"/>
  <c r="O108" i="34" s="1"/>
  <c r="G108" i="34"/>
  <c r="N107" i="34"/>
  <c r="L107" i="34"/>
  <c r="O107" i="34" s="1"/>
  <c r="G107" i="34"/>
  <c r="I107" i="34" s="1"/>
  <c r="N106" i="34"/>
  <c r="L106" i="34"/>
  <c r="O106" i="34" s="1"/>
  <c r="G106" i="34"/>
  <c r="I106" i="34" s="1"/>
  <c r="N105" i="34"/>
  <c r="L105" i="34"/>
  <c r="O105" i="34" s="1"/>
  <c r="G105" i="34"/>
  <c r="I105" i="34" s="1"/>
  <c r="N104" i="34"/>
  <c r="L104" i="34"/>
  <c r="O104" i="34" s="1"/>
  <c r="G104" i="34"/>
  <c r="I104" i="34" s="1"/>
  <c r="N103" i="34"/>
  <c r="L103" i="34"/>
  <c r="G103" i="34"/>
  <c r="I103" i="34" s="1"/>
  <c r="N102" i="34"/>
  <c r="L102" i="34"/>
  <c r="J102" i="34"/>
  <c r="G102" i="34"/>
  <c r="I102" i="34" s="1"/>
  <c r="N101" i="34"/>
  <c r="L101" i="34"/>
  <c r="J101" i="34"/>
  <c r="F147" i="34"/>
  <c r="H147" i="34"/>
  <c r="K147" i="34"/>
  <c r="M147" i="34"/>
  <c r="N99" i="34"/>
  <c r="L99" i="34"/>
  <c r="O99" i="34" s="1"/>
  <c r="G99" i="34"/>
  <c r="I99" i="34" s="1"/>
  <c r="N98" i="34"/>
  <c r="L98" i="34"/>
  <c r="O98" i="34" s="1"/>
  <c r="G98" i="34"/>
  <c r="I98" i="34" s="1"/>
  <c r="N97" i="34"/>
  <c r="L97" i="34"/>
  <c r="G97" i="34"/>
  <c r="I97" i="34" s="1"/>
  <c r="N96" i="34"/>
  <c r="L96" i="34"/>
  <c r="O96" i="34" s="1"/>
  <c r="G96" i="34"/>
  <c r="N95" i="34"/>
  <c r="L95" i="34"/>
  <c r="O95" i="34" s="1"/>
  <c r="G95" i="34"/>
  <c r="I95" i="34" s="1"/>
  <c r="N94" i="34"/>
  <c r="L94" i="34"/>
  <c r="O94" i="34" s="1"/>
  <c r="G94" i="34"/>
  <c r="I94" i="34" s="1"/>
  <c r="N93" i="34"/>
  <c r="L93" i="34"/>
  <c r="O93" i="34" s="1"/>
  <c r="G93" i="34"/>
  <c r="I93" i="34" s="1"/>
  <c r="N92" i="34"/>
  <c r="L92" i="34"/>
  <c r="O92" i="34" s="1"/>
  <c r="G92" i="34"/>
  <c r="N91" i="34"/>
  <c r="L91" i="34"/>
  <c r="O91" i="34" s="1"/>
  <c r="G91" i="34"/>
  <c r="I91" i="34" s="1"/>
  <c r="N90" i="34"/>
  <c r="L90" i="34"/>
  <c r="G90" i="34"/>
  <c r="I90" i="34" s="1"/>
  <c r="N89" i="34"/>
  <c r="L89" i="34"/>
  <c r="O89" i="34" s="1"/>
  <c r="G89" i="34"/>
  <c r="N88" i="34"/>
  <c r="L88" i="34"/>
  <c r="O88" i="34" s="1"/>
  <c r="G88" i="34"/>
  <c r="N87" i="34"/>
  <c r="L87" i="34"/>
  <c r="O87" i="34" s="1"/>
  <c r="G87" i="34"/>
  <c r="I87" i="34" s="1"/>
  <c r="N86" i="34"/>
  <c r="L86" i="34"/>
  <c r="O86" i="34" s="1"/>
  <c r="G86" i="34"/>
  <c r="I86" i="34" s="1"/>
  <c r="N85" i="34"/>
  <c r="L85" i="34"/>
  <c r="G85" i="34"/>
  <c r="I85" i="34" s="1"/>
  <c r="N66" i="34"/>
  <c r="L66" i="34"/>
  <c r="G66" i="34"/>
  <c r="N65" i="34"/>
  <c r="L65" i="34"/>
  <c r="G65" i="34"/>
  <c r="I65" i="34" s="1"/>
  <c r="N64" i="34"/>
  <c r="L64" i="34"/>
  <c r="G64" i="34"/>
  <c r="I64" i="34" s="1"/>
  <c r="N63" i="34"/>
  <c r="L63" i="34"/>
  <c r="G63" i="34"/>
  <c r="I63" i="34" s="1"/>
  <c r="N62" i="34"/>
  <c r="L62" i="34"/>
  <c r="K62" i="34"/>
  <c r="J62" i="34"/>
  <c r="G62" i="34"/>
  <c r="N61" i="34"/>
  <c r="L61" i="34"/>
  <c r="G61" i="34"/>
  <c r="I61" i="34" s="1"/>
  <c r="N60" i="34"/>
  <c r="L60" i="34"/>
  <c r="G60" i="34"/>
  <c r="N59" i="34"/>
  <c r="L59" i="34"/>
  <c r="G59" i="34"/>
  <c r="I59" i="34" s="1"/>
  <c r="N58" i="34"/>
  <c r="L58" i="34"/>
  <c r="G58" i="34"/>
  <c r="I58" i="34" s="1"/>
  <c r="N57" i="34"/>
  <c r="L57" i="34"/>
  <c r="G57" i="34"/>
  <c r="I57" i="34" s="1"/>
  <c r="N56" i="34"/>
  <c r="L56" i="34"/>
  <c r="G56" i="34"/>
  <c r="N83" i="34"/>
  <c r="L83" i="34"/>
  <c r="O83" i="34" s="1"/>
  <c r="G83" i="34"/>
  <c r="I83" i="34" s="1"/>
  <c r="N82" i="34"/>
  <c r="L82" i="34"/>
  <c r="O82" i="34" s="1"/>
  <c r="G82" i="34"/>
  <c r="I82" i="34" s="1"/>
  <c r="N81" i="34"/>
  <c r="L81" i="34"/>
  <c r="O81" i="34" s="1"/>
  <c r="G81" i="34"/>
  <c r="I81" i="34" s="1"/>
  <c r="N80" i="34"/>
  <c r="L80" i="34"/>
  <c r="O80" i="34" s="1"/>
  <c r="G80" i="34"/>
  <c r="I80" i="34" s="1"/>
  <c r="N79" i="34"/>
  <c r="L79" i="34"/>
  <c r="O79" i="34" s="1"/>
  <c r="G79" i="34"/>
  <c r="I79" i="34" s="1"/>
  <c r="N78" i="34"/>
  <c r="L78" i="34"/>
  <c r="O78" i="34" s="1"/>
  <c r="G78" i="34"/>
  <c r="N77" i="34"/>
  <c r="L77" i="34"/>
  <c r="O77" i="34" s="1"/>
  <c r="G77" i="34"/>
  <c r="I77" i="34" s="1"/>
  <c r="N76" i="34"/>
  <c r="L76" i="34"/>
  <c r="O76" i="34" s="1"/>
  <c r="G76" i="34"/>
  <c r="I76" i="34" s="1"/>
  <c r="N75" i="34"/>
  <c r="L75" i="34"/>
  <c r="O75" i="34" s="1"/>
  <c r="G75" i="34"/>
  <c r="I75" i="34" s="1"/>
  <c r="N74" i="34"/>
  <c r="L74" i="34"/>
  <c r="O74" i="34" s="1"/>
  <c r="G74" i="34"/>
  <c r="N73" i="34"/>
  <c r="L73" i="34"/>
  <c r="O73" i="34" s="1"/>
  <c r="G73" i="34"/>
  <c r="I73" i="34" s="1"/>
  <c r="N72" i="34"/>
  <c r="L72" i="34"/>
  <c r="O72" i="34" s="1"/>
  <c r="G72" i="34"/>
  <c r="I72" i="34" s="1"/>
  <c r="N71" i="34"/>
  <c r="L71" i="34"/>
  <c r="O71" i="34" s="1"/>
  <c r="G71" i="34"/>
  <c r="I71" i="34" s="1"/>
  <c r="N70" i="34"/>
  <c r="L70" i="34"/>
  <c r="O70" i="34" s="1"/>
  <c r="G70" i="34"/>
  <c r="N69" i="34"/>
  <c r="L69" i="34"/>
  <c r="O69" i="34" s="1"/>
  <c r="G69" i="34"/>
  <c r="I69" i="34" s="1"/>
  <c r="P143" i="34" l="1"/>
  <c r="P27" i="34"/>
  <c r="P31" i="34"/>
  <c r="P35" i="34"/>
  <c r="P39" i="34"/>
  <c r="P43" i="34"/>
  <c r="P47" i="34"/>
  <c r="P51" i="34"/>
  <c r="P23" i="34"/>
  <c r="P73" i="34"/>
  <c r="P77" i="34"/>
  <c r="P94" i="34"/>
  <c r="P128" i="34"/>
  <c r="P80" i="34"/>
  <c r="P57" i="34"/>
  <c r="P61" i="34"/>
  <c r="P65" i="34"/>
  <c r="P18" i="34"/>
  <c r="P140" i="34"/>
  <c r="P123" i="34"/>
  <c r="P104" i="34"/>
  <c r="P115" i="34"/>
  <c r="P72" i="34"/>
  <c r="P76" i="34"/>
  <c r="P81" i="34"/>
  <c r="P86" i="34"/>
  <c r="P22" i="34"/>
  <c r="P124" i="34"/>
  <c r="P112" i="34"/>
  <c r="P62" i="34"/>
  <c r="O102" i="34"/>
  <c r="P64" i="34"/>
  <c r="P11" i="34"/>
  <c r="P132" i="34"/>
  <c r="P116" i="34"/>
  <c r="I96" i="34"/>
  <c r="P96" i="34" s="1"/>
  <c r="O103" i="34"/>
  <c r="P103" i="34"/>
  <c r="O15" i="34"/>
  <c r="P15" i="34"/>
  <c r="I89" i="34"/>
  <c r="P89" i="34" s="1"/>
  <c r="I125" i="34"/>
  <c r="P125" i="34" s="1"/>
  <c r="O127" i="34"/>
  <c r="P127" i="34"/>
  <c r="I130" i="34"/>
  <c r="P130" i="34" s="1"/>
  <c r="P14" i="34"/>
  <c r="I70" i="34"/>
  <c r="P70" i="34" s="1"/>
  <c r="I74" i="34"/>
  <c r="P74" i="34" s="1"/>
  <c r="I60" i="34"/>
  <c r="P60" i="34" s="1"/>
  <c r="I88" i="34"/>
  <c r="P88" i="34" s="1"/>
  <c r="P16" i="34"/>
  <c r="I113" i="34"/>
  <c r="P113" i="34" s="1"/>
  <c r="I119" i="34"/>
  <c r="P119" i="34" s="1"/>
  <c r="P120" i="34"/>
  <c r="O120" i="34"/>
  <c r="I138" i="34"/>
  <c r="P138" i="34" s="1"/>
  <c r="O139" i="34"/>
  <c r="P139" i="34"/>
  <c r="I142" i="34"/>
  <c r="P142" i="34" s="1"/>
  <c r="O144" i="34"/>
  <c r="P144" i="34"/>
  <c r="I101" i="34"/>
  <c r="P101" i="34" s="1"/>
  <c r="P98" i="34"/>
  <c r="O97" i="34"/>
  <c r="P97" i="34" s="1"/>
  <c r="I108" i="34"/>
  <c r="P108" i="34" s="1"/>
  <c r="I137" i="34"/>
  <c r="P137" i="34"/>
  <c r="O19" i="34"/>
  <c r="P19" i="34"/>
  <c r="O90" i="34"/>
  <c r="P90" i="34" s="1"/>
  <c r="O131" i="34"/>
  <c r="P131" i="34"/>
  <c r="I136" i="34"/>
  <c r="P136" i="34" s="1"/>
  <c r="I78" i="34"/>
  <c r="P78" i="34"/>
  <c r="I56" i="34"/>
  <c r="P56" i="34" s="1"/>
  <c r="I66" i="34"/>
  <c r="P66" i="34" s="1"/>
  <c r="O85" i="34"/>
  <c r="P85" i="34" s="1"/>
  <c r="P20" i="34"/>
  <c r="P93" i="34"/>
  <c r="P50" i="34"/>
  <c r="P42" i="34"/>
  <c r="P34" i="34"/>
  <c r="P26" i="34"/>
  <c r="P135" i="34"/>
  <c r="P111" i="34"/>
  <c r="I92" i="34"/>
  <c r="P92" i="34" s="1"/>
  <c r="I9" i="34"/>
  <c r="P9" i="34" s="1"/>
  <c r="I12" i="34"/>
  <c r="P12" i="34" s="1"/>
  <c r="I13" i="34"/>
  <c r="P13" i="34" s="1"/>
  <c r="O14" i="34"/>
  <c r="I28" i="34"/>
  <c r="P28" i="34" s="1"/>
  <c r="I32" i="34"/>
  <c r="P32" i="34" s="1"/>
  <c r="I36" i="34"/>
  <c r="P36" i="34" s="1"/>
  <c r="I40" i="34"/>
  <c r="P40" i="34" s="1"/>
  <c r="I44" i="34"/>
  <c r="P44" i="34" s="1"/>
  <c r="I48" i="34"/>
  <c r="P48" i="34" s="1"/>
  <c r="I52" i="34"/>
  <c r="P52" i="34" s="1"/>
  <c r="P69" i="34"/>
  <c r="P63" i="34"/>
  <c r="P59" i="34"/>
  <c r="P25" i="34"/>
  <c r="P21" i="34"/>
  <c r="P17" i="34"/>
  <c r="P53" i="34"/>
  <c r="P49" i="34"/>
  <c r="P45" i="34"/>
  <c r="P41" i="34"/>
  <c r="P37" i="34"/>
  <c r="P33" i="34"/>
  <c r="P29" i="34"/>
  <c r="P83" i="34"/>
  <c r="P79" i="34"/>
  <c r="P75" i="34"/>
  <c r="P71" i="34"/>
  <c r="P146" i="34"/>
  <c r="P134" i="34"/>
  <c r="P126" i="34"/>
  <c r="P122" i="34"/>
  <c r="P118" i="34"/>
  <c r="P114" i="34"/>
  <c r="P110" i="34"/>
  <c r="P106" i="34"/>
  <c r="P102" i="34"/>
  <c r="P10" i="34"/>
  <c r="P46" i="34"/>
  <c r="P38" i="34"/>
  <c r="P30" i="34"/>
  <c r="P107" i="34"/>
  <c r="P99" i="34"/>
  <c r="P95" i="34"/>
  <c r="P91" i="34"/>
  <c r="P87" i="34"/>
  <c r="P58" i="34"/>
  <c r="P82" i="34"/>
  <c r="P145" i="34"/>
  <c r="P141" i="34"/>
  <c r="P133" i="34"/>
  <c r="P129" i="34"/>
  <c r="P121" i="34"/>
  <c r="P117" i="34"/>
  <c r="P109" i="34"/>
  <c r="P105" i="34"/>
  <c r="N147" i="34"/>
  <c r="O101" i="34"/>
  <c r="J147" i="34"/>
  <c r="L147" i="34"/>
  <c r="T21" i="15" s="1"/>
  <c r="G147" i="34"/>
  <c r="I147" i="34" l="1"/>
  <c r="T23" i="15" s="1"/>
  <c r="T138" i="15"/>
  <c r="O147" i="34"/>
  <c r="P67" i="34"/>
  <c r="P54" i="34"/>
  <c r="P100" i="34"/>
  <c r="P24" i="34"/>
  <c r="P147" i="34"/>
  <c r="P84" i="34" l="1"/>
  <c r="P148" i="34"/>
  <c r="F63" i="19" l="1" a="1"/>
  <c r="G63" i="19" s="1"/>
  <c r="G131" i="19" s="1"/>
  <c r="R105" i="19"/>
  <c r="P89" i="7"/>
  <c r="F63" i="19" l="1"/>
  <c r="F131" i="19" s="1"/>
  <c r="N63" i="19"/>
  <c r="N131" i="19" s="1"/>
  <c r="J63" i="19"/>
  <c r="J131" i="19" s="1"/>
  <c r="Q63" i="19"/>
  <c r="Q131" i="19" s="1"/>
  <c r="M63" i="19"/>
  <c r="M131" i="19" s="1"/>
  <c r="I63" i="19"/>
  <c r="I131" i="19" s="1"/>
  <c r="P63" i="19"/>
  <c r="P131" i="19" s="1"/>
  <c r="L63" i="19"/>
  <c r="L131" i="19" s="1"/>
  <c r="H63" i="19"/>
  <c r="H131" i="19" s="1"/>
  <c r="O63" i="19"/>
  <c r="O131" i="19" s="1"/>
  <c r="K63" i="19"/>
  <c r="K131" i="19" s="1"/>
  <c r="C42" i="7"/>
  <c r="D48" i="37" l="1"/>
  <c r="E48" i="37"/>
  <c r="F48" i="37"/>
  <c r="G48" i="37"/>
  <c r="H48" i="37"/>
  <c r="I48" i="37"/>
  <c r="J48" i="37"/>
  <c r="K48" i="37"/>
  <c r="L48" i="37"/>
  <c r="M48" i="37"/>
  <c r="N48" i="37"/>
  <c r="O48" i="37"/>
  <c r="Q100" i="36"/>
  <c r="R100" i="36"/>
  <c r="S100" i="36"/>
  <c r="T100" i="36"/>
  <c r="U100" i="36"/>
  <c r="V100" i="36"/>
  <c r="W100" i="36"/>
  <c r="X100" i="36"/>
  <c r="Y100" i="36"/>
  <c r="Z100" i="36"/>
  <c r="AA100" i="36"/>
  <c r="AB100" i="36"/>
  <c r="Q60" i="35"/>
  <c r="R60" i="35"/>
  <c r="S60" i="35"/>
  <c r="T60" i="35"/>
  <c r="U60" i="35"/>
  <c r="V60" i="35"/>
  <c r="W60" i="35"/>
  <c r="X60" i="35"/>
  <c r="Y60" i="35"/>
  <c r="Z60" i="35"/>
  <c r="AA60" i="35"/>
  <c r="AB60" i="35"/>
  <c r="D110" i="26"/>
  <c r="E110" i="26"/>
  <c r="F110" i="26"/>
  <c r="G110" i="26"/>
  <c r="H110" i="26"/>
  <c r="I110" i="26"/>
  <c r="J110" i="26"/>
  <c r="K110" i="26"/>
  <c r="L110" i="26"/>
  <c r="M110" i="26"/>
  <c r="N110" i="26"/>
  <c r="O110" i="26"/>
  <c r="Q110" i="26"/>
  <c r="R110" i="26"/>
  <c r="S110" i="26"/>
  <c r="T110" i="26"/>
  <c r="U110" i="26"/>
  <c r="V110" i="26"/>
  <c r="W110" i="26"/>
  <c r="X110" i="26"/>
  <c r="Y110" i="26"/>
  <c r="Z110" i="26"/>
  <c r="AA110" i="26"/>
  <c r="AB110" i="26"/>
  <c r="Q105" i="25"/>
  <c r="R105" i="25"/>
  <c r="S105" i="25"/>
  <c r="T105" i="25"/>
  <c r="U105" i="25"/>
  <c r="V105" i="25"/>
  <c r="W105" i="25"/>
  <c r="X105" i="25"/>
  <c r="Y105" i="25"/>
  <c r="Z105" i="25"/>
  <c r="AA105" i="25"/>
  <c r="AB105" i="25"/>
  <c r="D105" i="25"/>
  <c r="E105" i="25"/>
  <c r="F105" i="25"/>
  <c r="G105" i="25"/>
  <c r="H105" i="25"/>
  <c r="I105" i="25"/>
  <c r="J105" i="25"/>
  <c r="K105" i="25"/>
  <c r="L105" i="25"/>
  <c r="M105" i="25"/>
  <c r="N105" i="25"/>
  <c r="O105" i="25"/>
  <c r="AC59" i="23"/>
  <c r="AC60" i="23"/>
  <c r="AC61" i="23"/>
  <c r="AC62" i="23"/>
  <c r="AC63" i="23"/>
  <c r="AC64" i="23"/>
  <c r="AC66" i="23"/>
  <c r="AC68" i="23"/>
  <c r="AC69" i="23"/>
  <c r="AC71" i="23"/>
  <c r="AC73" i="23"/>
  <c r="AC74" i="23"/>
  <c r="Q102" i="23"/>
  <c r="R102" i="23"/>
  <c r="S102" i="23"/>
  <c r="T102" i="23"/>
  <c r="U102" i="23"/>
  <c r="V102" i="23"/>
  <c r="W102" i="23"/>
  <c r="X102" i="23"/>
  <c r="Y102" i="23"/>
  <c r="Z102" i="23"/>
  <c r="AA102" i="23"/>
  <c r="AB102" i="23"/>
  <c r="AC15" i="7"/>
  <c r="AC16" i="7"/>
  <c r="R135" i="7"/>
  <c r="S135" i="7"/>
  <c r="T135" i="7"/>
  <c r="U135" i="7"/>
  <c r="V135" i="7"/>
  <c r="W135" i="7"/>
  <c r="X135" i="7"/>
  <c r="Y135" i="7"/>
  <c r="Z135" i="7"/>
  <c r="AA135" i="7"/>
  <c r="AB135" i="7"/>
  <c r="Q135" i="7"/>
  <c r="AC36" i="7"/>
  <c r="AC37" i="7"/>
  <c r="AC38" i="7"/>
  <c r="P48" i="37" l="1"/>
  <c r="E135" i="7"/>
  <c r="F135" i="7"/>
  <c r="G135" i="7"/>
  <c r="H135" i="7"/>
  <c r="I135" i="7"/>
  <c r="J135" i="7"/>
  <c r="K135" i="7"/>
  <c r="L135" i="7"/>
  <c r="M135" i="7"/>
  <c r="N135" i="7"/>
  <c r="O135" i="7"/>
  <c r="D135" i="7"/>
  <c r="C33" i="13"/>
  <c r="C26" i="13"/>
  <c r="C44" i="37"/>
  <c r="C43" i="37"/>
  <c r="C42" i="37"/>
  <c r="C41" i="37"/>
  <c r="C40" i="37"/>
  <c r="C39" i="37"/>
  <c r="C38" i="37"/>
  <c r="C37" i="37"/>
  <c r="C35" i="37"/>
  <c r="C29" i="37"/>
  <c r="C27" i="37"/>
  <c r="C25" i="37"/>
  <c r="C24" i="37"/>
  <c r="C23" i="37"/>
  <c r="C21" i="37"/>
  <c r="C19" i="37"/>
  <c r="C18" i="37"/>
  <c r="C17" i="37"/>
  <c r="C16" i="37"/>
  <c r="C15" i="37"/>
  <c r="C12" i="37"/>
  <c r="C17" i="25"/>
  <c r="C19" i="25"/>
  <c r="P65" i="23"/>
  <c r="AC65" i="23" s="1"/>
  <c r="P16" i="23"/>
  <c r="P71" i="7"/>
  <c r="P67" i="7"/>
  <c r="P66" i="7"/>
  <c r="P54" i="7"/>
  <c r="P53" i="7"/>
  <c r="P39" i="7"/>
  <c r="AC39" i="7" s="1"/>
  <c r="P17" i="7"/>
  <c r="AC17" i="7" s="1"/>
  <c r="C75" i="7"/>
  <c r="C107" i="7"/>
  <c r="C55" i="7"/>
  <c r="R114" i="19"/>
  <c r="R15" i="19" l="1"/>
  <c r="D112" i="19"/>
  <c r="U33" i="15" l="1"/>
  <c r="V33" i="15"/>
  <c r="F24" i="34" l="1"/>
  <c r="H24" i="34"/>
  <c r="M24" i="34"/>
  <c r="D26" i="19" l="1"/>
  <c r="R27" i="19" l="1"/>
  <c r="R78" i="19" l="1"/>
  <c r="R10" i="19"/>
  <c r="R11" i="19"/>
  <c r="R12" i="19"/>
  <c r="R13" i="19"/>
  <c r="R14" i="19"/>
  <c r="R16" i="19"/>
  <c r="R17" i="19"/>
  <c r="R18" i="19"/>
  <c r="R19" i="19"/>
  <c r="R20" i="19"/>
  <c r="R21" i="19"/>
  <c r="R22" i="19"/>
  <c r="R23" i="19"/>
  <c r="R24" i="19"/>
  <c r="R25" i="19"/>
  <c r="R26" i="19"/>
  <c r="R28" i="19"/>
  <c r="R29" i="19"/>
  <c r="R30" i="19"/>
  <c r="R31" i="19"/>
  <c r="R32" i="19"/>
  <c r="R33" i="19"/>
  <c r="R34" i="19"/>
  <c r="R35" i="19"/>
  <c r="R36" i="19"/>
  <c r="R37" i="19"/>
  <c r="R38" i="19"/>
  <c r="R39" i="19"/>
  <c r="R40" i="19"/>
  <c r="R41" i="19"/>
  <c r="R42" i="19"/>
  <c r="R43" i="19"/>
  <c r="R44" i="19"/>
  <c r="R45" i="19"/>
  <c r="R46" i="19"/>
  <c r="R47" i="19"/>
  <c r="R48" i="19"/>
  <c r="R49" i="19"/>
  <c r="R50" i="19"/>
  <c r="R51" i="19"/>
  <c r="R52" i="19"/>
  <c r="R53" i="19"/>
  <c r="R54" i="19"/>
  <c r="R55" i="19"/>
  <c r="R56" i="19"/>
  <c r="R57" i="19"/>
  <c r="R58" i="19"/>
  <c r="R59" i="19"/>
  <c r="R60" i="19"/>
  <c r="R61" i="19"/>
  <c r="R62" i="19"/>
  <c r="R63" i="19"/>
  <c r="R64" i="19"/>
  <c r="R65" i="19"/>
  <c r="R66" i="19"/>
  <c r="R67" i="19"/>
  <c r="R68" i="19"/>
  <c r="R69" i="19"/>
  <c r="R70" i="19"/>
  <c r="R71" i="19"/>
  <c r="R72" i="19"/>
  <c r="R73" i="19"/>
  <c r="R74" i="19"/>
  <c r="R75" i="19"/>
  <c r="R76" i="19"/>
  <c r="R77" i="19"/>
  <c r="R79" i="19"/>
  <c r="R80" i="19"/>
  <c r="R81" i="19"/>
  <c r="R82" i="19"/>
  <c r="R83" i="19"/>
  <c r="R84" i="19"/>
  <c r="R85" i="19"/>
  <c r="R86" i="19"/>
  <c r="R87" i="19"/>
  <c r="R88" i="19"/>
  <c r="R89" i="19"/>
  <c r="R90" i="19"/>
  <c r="R91" i="19"/>
  <c r="R92" i="19"/>
  <c r="R93" i="19"/>
  <c r="R94" i="19"/>
  <c r="R95" i="19"/>
  <c r="R96" i="19"/>
  <c r="R97" i="19"/>
  <c r="R98" i="19"/>
  <c r="R99" i="19"/>
  <c r="R100" i="19"/>
  <c r="R101" i="19"/>
  <c r="R102" i="19"/>
  <c r="R103" i="19"/>
  <c r="R104" i="19"/>
  <c r="R106" i="19"/>
  <c r="R107" i="19"/>
  <c r="R108" i="19"/>
  <c r="R109" i="19"/>
  <c r="R110" i="19"/>
  <c r="R111" i="19"/>
  <c r="R112" i="19"/>
  <c r="R113" i="19"/>
  <c r="R115" i="19"/>
  <c r="R116" i="19"/>
  <c r="R117" i="19"/>
  <c r="R118" i="19"/>
  <c r="R119" i="19"/>
  <c r="R120" i="19"/>
  <c r="R121" i="19"/>
  <c r="R122" i="19"/>
  <c r="R123" i="19"/>
  <c r="R124" i="19"/>
  <c r="R125" i="19"/>
  <c r="R126" i="19"/>
  <c r="R127" i="19"/>
  <c r="R128" i="19"/>
  <c r="R129" i="19"/>
  <c r="R130" i="19"/>
  <c r="R9" i="19"/>
  <c r="R131" i="19" l="1"/>
  <c r="C121" i="7"/>
  <c r="C32" i="37"/>
  <c r="C31" i="37"/>
  <c r="P55" i="25" l="1"/>
  <c r="AC55" i="25" s="1"/>
  <c r="P83" i="25" l="1"/>
  <c r="P75" i="25"/>
  <c r="C75" i="25"/>
  <c r="P68" i="25"/>
  <c r="AC68" i="25" s="1"/>
  <c r="P52" i="25"/>
  <c r="C48" i="25"/>
  <c r="C48" i="37"/>
  <c r="R16" i="37"/>
  <c r="P39" i="25"/>
  <c r="AC75" i="25" l="1"/>
  <c r="D27" i="2"/>
  <c r="F18" i="38"/>
  <c r="F19" i="38"/>
  <c r="F20" i="38"/>
  <c r="C21" i="38"/>
  <c r="F21" i="38" s="1"/>
  <c r="C17" i="38"/>
  <c r="F17" i="38" s="1"/>
  <c r="R13" i="37"/>
  <c r="R14" i="37"/>
  <c r="R15" i="37"/>
  <c r="R17" i="37"/>
  <c r="R18" i="37"/>
  <c r="R19" i="37"/>
  <c r="R20" i="37"/>
  <c r="R21" i="37"/>
  <c r="R22" i="37"/>
  <c r="R23" i="37"/>
  <c r="R24" i="37"/>
  <c r="R25" i="37"/>
  <c r="R26" i="37"/>
  <c r="R27" i="37"/>
  <c r="R33" i="37"/>
  <c r="R34" i="37"/>
  <c r="R35" i="37"/>
  <c r="R36" i="37"/>
  <c r="R37" i="37"/>
  <c r="R38" i="37"/>
  <c r="R39" i="37"/>
  <c r="R40" i="37"/>
  <c r="R41" i="37"/>
  <c r="R42" i="37"/>
  <c r="R43" i="37"/>
  <c r="R44" i="37"/>
  <c r="R12" i="37"/>
  <c r="P44" i="7"/>
  <c r="C26" i="38" l="1"/>
  <c r="F42" i="11"/>
  <c r="F39" i="11" l="1"/>
  <c r="F22" i="11"/>
  <c r="F7" i="11"/>
  <c r="K138" i="15"/>
  <c r="D15" i="2" l="1"/>
  <c r="D26" i="38"/>
  <c r="E26" i="38"/>
  <c r="U110" i="15"/>
  <c r="U104" i="15"/>
  <c r="U71" i="15"/>
  <c r="U52" i="15"/>
  <c r="F22" i="1"/>
  <c r="M138" i="15"/>
  <c r="F25" i="1" s="1"/>
  <c r="F26" i="38" l="1"/>
  <c r="R48" i="37"/>
  <c r="I121" i="15" l="1"/>
  <c r="N121" i="15"/>
  <c r="U121" i="15"/>
  <c r="AC15" i="26"/>
  <c r="AC16" i="26"/>
  <c r="AC17" i="26"/>
  <c r="AC18" i="26"/>
  <c r="AC19" i="26"/>
  <c r="AC20" i="26"/>
  <c r="AC21" i="26"/>
  <c r="AC14" i="23"/>
  <c r="AC15" i="23"/>
  <c r="AC16" i="23"/>
  <c r="AC17" i="23"/>
  <c r="AC18" i="23"/>
  <c r="V52" i="15"/>
  <c r="V71" i="15"/>
  <c r="V104" i="15"/>
  <c r="V110" i="15"/>
  <c r="U128" i="15"/>
  <c r="U120" i="15"/>
  <c r="U122" i="15"/>
  <c r="U123" i="15"/>
  <c r="U124" i="15"/>
  <c r="U125" i="15"/>
  <c r="U126" i="15"/>
  <c r="U127" i="15"/>
  <c r="I122" i="15"/>
  <c r="I123" i="15"/>
  <c r="I124" i="15"/>
  <c r="I125" i="15"/>
  <c r="I126" i="15"/>
  <c r="I127" i="15"/>
  <c r="I128" i="15"/>
  <c r="U66" i="15"/>
  <c r="V66" i="15" s="1"/>
  <c r="V121" i="15" l="1"/>
  <c r="D20" i="19"/>
  <c r="D22" i="19"/>
  <c r="F65" i="11"/>
  <c r="D15" i="20"/>
  <c r="D52" i="19" l="1"/>
  <c r="D93" i="19"/>
  <c r="D25" i="20" l="1"/>
  <c r="D11" i="20"/>
  <c r="E59" i="11"/>
  <c r="E86" i="11" s="1"/>
  <c r="E92" i="19"/>
  <c r="D41" i="20" s="1"/>
  <c r="D64" i="19"/>
  <c r="D82" i="19"/>
  <c r="D89" i="19"/>
  <c r="D104" i="19"/>
  <c r="D13" i="20" l="1"/>
  <c r="D17" i="20"/>
  <c r="N8" i="15"/>
  <c r="N9" i="15"/>
  <c r="N10" i="15"/>
  <c r="N11" i="15"/>
  <c r="N12" i="15"/>
  <c r="N13" i="15"/>
  <c r="N14" i="15"/>
  <c r="AC15" i="25"/>
  <c r="AC16" i="25"/>
  <c r="AC17" i="25"/>
  <c r="AC18" i="25"/>
  <c r="AC19" i="25"/>
  <c r="P49" i="36"/>
  <c r="P66" i="36"/>
  <c r="P60" i="36"/>
  <c r="P55" i="36"/>
  <c r="P47" i="36"/>
  <c r="C47" i="36"/>
  <c r="P44" i="36"/>
  <c r="C44" i="36"/>
  <c r="P38" i="36"/>
  <c r="P37" i="36"/>
  <c r="P35" i="36"/>
  <c r="P34" i="36"/>
  <c r="AC34" i="36" s="1"/>
  <c r="P32" i="36"/>
  <c r="P31" i="36"/>
  <c r="P23" i="36"/>
  <c r="C13" i="36"/>
  <c r="C12" i="36"/>
  <c r="P29" i="35"/>
  <c r="P47" i="35"/>
  <c r="C47" i="35"/>
  <c r="P36" i="35"/>
  <c r="C36" i="35"/>
  <c r="P33" i="35"/>
  <c r="C33" i="35"/>
  <c r="P32" i="35"/>
  <c r="C32" i="35"/>
  <c r="P20" i="35"/>
  <c r="C13" i="35"/>
  <c r="C12" i="35"/>
  <c r="P91" i="26"/>
  <c r="AC91" i="26" s="1"/>
  <c r="AC87" i="26"/>
  <c r="AC88" i="26"/>
  <c r="AC89" i="26"/>
  <c r="AC90" i="26"/>
  <c r="AC92" i="26"/>
  <c r="AC93" i="26"/>
  <c r="AC94" i="26"/>
  <c r="AC95" i="26"/>
  <c r="AC96" i="26"/>
  <c r="AC97" i="26"/>
  <c r="AC98" i="26"/>
  <c r="AC99" i="26"/>
  <c r="AC101" i="26"/>
  <c r="AC102" i="26"/>
  <c r="AC104" i="26"/>
  <c r="AC105" i="26"/>
  <c r="AC106" i="26"/>
  <c r="AC107" i="26"/>
  <c r="AC108" i="26"/>
  <c r="AC109" i="26"/>
  <c r="P47" i="26"/>
  <c r="C51" i="26"/>
  <c r="C47" i="26"/>
  <c r="P83" i="26" l="1"/>
  <c r="P82" i="26"/>
  <c r="P77" i="26"/>
  <c r="P76" i="26"/>
  <c r="P73" i="26"/>
  <c r="P67" i="26"/>
  <c r="P64" i="26"/>
  <c r="P52" i="26"/>
  <c r="C52" i="26"/>
  <c r="P50" i="26"/>
  <c r="P49" i="26"/>
  <c r="P46" i="26"/>
  <c r="C46" i="26"/>
  <c r="P38" i="26"/>
  <c r="P28" i="26"/>
  <c r="C13" i="26"/>
  <c r="C12" i="26"/>
  <c r="P78" i="25"/>
  <c r="P77" i="25"/>
  <c r="AC67" i="25" l="1"/>
  <c r="P27" i="25"/>
  <c r="C13" i="25"/>
  <c r="C12" i="25"/>
  <c r="P24" i="23"/>
  <c r="P77" i="23"/>
  <c r="P76" i="23"/>
  <c r="P75" i="23"/>
  <c r="AC75" i="23" s="1"/>
  <c r="P72" i="23"/>
  <c r="AC72" i="23" s="1"/>
  <c r="P70" i="23"/>
  <c r="AC70" i="23" s="1"/>
  <c r="P67" i="23"/>
  <c r="C67" i="23"/>
  <c r="AC67" i="23" s="1"/>
  <c r="P58" i="23"/>
  <c r="P47" i="23"/>
  <c r="C47" i="23"/>
  <c r="C46" i="23"/>
  <c r="P42" i="23"/>
  <c r="C42" i="23"/>
  <c r="P41" i="23"/>
  <c r="C41" i="23"/>
  <c r="P40" i="23"/>
  <c r="P39" i="23"/>
  <c r="C35" i="23"/>
  <c r="P35" i="23"/>
  <c r="P34" i="23"/>
  <c r="C105" i="25" l="1"/>
  <c r="P128" i="7"/>
  <c r="P127" i="7"/>
  <c r="P126" i="7"/>
  <c r="C115" i="7"/>
  <c r="P122" i="7"/>
  <c r="P121" i="7"/>
  <c r="P120" i="7"/>
  <c r="P119" i="7"/>
  <c r="P116" i="7"/>
  <c r="P111" i="7"/>
  <c r="P110" i="7"/>
  <c r="P107" i="7"/>
  <c r="P106" i="7"/>
  <c r="P102" i="7"/>
  <c r="P100" i="7"/>
  <c r="P96" i="7"/>
  <c r="P95" i="7"/>
  <c r="P94" i="7"/>
  <c r="P91" i="7"/>
  <c r="AC90" i="7"/>
  <c r="P88" i="7"/>
  <c r="P87" i="7"/>
  <c r="P85" i="7"/>
  <c r="P82" i="7"/>
  <c r="P81" i="7"/>
  <c r="P80" i="7"/>
  <c r="P79" i="7"/>
  <c r="P76" i="7"/>
  <c r="C76" i="7"/>
  <c r="P75" i="7"/>
  <c r="P74" i="7"/>
  <c r="P73" i="7"/>
  <c r="P72" i="7"/>
  <c r="P70" i="7"/>
  <c r="P69" i="7"/>
  <c r="P68" i="7"/>
  <c r="C67" i="7"/>
  <c r="C66" i="7"/>
  <c r="P63" i="7"/>
  <c r="P62" i="7"/>
  <c r="P61" i="7"/>
  <c r="C61" i="7"/>
  <c r="P60" i="7"/>
  <c r="C60" i="7"/>
  <c r="P56" i="7"/>
  <c r="C56" i="7"/>
  <c r="P52" i="7"/>
  <c r="P51" i="7"/>
  <c r="C51" i="7"/>
  <c r="P50" i="7"/>
  <c r="C50" i="7"/>
  <c r="P49" i="7"/>
  <c r="P48" i="7"/>
  <c r="P47" i="7"/>
  <c r="P46" i="7"/>
  <c r="P45" i="7"/>
  <c r="AC44" i="7"/>
  <c r="P43" i="7"/>
  <c r="AC43" i="7" s="1"/>
  <c r="P42" i="7"/>
  <c r="P41" i="7"/>
  <c r="P35" i="7"/>
  <c r="P34" i="7"/>
  <c r="P32" i="7"/>
  <c r="AC29" i="7"/>
  <c r="U115" i="15"/>
  <c r="U116" i="15"/>
  <c r="U117" i="15"/>
  <c r="N115" i="15"/>
  <c r="N116" i="15"/>
  <c r="I115" i="15"/>
  <c r="I116" i="15"/>
  <c r="U106" i="15"/>
  <c r="V106" i="15" s="1"/>
  <c r="U98" i="15"/>
  <c r="V98" i="15" s="1"/>
  <c r="N93" i="15"/>
  <c r="N91" i="15"/>
  <c r="U91" i="15"/>
  <c r="U78" i="15"/>
  <c r="N78" i="15"/>
  <c r="I78" i="15"/>
  <c r="U47" i="15"/>
  <c r="I47" i="15"/>
  <c r="V115" i="15" l="1"/>
  <c r="V78" i="15"/>
  <c r="V91" i="15"/>
  <c r="V116" i="15"/>
  <c r="V47" i="15"/>
  <c r="U37" i="15"/>
  <c r="V37" i="15" s="1"/>
  <c r="AC39" i="23" l="1"/>
  <c r="AC40" i="23"/>
  <c r="C13" i="23"/>
  <c r="C12" i="23"/>
  <c r="AC128" i="7"/>
  <c r="AC110" i="7"/>
  <c r="AC89" i="7"/>
  <c r="AC85" i="7"/>
  <c r="AC72" i="7"/>
  <c r="C14" i="7"/>
  <c r="C13" i="7"/>
  <c r="C12" i="7"/>
  <c r="P12" i="23" l="1"/>
  <c r="P12" i="26"/>
  <c r="P12" i="35"/>
  <c r="P12" i="7"/>
  <c r="P12" i="25"/>
  <c r="P12" i="36"/>
  <c r="P21" i="36"/>
  <c r="P19" i="36"/>
  <c r="D69" i="19"/>
  <c r="O59" i="34" l="1"/>
  <c r="O66" i="34"/>
  <c r="K24" i="34"/>
  <c r="J24" i="34"/>
  <c r="O64" i="34"/>
  <c r="O62" i="34"/>
  <c r="O61" i="34"/>
  <c r="O60" i="34"/>
  <c r="O58" i="34"/>
  <c r="O57" i="34"/>
  <c r="K84" i="34" l="1"/>
  <c r="K67" i="34"/>
  <c r="O63" i="34"/>
  <c r="AC40" i="7"/>
  <c r="AC55" i="7"/>
  <c r="AC131" i="7"/>
  <c r="AC132" i="7"/>
  <c r="AC133" i="7"/>
  <c r="AC98" i="7"/>
  <c r="AC99" i="7"/>
  <c r="AC102" i="7"/>
  <c r="AC127" i="7"/>
  <c r="Q48" i="37"/>
  <c r="D129" i="19"/>
  <c r="E128" i="19" s="1"/>
  <c r="N137" i="15"/>
  <c r="J138" i="15"/>
  <c r="F21" i="1" s="1"/>
  <c r="L138" i="15"/>
  <c r="F23" i="1" s="1"/>
  <c r="D138" i="15"/>
  <c r="E138" i="15"/>
  <c r="F138" i="15"/>
  <c r="G138" i="15"/>
  <c r="H138" i="15"/>
  <c r="C138" i="15"/>
  <c r="N16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N29" i="15"/>
  <c r="N30" i="15"/>
  <c r="N31" i="15"/>
  <c r="N32" i="15"/>
  <c r="N34" i="15"/>
  <c r="N35" i="15"/>
  <c r="N36" i="15"/>
  <c r="N38" i="15"/>
  <c r="N39" i="15"/>
  <c r="N40" i="15"/>
  <c r="N41" i="15"/>
  <c r="N42" i="15"/>
  <c r="N43" i="15"/>
  <c r="N44" i="15"/>
  <c r="N45" i="15"/>
  <c r="N46" i="15"/>
  <c r="N48" i="15"/>
  <c r="N49" i="15"/>
  <c r="N50" i="15"/>
  <c r="N51" i="15"/>
  <c r="N53" i="15"/>
  <c r="N54" i="15"/>
  <c r="N55" i="15"/>
  <c r="N56" i="15"/>
  <c r="N57" i="15"/>
  <c r="N58" i="15"/>
  <c r="N59" i="15"/>
  <c r="N60" i="15"/>
  <c r="N61" i="15"/>
  <c r="N62" i="15"/>
  <c r="N63" i="15"/>
  <c r="N64" i="15"/>
  <c r="N65" i="15"/>
  <c r="N67" i="15"/>
  <c r="N68" i="15"/>
  <c r="N69" i="15"/>
  <c r="N70" i="15"/>
  <c r="N72" i="15"/>
  <c r="N73" i="15"/>
  <c r="N74" i="15"/>
  <c r="N75" i="15"/>
  <c r="N76" i="15"/>
  <c r="N77" i="15"/>
  <c r="N79" i="15"/>
  <c r="N80" i="15"/>
  <c r="N81" i="15"/>
  <c r="N82" i="15"/>
  <c r="N83" i="15"/>
  <c r="N84" i="15"/>
  <c r="N85" i="15"/>
  <c r="N86" i="15"/>
  <c r="N87" i="15"/>
  <c r="N88" i="15"/>
  <c r="N89" i="15"/>
  <c r="N90" i="15"/>
  <c r="N92" i="15"/>
  <c r="N94" i="15"/>
  <c r="N95" i="15"/>
  <c r="N96" i="15"/>
  <c r="N97" i="15"/>
  <c r="N99" i="15"/>
  <c r="N100" i="15"/>
  <c r="N101" i="15"/>
  <c r="N102" i="15"/>
  <c r="N103" i="15"/>
  <c r="N105" i="15"/>
  <c r="N107" i="15"/>
  <c r="N108" i="15"/>
  <c r="N109" i="15"/>
  <c r="N111" i="15"/>
  <c r="N112" i="15"/>
  <c r="N113" i="15"/>
  <c r="N114" i="15"/>
  <c r="N117" i="15"/>
  <c r="N118" i="15"/>
  <c r="N119" i="15"/>
  <c r="N120" i="15"/>
  <c r="N122" i="15"/>
  <c r="V122" i="15" s="1"/>
  <c r="N123" i="15"/>
  <c r="V123" i="15" s="1"/>
  <c r="N124" i="15"/>
  <c r="V124" i="15" s="1"/>
  <c r="N125" i="15"/>
  <c r="V125" i="15" s="1"/>
  <c r="N126" i="15"/>
  <c r="V126" i="15" s="1"/>
  <c r="N127" i="15"/>
  <c r="V127" i="15" s="1"/>
  <c r="N128" i="15"/>
  <c r="V128" i="15" s="1"/>
  <c r="N129" i="15"/>
  <c r="N130" i="15"/>
  <c r="N131" i="15"/>
  <c r="N132" i="15"/>
  <c r="N133" i="15"/>
  <c r="N134" i="15"/>
  <c r="N135" i="15"/>
  <c r="N136" i="15"/>
  <c r="N15" i="15"/>
  <c r="U11" i="15"/>
  <c r="U12" i="15"/>
  <c r="U13" i="15"/>
  <c r="U14" i="15"/>
  <c r="U15" i="15"/>
  <c r="U16" i="15"/>
  <c r="U17" i="15"/>
  <c r="U18" i="15"/>
  <c r="U19" i="15"/>
  <c r="U20" i="15"/>
  <c r="U22" i="15"/>
  <c r="U24" i="15"/>
  <c r="U25" i="15"/>
  <c r="U26" i="15"/>
  <c r="U27" i="15"/>
  <c r="U28" i="15"/>
  <c r="U29" i="15"/>
  <c r="U30" i="15"/>
  <c r="U31" i="15"/>
  <c r="U32" i="15"/>
  <c r="U34" i="15"/>
  <c r="U35" i="15"/>
  <c r="U36" i="15"/>
  <c r="U38" i="15"/>
  <c r="U39" i="15"/>
  <c r="U40" i="15"/>
  <c r="U41" i="15"/>
  <c r="U42" i="15"/>
  <c r="U43" i="15"/>
  <c r="U44" i="15"/>
  <c r="U45" i="15"/>
  <c r="U46" i="15"/>
  <c r="U48" i="15"/>
  <c r="U49" i="15"/>
  <c r="U50" i="15"/>
  <c r="U51" i="15"/>
  <c r="U53" i="15"/>
  <c r="U54" i="15"/>
  <c r="U55" i="15"/>
  <c r="U56" i="15"/>
  <c r="U57" i="15"/>
  <c r="U58" i="15"/>
  <c r="U59" i="15"/>
  <c r="U60" i="15"/>
  <c r="U61" i="15"/>
  <c r="U62" i="15"/>
  <c r="U63" i="15"/>
  <c r="U64" i="15"/>
  <c r="U65" i="15"/>
  <c r="U67" i="15"/>
  <c r="U68" i="15"/>
  <c r="U69" i="15"/>
  <c r="U70" i="15"/>
  <c r="U72" i="15"/>
  <c r="U73" i="15"/>
  <c r="U74" i="15"/>
  <c r="U75" i="15"/>
  <c r="U76" i="15"/>
  <c r="U77" i="15"/>
  <c r="U79" i="15"/>
  <c r="U80" i="15"/>
  <c r="U81" i="15"/>
  <c r="U82" i="15"/>
  <c r="U83" i="15"/>
  <c r="U84" i="15"/>
  <c r="U85" i="15"/>
  <c r="U86" i="15"/>
  <c r="U87" i="15"/>
  <c r="U88" i="15"/>
  <c r="U89" i="15"/>
  <c r="U90" i="15"/>
  <c r="U92" i="15"/>
  <c r="U93" i="15"/>
  <c r="U94" i="15"/>
  <c r="U95" i="15"/>
  <c r="U96" i="15"/>
  <c r="U97" i="15"/>
  <c r="U99" i="15"/>
  <c r="U100" i="15"/>
  <c r="U101" i="15"/>
  <c r="U102" i="15"/>
  <c r="U103" i="15"/>
  <c r="U105" i="15"/>
  <c r="U107" i="15"/>
  <c r="U108" i="15"/>
  <c r="U109" i="15"/>
  <c r="U111" i="15"/>
  <c r="U112" i="15"/>
  <c r="U113" i="15"/>
  <c r="U114" i="15"/>
  <c r="U118" i="15"/>
  <c r="U119" i="15"/>
  <c r="U129" i="15"/>
  <c r="U130" i="15"/>
  <c r="U131" i="15"/>
  <c r="U132" i="15"/>
  <c r="U133" i="15"/>
  <c r="U134" i="15"/>
  <c r="U135" i="15"/>
  <c r="U136" i="15"/>
  <c r="U137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V30" i="15" s="1"/>
  <c r="I31" i="15"/>
  <c r="I32" i="15"/>
  <c r="I34" i="15"/>
  <c r="I35" i="15"/>
  <c r="I36" i="15"/>
  <c r="I38" i="15"/>
  <c r="I39" i="15"/>
  <c r="I40" i="15"/>
  <c r="I41" i="15"/>
  <c r="I42" i="15"/>
  <c r="I43" i="15"/>
  <c r="I44" i="15"/>
  <c r="I45" i="15"/>
  <c r="I46" i="15"/>
  <c r="I48" i="15"/>
  <c r="I49" i="15"/>
  <c r="I50" i="15"/>
  <c r="I51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7" i="15"/>
  <c r="I68" i="15"/>
  <c r="I69" i="15"/>
  <c r="I70" i="15"/>
  <c r="I72" i="15"/>
  <c r="I73" i="15"/>
  <c r="I74" i="15"/>
  <c r="I75" i="15"/>
  <c r="I76" i="15"/>
  <c r="I77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2" i="15"/>
  <c r="I93" i="15"/>
  <c r="I94" i="15"/>
  <c r="I95" i="15"/>
  <c r="I96" i="15"/>
  <c r="I97" i="15"/>
  <c r="I99" i="15"/>
  <c r="I100" i="15"/>
  <c r="I101" i="15"/>
  <c r="I102" i="15"/>
  <c r="I103" i="15"/>
  <c r="I105" i="15"/>
  <c r="I107" i="15"/>
  <c r="I108" i="15"/>
  <c r="I109" i="15"/>
  <c r="I111" i="15"/>
  <c r="I112" i="15"/>
  <c r="I113" i="15"/>
  <c r="I114" i="15"/>
  <c r="I117" i="15"/>
  <c r="I118" i="15"/>
  <c r="I119" i="15"/>
  <c r="I120" i="15"/>
  <c r="I129" i="15"/>
  <c r="I130" i="15"/>
  <c r="I131" i="15"/>
  <c r="I132" i="15"/>
  <c r="I133" i="15"/>
  <c r="I134" i="15"/>
  <c r="I135" i="15"/>
  <c r="I136" i="15"/>
  <c r="I137" i="15"/>
  <c r="I10" i="15"/>
  <c r="U10" i="15"/>
  <c r="P100" i="36"/>
  <c r="C100" i="36"/>
  <c r="AC96" i="36"/>
  <c r="AC88" i="36"/>
  <c r="AC87" i="36"/>
  <c r="AC86" i="36"/>
  <c r="AC85" i="36"/>
  <c r="AC84" i="36"/>
  <c r="AC79" i="36"/>
  <c r="AC78" i="36"/>
  <c r="AC77" i="36"/>
  <c r="AC76" i="36"/>
  <c r="AC75" i="36"/>
  <c r="AC74" i="36"/>
  <c r="AC73" i="36"/>
  <c r="AC72" i="36"/>
  <c r="AC71" i="36"/>
  <c r="AC70" i="36"/>
  <c r="AC69" i="36"/>
  <c r="AC66" i="36"/>
  <c r="AC65" i="36"/>
  <c r="AC63" i="36"/>
  <c r="AC62" i="36"/>
  <c r="AC61" i="36"/>
  <c r="AC60" i="36"/>
  <c r="AC59" i="36"/>
  <c r="AC58" i="36"/>
  <c r="AC57" i="36"/>
  <c r="AC56" i="36"/>
  <c r="AC55" i="36"/>
  <c r="AC54" i="36"/>
  <c r="AC53" i="36"/>
  <c r="AC52" i="36"/>
  <c r="AC51" i="36"/>
  <c r="AC50" i="36"/>
  <c r="AC49" i="36"/>
  <c r="AC48" i="36"/>
  <c r="AC47" i="36"/>
  <c r="AC46" i="36"/>
  <c r="AC45" i="36"/>
  <c r="AC44" i="36"/>
  <c r="AC43" i="36"/>
  <c r="AC42" i="36"/>
  <c r="AC41" i="36"/>
  <c r="AC40" i="36"/>
  <c r="AC39" i="36"/>
  <c r="AC38" i="36"/>
  <c r="AC37" i="36"/>
  <c r="AC36" i="36"/>
  <c r="AC35" i="36"/>
  <c r="AC33" i="36"/>
  <c r="AC32" i="36"/>
  <c r="AC31" i="36"/>
  <c r="AC30" i="36"/>
  <c r="AC29" i="36"/>
  <c r="AC28" i="36"/>
  <c r="AC26" i="36"/>
  <c r="AC23" i="36"/>
  <c r="AC22" i="36"/>
  <c r="AC21" i="36"/>
  <c r="AC19" i="36"/>
  <c r="AC14" i="36"/>
  <c r="AC13" i="36"/>
  <c r="AC12" i="36"/>
  <c r="C60" i="35"/>
  <c r="AC59" i="35"/>
  <c r="AC58" i="35"/>
  <c r="AC54" i="35"/>
  <c r="AC53" i="35"/>
  <c r="AC52" i="35"/>
  <c r="AC51" i="35"/>
  <c r="AC50" i="35"/>
  <c r="AC47" i="35"/>
  <c r="AC46" i="35"/>
  <c r="AC45" i="35"/>
  <c r="AC44" i="35"/>
  <c r="AC42" i="35"/>
  <c r="AC41" i="35"/>
  <c r="AC40" i="35"/>
  <c r="AC39" i="35"/>
  <c r="AC38" i="35"/>
  <c r="AC36" i="35"/>
  <c r="AC35" i="35"/>
  <c r="AC34" i="35"/>
  <c r="AC33" i="35"/>
  <c r="AC32" i="35"/>
  <c r="AC31" i="35"/>
  <c r="AC30" i="35"/>
  <c r="AC29" i="35"/>
  <c r="AC28" i="35"/>
  <c r="AC27" i="35"/>
  <c r="AC26" i="35"/>
  <c r="AC25" i="35"/>
  <c r="AC23" i="35"/>
  <c r="AC20" i="35"/>
  <c r="AC19" i="35"/>
  <c r="AC13" i="35"/>
  <c r="AC12" i="35"/>
  <c r="F84" i="34"/>
  <c r="H84" i="34"/>
  <c r="F100" i="34"/>
  <c r="H100" i="34"/>
  <c r="AC86" i="7"/>
  <c r="F22" i="13"/>
  <c r="AC126" i="7"/>
  <c r="AC122" i="7"/>
  <c r="O56" i="34"/>
  <c r="O65" i="34"/>
  <c r="F54" i="34"/>
  <c r="H54" i="34"/>
  <c r="M54" i="34"/>
  <c r="M148" i="34" s="1"/>
  <c r="F67" i="34"/>
  <c r="H67" i="34"/>
  <c r="D46" i="19"/>
  <c r="D77" i="19"/>
  <c r="D86" i="19"/>
  <c r="E81" i="19" s="1"/>
  <c r="D39" i="20" s="1"/>
  <c r="D110" i="19"/>
  <c r="E122" i="19"/>
  <c r="D47" i="20" s="1"/>
  <c r="AC32" i="26"/>
  <c r="AC45" i="26"/>
  <c r="AC93" i="7"/>
  <c r="AC94" i="7"/>
  <c r="AC95" i="7"/>
  <c r="AC96" i="7"/>
  <c r="AC32" i="7"/>
  <c r="AC31" i="7"/>
  <c r="AC24" i="23"/>
  <c r="AC23" i="23"/>
  <c r="D21" i="20"/>
  <c r="F54" i="11"/>
  <c r="F86" i="11" s="1"/>
  <c r="F24" i="30"/>
  <c r="C24" i="30"/>
  <c r="AC44" i="26"/>
  <c r="AC80" i="7"/>
  <c r="AC78" i="23"/>
  <c r="AC79" i="23"/>
  <c r="AC80" i="23"/>
  <c r="AC67" i="7"/>
  <c r="AC48" i="7"/>
  <c r="AC49" i="7"/>
  <c r="AC109" i="7"/>
  <c r="AC111" i="7"/>
  <c r="AC75" i="7"/>
  <c r="AC62" i="7"/>
  <c r="AC58" i="7"/>
  <c r="AC59" i="7"/>
  <c r="AC60" i="7"/>
  <c r="AC116" i="7"/>
  <c r="AC118" i="7"/>
  <c r="AC120" i="7"/>
  <c r="AC121" i="7"/>
  <c r="AC124" i="7"/>
  <c r="AC125" i="7"/>
  <c r="AC87" i="7"/>
  <c r="AC88" i="7"/>
  <c r="AC91" i="7"/>
  <c r="AC106" i="7"/>
  <c r="AC107" i="7"/>
  <c r="AC115" i="7"/>
  <c r="AC12" i="7"/>
  <c r="AC13" i="7"/>
  <c r="AC14" i="7"/>
  <c r="AC21" i="7"/>
  <c r="AC22" i="7"/>
  <c r="AC34" i="7"/>
  <c r="AC35" i="7"/>
  <c r="AC41" i="7"/>
  <c r="AC42" i="7"/>
  <c r="AC45" i="7"/>
  <c r="AC46" i="7"/>
  <c r="AC47" i="7"/>
  <c r="AC50" i="7"/>
  <c r="AC51" i="7"/>
  <c r="AC52" i="7"/>
  <c r="AC53" i="7"/>
  <c r="AC54" i="7"/>
  <c r="AC56" i="7"/>
  <c r="AC61" i="7"/>
  <c r="AC63" i="7"/>
  <c r="AC66" i="7"/>
  <c r="AC68" i="7"/>
  <c r="AC69" i="7"/>
  <c r="AC70" i="7"/>
  <c r="AC71" i="7"/>
  <c r="AC73" i="7"/>
  <c r="AC74" i="7"/>
  <c r="AC76" i="7"/>
  <c r="AC79" i="7"/>
  <c r="AC81" i="7"/>
  <c r="AC82" i="7"/>
  <c r="AC84" i="7"/>
  <c r="C135" i="7"/>
  <c r="AC44" i="23"/>
  <c r="AC45" i="23"/>
  <c r="AC46" i="23"/>
  <c r="AC76" i="23"/>
  <c r="AC77" i="23"/>
  <c r="AC42" i="23"/>
  <c r="AC43" i="23"/>
  <c r="AC28" i="23"/>
  <c r="AC29" i="23"/>
  <c r="AC30" i="23"/>
  <c r="AC31" i="23"/>
  <c r="AC32" i="23"/>
  <c r="AC33" i="23"/>
  <c r="AC34" i="23"/>
  <c r="AC35" i="23"/>
  <c r="AC36" i="23"/>
  <c r="AC12" i="23"/>
  <c r="AC13" i="23"/>
  <c r="AC27" i="23"/>
  <c r="AC38" i="23"/>
  <c r="AC41" i="23"/>
  <c r="AC47" i="23"/>
  <c r="AC51" i="23"/>
  <c r="AC53" i="23"/>
  <c r="AC55" i="23"/>
  <c r="AC56" i="23"/>
  <c r="AC57" i="23"/>
  <c r="AC86" i="23"/>
  <c r="AC94" i="23"/>
  <c r="C102" i="23"/>
  <c r="AC53" i="25"/>
  <c r="AC51" i="25"/>
  <c r="AC12" i="25"/>
  <c r="AC13" i="25"/>
  <c r="AC14" i="25"/>
  <c r="AC31" i="25"/>
  <c r="AC32" i="25"/>
  <c r="AC33" i="25"/>
  <c r="AC34" i="25"/>
  <c r="AC35" i="25"/>
  <c r="AC36" i="25"/>
  <c r="AC37" i="25"/>
  <c r="AC38" i="25"/>
  <c r="AC39" i="25"/>
  <c r="AC40" i="25"/>
  <c r="AC41" i="25"/>
  <c r="AC44" i="25"/>
  <c r="AC47" i="25"/>
  <c r="AC48" i="25"/>
  <c r="AC49" i="25"/>
  <c r="AC50" i="25"/>
  <c r="AC52" i="25"/>
  <c r="AC54" i="25"/>
  <c r="AC59" i="25"/>
  <c r="AC61" i="25"/>
  <c r="AC64" i="25"/>
  <c r="AC65" i="25"/>
  <c r="AC66" i="25"/>
  <c r="AC70" i="25"/>
  <c r="AC71" i="25"/>
  <c r="AC73" i="25"/>
  <c r="AC74" i="25"/>
  <c r="AC77" i="25"/>
  <c r="AC78" i="25"/>
  <c r="AC79" i="25"/>
  <c r="AC80" i="25"/>
  <c r="AC81" i="25"/>
  <c r="AC82" i="25"/>
  <c r="AC83" i="25"/>
  <c r="AC92" i="25"/>
  <c r="AC93" i="25"/>
  <c r="AC94" i="25"/>
  <c r="AC96" i="25"/>
  <c r="AC97" i="25"/>
  <c r="AC101" i="25"/>
  <c r="AC84" i="26"/>
  <c r="AC85" i="26"/>
  <c r="AC86" i="26"/>
  <c r="AC66" i="26"/>
  <c r="AC67" i="26"/>
  <c r="AC68" i="26"/>
  <c r="AC69" i="26"/>
  <c r="AC57" i="26"/>
  <c r="AC58" i="26"/>
  <c r="AC60" i="26"/>
  <c r="AC61" i="26"/>
  <c r="AC62" i="26"/>
  <c r="AC54" i="26"/>
  <c r="AC55" i="26"/>
  <c r="AC56" i="26"/>
  <c r="AC51" i="26"/>
  <c r="AC49" i="26"/>
  <c r="AC41" i="26"/>
  <c r="AC42" i="26"/>
  <c r="AC27" i="26"/>
  <c r="AC28" i="26"/>
  <c r="AC12" i="26"/>
  <c r="AC13" i="26"/>
  <c r="AC14" i="26"/>
  <c r="AC34" i="26"/>
  <c r="AC35" i="26"/>
  <c r="AC36" i="26"/>
  <c r="AC37" i="26"/>
  <c r="AC38" i="26"/>
  <c r="AC39" i="26"/>
  <c r="AC40" i="26"/>
  <c r="AC43" i="26"/>
  <c r="AC46" i="26"/>
  <c r="AC47" i="26"/>
  <c r="AC48" i="26"/>
  <c r="AC50" i="26"/>
  <c r="AC52" i="26"/>
  <c r="AC63" i="26"/>
  <c r="AC64" i="26"/>
  <c r="AC65" i="26"/>
  <c r="AC70" i="26"/>
  <c r="AC72" i="26"/>
  <c r="AC73" i="26"/>
  <c r="AC76" i="26"/>
  <c r="AC77" i="26"/>
  <c r="AC78" i="26"/>
  <c r="AC79" i="26"/>
  <c r="AC80" i="26"/>
  <c r="AC81" i="26"/>
  <c r="AC82" i="26"/>
  <c r="AC83" i="26"/>
  <c r="C110" i="26"/>
  <c r="F31" i="13"/>
  <c r="C37" i="13"/>
  <c r="V32" i="15" l="1"/>
  <c r="K148" i="34"/>
  <c r="V31" i="15"/>
  <c r="H148" i="34"/>
  <c r="F148" i="34"/>
  <c r="V62" i="15"/>
  <c r="N24" i="34"/>
  <c r="G24" i="34"/>
  <c r="O24" i="34"/>
  <c r="L24" i="34"/>
  <c r="O21" i="15" s="1"/>
  <c r="V119" i="15"/>
  <c r="D19" i="20"/>
  <c r="V108" i="15"/>
  <c r="E25" i="19"/>
  <c r="D37" i="20" s="1"/>
  <c r="V90" i="15"/>
  <c r="V82" i="15"/>
  <c r="V73" i="15"/>
  <c r="V63" i="15"/>
  <c r="V55" i="15"/>
  <c r="V45" i="15"/>
  <c r="V27" i="15"/>
  <c r="V22" i="15"/>
  <c r="V86" i="15"/>
  <c r="V77" i="15"/>
  <c r="V68" i="15"/>
  <c r="V59" i="15"/>
  <c r="V50" i="15"/>
  <c r="V41" i="15"/>
  <c r="V17" i="15"/>
  <c r="V135" i="15"/>
  <c r="V36" i="15"/>
  <c r="V131" i="15"/>
  <c r="G20" i="1"/>
  <c r="H19" i="1" s="1"/>
  <c r="V113" i="15"/>
  <c r="V102" i="15"/>
  <c r="V84" i="15"/>
  <c r="V75" i="15"/>
  <c r="V61" i="15"/>
  <c r="V53" i="15"/>
  <c r="V43" i="15"/>
  <c r="V34" i="15"/>
  <c r="V25" i="15"/>
  <c r="V120" i="15"/>
  <c r="V97" i="15"/>
  <c r="V80" i="15"/>
  <c r="V65" i="15"/>
  <c r="V57" i="15"/>
  <c r="V48" i="15"/>
  <c r="V39" i="15"/>
  <c r="V29" i="15"/>
  <c r="V137" i="15"/>
  <c r="V133" i="15"/>
  <c r="V117" i="15"/>
  <c r="V111" i="15"/>
  <c r="V105" i="15"/>
  <c r="V100" i="15"/>
  <c r="V95" i="15"/>
  <c r="V19" i="15"/>
  <c r="V15" i="15"/>
  <c r="V11" i="15"/>
  <c r="V109" i="15"/>
  <c r="V70" i="15"/>
  <c r="V129" i="15"/>
  <c r="V136" i="15"/>
  <c r="V134" i="15"/>
  <c r="V132" i="15"/>
  <c r="V130" i="15"/>
  <c r="V118" i="15"/>
  <c r="V114" i="15"/>
  <c r="V112" i="15"/>
  <c r="V107" i="15"/>
  <c r="V103" i="15"/>
  <c r="V101" i="15"/>
  <c r="V99" i="15"/>
  <c r="V96" i="15"/>
  <c r="V94" i="15"/>
  <c r="V92" i="15"/>
  <c r="V89" i="15"/>
  <c r="V87" i="15"/>
  <c r="V85" i="15"/>
  <c r="V83" i="15"/>
  <c r="V81" i="15"/>
  <c r="V79" i="15"/>
  <c r="V76" i="15"/>
  <c r="V74" i="15"/>
  <c r="V72" i="15"/>
  <c r="V69" i="15"/>
  <c r="V67" i="15"/>
  <c r="V64" i="15"/>
  <c r="V60" i="15"/>
  <c r="V58" i="15"/>
  <c r="V56" i="15"/>
  <c r="V54" i="15"/>
  <c r="V51" i="15"/>
  <c r="V49" i="15"/>
  <c r="V46" i="15"/>
  <c r="V44" i="15"/>
  <c r="V42" i="15"/>
  <c r="V40" i="15"/>
  <c r="V38" i="15"/>
  <c r="V35" i="15"/>
  <c r="V28" i="15"/>
  <c r="V26" i="15"/>
  <c r="V24" i="15"/>
  <c r="V20" i="15"/>
  <c r="V18" i="15"/>
  <c r="V16" i="15"/>
  <c r="V14" i="15"/>
  <c r="V12" i="15"/>
  <c r="V93" i="15"/>
  <c r="V88" i="15"/>
  <c r="F37" i="13"/>
  <c r="V10" i="15"/>
  <c r="N67" i="34"/>
  <c r="G67" i="34"/>
  <c r="N100" i="34"/>
  <c r="L84" i="34"/>
  <c r="R21" i="15" s="1"/>
  <c r="L100" i="34"/>
  <c r="S21" i="15" s="1"/>
  <c r="N84" i="34"/>
  <c r="I84" i="34"/>
  <c r="G100" i="34"/>
  <c r="J100" i="34"/>
  <c r="G84" i="34"/>
  <c r="N138" i="15"/>
  <c r="I138" i="15"/>
  <c r="AC100" i="36"/>
  <c r="O100" i="34"/>
  <c r="O84" i="34"/>
  <c r="O67" i="34"/>
  <c r="L67" i="34"/>
  <c r="J54" i="34"/>
  <c r="G54" i="34"/>
  <c r="N54" i="34"/>
  <c r="L54" i="34"/>
  <c r="P21" i="15" s="1"/>
  <c r="O54" i="34"/>
  <c r="J148" i="34" l="1"/>
  <c r="D28" i="21"/>
  <c r="D32" i="21" s="1"/>
  <c r="D27" i="20"/>
  <c r="P16" i="35"/>
  <c r="Q21" i="15"/>
  <c r="P21" i="25" s="1"/>
  <c r="R23" i="15"/>
  <c r="R138" i="15" s="1"/>
  <c r="F16" i="1" s="1"/>
  <c r="G148" i="34"/>
  <c r="P150" i="34" s="1"/>
  <c r="N148" i="34"/>
  <c r="L148" i="34"/>
  <c r="C17" i="19" s="1"/>
  <c r="O148" i="34"/>
  <c r="I67" i="34"/>
  <c r="I24" i="34"/>
  <c r="O23" i="15" s="1"/>
  <c r="P28" i="7" s="1"/>
  <c r="AC28" i="7" s="1"/>
  <c r="I100" i="34"/>
  <c r="S23" i="15" s="1"/>
  <c r="P18" i="35" s="1"/>
  <c r="AC18" i="35" s="1"/>
  <c r="C26" i="2"/>
  <c r="D26" i="2" s="1"/>
  <c r="D12" i="19"/>
  <c r="D8" i="19"/>
  <c r="P22" i="26"/>
  <c r="P20" i="23"/>
  <c r="I54" i="34"/>
  <c r="P23" i="15" s="1"/>
  <c r="P138" i="15" s="1"/>
  <c r="O138" i="15" l="1"/>
  <c r="Q23" i="15"/>
  <c r="P24" i="25" s="1"/>
  <c r="AC24" i="25" s="1"/>
  <c r="AC21" i="25"/>
  <c r="P25" i="26"/>
  <c r="AC25" i="26" s="1"/>
  <c r="S138" i="15"/>
  <c r="F17" i="1" s="1"/>
  <c r="Q138" i="15"/>
  <c r="F15" i="1" s="1"/>
  <c r="AC16" i="35"/>
  <c r="AC60" i="35" s="1"/>
  <c r="P60" i="35"/>
  <c r="P22" i="23"/>
  <c r="AC22" i="23" s="1"/>
  <c r="I148" i="34"/>
  <c r="C19" i="19" s="1"/>
  <c r="F18" i="1"/>
  <c r="AC20" i="23"/>
  <c r="P102" i="23"/>
  <c r="P25" i="7"/>
  <c r="P135" i="7" s="1"/>
  <c r="F11" i="1"/>
  <c r="U21" i="15"/>
  <c r="F12" i="1"/>
  <c r="AC22" i="26"/>
  <c r="AC110" i="26" s="1"/>
  <c r="P151" i="34"/>
  <c r="P110" i="26" l="1"/>
  <c r="G14" i="1"/>
  <c r="H13" i="1" s="1"/>
  <c r="AC105" i="25"/>
  <c r="P105" i="25"/>
  <c r="AC102" i="23"/>
  <c r="V21" i="15"/>
  <c r="G10" i="1"/>
  <c r="F30" i="1"/>
  <c r="AC25" i="7"/>
  <c r="AC135" i="7" s="1"/>
  <c r="U23" i="15"/>
  <c r="U138" i="15" s="1"/>
  <c r="H9" i="1" l="1"/>
  <c r="H30" i="1" s="1"/>
  <c r="G30" i="1"/>
  <c r="V23" i="15"/>
  <c r="D16" i="19"/>
  <c r="C131" i="19"/>
  <c r="V138" i="15" l="1"/>
  <c r="C28" i="2"/>
  <c r="D18" i="19"/>
  <c r="E7" i="19" s="1"/>
  <c r="D35" i="20" s="1"/>
  <c r="D38" i="21" s="1"/>
  <c r="D11" i="2" s="1"/>
  <c r="D131" i="19" l="1"/>
  <c r="C32" i="2"/>
  <c r="D28" i="2"/>
  <c r="D32" i="2" s="1"/>
  <c r="E103" i="19"/>
  <c r="E131" i="19" l="1"/>
  <c r="D43" i="20"/>
  <c r="D50" i="20" l="1"/>
  <c r="D36" i="21"/>
  <c r="D13" i="2" l="1"/>
  <c r="D17" i="2" s="1"/>
  <c r="D40" i="21"/>
</calcChain>
</file>

<file path=xl/comments1.xml><?xml version="1.0" encoding="utf-8"?>
<comments xmlns="http://schemas.openxmlformats.org/spreadsheetml/2006/main">
  <authors>
    <author>MARIA LUISA MELGAR DE AVILES</author>
  </authors>
  <commentList>
    <comment ref="P115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APORTACION A INSAFORP</t>
        </r>
      </text>
    </comment>
  </commentList>
</comments>
</file>

<file path=xl/comments2.xml><?xml version="1.0" encoding="utf-8"?>
<comments xmlns="http://schemas.openxmlformats.org/spreadsheetml/2006/main">
  <authors>
    <author>User</author>
    <author>MARIA LUISA MELGAR DE AVILES</author>
  </authors>
  <commentList>
    <comment ref="A76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94" authorId="1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Cuota COMURES</t>
        </r>
      </text>
    </comment>
    <comment ref="P94" authorId="1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APORTACION A INSAFORP</t>
        </r>
      </text>
    </comment>
  </commentList>
</comments>
</file>

<file path=xl/comments3.xml><?xml version="1.0" encoding="utf-8"?>
<comments xmlns="http://schemas.openxmlformats.org/spreadsheetml/2006/main">
  <authors>
    <author>MARIA LUISA MELGAR DE AVILES</author>
  </authors>
  <commentList>
    <comment ref="C101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Cuota COMURES</t>
        </r>
      </text>
    </comment>
    <comment ref="P101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APORTACION A INSAFORP</t>
        </r>
      </text>
    </comment>
  </commentList>
</comments>
</file>

<file path=xl/comments4.xml><?xml version="1.0" encoding="utf-8"?>
<comments xmlns="http://schemas.openxmlformats.org/spreadsheetml/2006/main">
  <authors>
    <author>MARIA LUISA MELGAR DE AVILES</author>
  </authors>
  <commentList>
    <comment ref="C101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Cuota COMURES</t>
        </r>
      </text>
    </comment>
    <comment ref="P101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APORTACION A INSAFORP</t>
        </r>
      </text>
    </comment>
  </commentList>
</comments>
</file>

<file path=xl/comments5.xml><?xml version="1.0" encoding="utf-8"?>
<comments xmlns="http://schemas.openxmlformats.org/spreadsheetml/2006/main">
  <authors>
    <author>MARIA LUISA MELGAR DE AVILES</author>
  </authors>
  <commentList>
    <comment ref="C96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Cuota COMURES</t>
        </r>
      </text>
    </comment>
    <comment ref="P96" authorId="0" shapeId="0">
      <text>
        <r>
          <rPr>
            <b/>
            <sz val="8"/>
            <color indexed="81"/>
            <rFont val="Tahoma"/>
            <family val="2"/>
          </rPr>
          <t>MARIA LUISA MELGAR DE AVILES:</t>
        </r>
        <r>
          <rPr>
            <sz val="8"/>
            <color indexed="81"/>
            <rFont val="Tahoma"/>
            <family val="2"/>
          </rPr>
          <t xml:space="preserve">
APORTACION A INSAFORP</t>
        </r>
      </text>
    </comment>
  </commentList>
</comments>
</file>

<file path=xl/sharedStrings.xml><?xml version="1.0" encoding="utf-8"?>
<sst xmlns="http://schemas.openxmlformats.org/spreadsheetml/2006/main" count="1884" uniqueCount="565">
  <si>
    <t>SERVICIOS MUNICIPALES</t>
  </si>
  <si>
    <t>PRE-INVERSION</t>
  </si>
  <si>
    <t>01</t>
  </si>
  <si>
    <t>0101</t>
  </si>
  <si>
    <t>0102</t>
  </si>
  <si>
    <t>03</t>
  </si>
  <si>
    <t>0301</t>
  </si>
  <si>
    <t>0302</t>
  </si>
  <si>
    <t>CONCEPTO</t>
  </si>
  <si>
    <t>LINEA</t>
  </si>
  <si>
    <t>TRAB.</t>
  </si>
  <si>
    <t>21</t>
  </si>
  <si>
    <t>22</t>
  </si>
  <si>
    <t>23</t>
  </si>
  <si>
    <t>GASTOS CORRIENTES</t>
  </si>
  <si>
    <t>CLASIFICACIONES ECONOMICAS DE GASTO</t>
  </si>
  <si>
    <t>PROYECTOS DE DESARROLLO SOCIAL</t>
  </si>
  <si>
    <t>INVERSION E INSFRAESTRUCTURA SOCIAL</t>
  </si>
  <si>
    <t>0501</t>
  </si>
  <si>
    <t>APLICACIONES FINANCIERAS</t>
  </si>
  <si>
    <t>ADMINISTRACION MUNICIPAL</t>
  </si>
  <si>
    <t>DIRECCION Y ADMINISTRACION</t>
  </si>
  <si>
    <t>AREA</t>
  </si>
  <si>
    <t>GESTION</t>
  </si>
  <si>
    <t>UNID</t>
  </si>
  <si>
    <t>PRES</t>
  </si>
  <si>
    <t>1</t>
  </si>
  <si>
    <t>CONDUCCION ADMINISTRATIVA</t>
  </si>
  <si>
    <t>DESARROLLO SOCIAL</t>
  </si>
  <si>
    <t>FONDO GENERAL</t>
  </si>
  <si>
    <t>FONDOS PROPIOS</t>
  </si>
  <si>
    <t>PRESTAMOS INTERNOS</t>
  </si>
  <si>
    <t>PRESUPUESTO DE EGRESOS POR ESTRUCTURA PRESUPUESTARIA</t>
  </si>
  <si>
    <t>CUADRO RESUMEN</t>
  </si>
  <si>
    <t>PRESUPUESTO DE EGRESOS POR</t>
  </si>
  <si>
    <t>TOTAL</t>
  </si>
  <si>
    <t>INGRESOS</t>
  </si>
  <si>
    <t>EGRESOS</t>
  </si>
  <si>
    <t>TOTALES</t>
  </si>
  <si>
    <t>CUADRO RESUMEN POR FUENTE DE FINANCIAMIENTO</t>
  </si>
  <si>
    <t>FUENTE</t>
  </si>
  <si>
    <t>N°</t>
  </si>
  <si>
    <t>PRESUPUESTO MUNICIPAL POR AREAS DE GESTION</t>
  </si>
  <si>
    <t>En dolares de Estados Unidos de America</t>
  </si>
  <si>
    <t>Sub-tot</t>
  </si>
  <si>
    <t>GASTOS DE CAPITAL</t>
  </si>
  <si>
    <t>En Dolares de los Estados Unidos de América</t>
  </si>
  <si>
    <t>No.</t>
  </si>
  <si>
    <t>Cargo o Puesto</t>
  </si>
  <si>
    <t>Depto.</t>
  </si>
  <si>
    <t>sub- Linea</t>
  </si>
  <si>
    <t>SALARIO</t>
  </si>
  <si>
    <t xml:space="preserve">PRESTA-CIONES </t>
  </si>
  <si>
    <t>Aportes Por Contribuciones Patronales</t>
  </si>
  <si>
    <t>Seg.Soc.Priv.</t>
  </si>
  <si>
    <t>Seguridad Social Publica</t>
  </si>
  <si>
    <t>Mensual</t>
  </si>
  <si>
    <t>Anual</t>
  </si>
  <si>
    <t>Aguinaldo</t>
  </si>
  <si>
    <t>AFP,s 6.75%</t>
  </si>
  <si>
    <t>ISSS 7.5%</t>
  </si>
  <si>
    <t>IPSFA 6.0%</t>
  </si>
  <si>
    <t>Total</t>
  </si>
  <si>
    <t>ALCALDE MUNICIPAL</t>
  </si>
  <si>
    <t>DESPACHO</t>
  </si>
  <si>
    <t>SECRETARIO MUNICIPAL</t>
  </si>
  <si>
    <t>SECRETARIA</t>
  </si>
  <si>
    <t>TESORERIA</t>
  </si>
  <si>
    <t>CONTADORA</t>
  </si>
  <si>
    <t>CONTABILIDAD</t>
  </si>
  <si>
    <t>UACI</t>
  </si>
  <si>
    <t>ORDENANZA</t>
  </si>
  <si>
    <t>SUB-TOTAL</t>
  </si>
  <si>
    <t>JEFE DEL REG.EST.FAM.</t>
  </si>
  <si>
    <t>REG.EST.FAM</t>
  </si>
  <si>
    <t>ELECTRICISTA</t>
  </si>
  <si>
    <t>ASEO</t>
  </si>
  <si>
    <t>BARRENDERO</t>
  </si>
  <si>
    <t>SUB TOTAL</t>
  </si>
  <si>
    <t>Concejo</t>
  </si>
  <si>
    <t>51101</t>
  </si>
  <si>
    <t>SUELDOS</t>
  </si>
  <si>
    <t>51203</t>
  </si>
  <si>
    <t>AGUINALDOS</t>
  </si>
  <si>
    <t>51105</t>
  </si>
  <si>
    <t>DIETAS</t>
  </si>
  <si>
    <t>51401</t>
  </si>
  <si>
    <t>51501</t>
  </si>
  <si>
    <t>EXPRESION PRESUPUESTARIA POR LINEA DE TRABAJO</t>
  </si>
  <si>
    <t>EXPRESION PRESUPUESTARIA</t>
  </si>
  <si>
    <t>CODIGO</t>
  </si>
  <si>
    <t>ESPECIFICO</t>
  </si>
  <si>
    <t>SUELDOS POR JORNAL</t>
  </si>
  <si>
    <t>HORAS EXTRAORDINARIAS</t>
  </si>
  <si>
    <t>BENEFICIOS EXTRAORDINARIAS</t>
  </si>
  <si>
    <t>REMUNERACIONES DIVERSAS</t>
  </si>
  <si>
    <t>PRODUCTOS ALIMENTICIOS P/PERSONAS</t>
  </si>
  <si>
    <t>PRODUCTOS AGROPECUARIOS Y FORESTAL</t>
  </si>
  <si>
    <t>PRODUCTOS TEXTILES</t>
  </si>
  <si>
    <t>PRODUCTOS  PAPEL Y CARTON</t>
  </si>
  <si>
    <t>PRODUCTOS DE CUERO Y CAUCHO</t>
  </si>
  <si>
    <t>PRODUCTOS QUIMICOS</t>
  </si>
  <si>
    <t>PRODUCTOS FARMACEUTICOS Y MEDICINALES</t>
  </si>
  <si>
    <t>LLANTAS Y NEUMATICOS</t>
  </si>
  <si>
    <t>COMBUSTIBLES</t>
  </si>
  <si>
    <t>MINERALES NO METALICOS Y PROD.DERIVADOS</t>
  </si>
  <si>
    <t>MINERALES METALICOS Y PRODUCTOS DERV.</t>
  </si>
  <si>
    <t>MATERIALES DE OFICINA</t>
  </si>
  <si>
    <t>MATERIALES INFORMATICOS</t>
  </si>
  <si>
    <t>LIBROS, TEXTOS, UTILES Y PUBLICACIONES</t>
  </si>
  <si>
    <t>MATERIALES DE DEFENSA Y SEG.PUBLICA</t>
  </si>
  <si>
    <t>HERRAMIENTAS, REPUESTOS Y ACCESOR.</t>
  </si>
  <si>
    <t>MATERIALES ELECTRICOS</t>
  </si>
  <si>
    <t>ESPECIES MUNICIPALES DIVERSAS</t>
  </si>
  <si>
    <t>BIENES DE USO Y CONSUMO DIVERSO</t>
  </si>
  <si>
    <t>ENERGIA ELECTRICA</t>
  </si>
  <si>
    <t>SERVICIO DE AGUA</t>
  </si>
  <si>
    <t>TELECOMUNICACIONES</t>
  </si>
  <si>
    <t>CORREOS</t>
  </si>
  <si>
    <t>MANT.REPARACION BIENES MUEBLES</t>
  </si>
  <si>
    <t>MANT.REPARACION DE VEHICULOS</t>
  </si>
  <si>
    <t>MANT. REPARACION BIENES INMUEBLES</t>
  </si>
  <si>
    <t>TRANSPORTES</t>
  </si>
  <si>
    <t>SERVICIOS DE PUBLICIDAD</t>
  </si>
  <si>
    <t>SERVICIOS DE VIGILANCIA</t>
  </si>
  <si>
    <t>SERVICIOS LIMPIEZA Y FUMIGACIONES</t>
  </si>
  <si>
    <t>SERVICIOS DE LABORATORIO</t>
  </si>
  <si>
    <t>SERVICIOS DE ALIMENTACION</t>
  </si>
  <si>
    <t>SERVICIOS EDUCATIVOS</t>
  </si>
  <si>
    <t>IMPRESIONES, PUBLICAC. Y REPRODUC.</t>
  </si>
  <si>
    <t>ATENCIONES OFICIALES</t>
  </si>
  <si>
    <t>SERVICIOS GENERALES DIVERSOS</t>
  </si>
  <si>
    <t>PASAJES AL INTERIOR</t>
  </si>
  <si>
    <t>VIATICOS AL INTERIOR</t>
  </si>
  <si>
    <t>SERVICIOS MEDICOS</t>
  </si>
  <si>
    <t>SERVICIOS DE CAPACITACION</t>
  </si>
  <si>
    <t>DESARROLLOS INFORMATICOS</t>
  </si>
  <si>
    <t>ESTUDIOS E INVESTIGACIONES</t>
  </si>
  <si>
    <t>PRIMAS Y GASTOS SEGURO PERSONAS</t>
  </si>
  <si>
    <t>COMISION Y GASTOS BANCARIOS</t>
  </si>
  <si>
    <t>GASTOS DIVERSOS</t>
  </si>
  <si>
    <t>TRANSFERENCIAS CORRIENTES</t>
  </si>
  <si>
    <t>ORGANISMOS SIN FINES DE LUCRO</t>
  </si>
  <si>
    <t>A PERSONAS NATURALES</t>
  </si>
  <si>
    <t>BECAS</t>
  </si>
  <si>
    <t>CUENTAS X PAGAR AÑOS ANTERIORES</t>
  </si>
  <si>
    <t>PRESUP.</t>
  </si>
  <si>
    <t>Alumbrado Público</t>
  </si>
  <si>
    <t>Aseo Público</t>
  </si>
  <si>
    <t>RUBRO, CUENTA, OBJETO ESPECIFICO Y FUENTE DE FINANCIAMIENTO</t>
  </si>
  <si>
    <t>AREA DE GESTION: 1 CONDUCCION ADMINISTRATIVA</t>
  </si>
  <si>
    <t>UNIDAD PRESUPUESTARIA: 01 ADMINISTRACION MUNICIPAL</t>
  </si>
  <si>
    <t>LINEA DE TRABAJO: 0101 DIRECCION Y ADMINISTRACION</t>
  </si>
  <si>
    <t>Fuentes de Financiamiento</t>
  </si>
  <si>
    <t>Fondos Propios Municipales FF2</t>
  </si>
  <si>
    <t>REMUNERACIONES</t>
  </si>
  <si>
    <t>REMUNERACIONES PERMANENTES</t>
  </si>
  <si>
    <t>512</t>
  </si>
  <si>
    <t>REMUNERACIONES EVENTUALES</t>
  </si>
  <si>
    <t>513</t>
  </si>
  <si>
    <t>REMUNERACIONES EXTRAORDINARIAS</t>
  </si>
  <si>
    <t>CONTRIBUCIONES PATRONALES A INST. SEG. SOC. PUB.</t>
  </si>
  <si>
    <t>CONTRIBUCIONES PATRONALES A INST. SEG. SOC. PRIV.</t>
  </si>
  <si>
    <t>ADQUISICIONES DE BIENES Y SERVICIOS</t>
  </si>
  <si>
    <t>BIENES DE USO Y CONSUMO</t>
  </si>
  <si>
    <t>SERVICIOS BASICOS</t>
  </si>
  <si>
    <t>SERV. GRALES. Y ARRENDAMIENTOS</t>
  </si>
  <si>
    <t>PASAJES Y VIATICOS</t>
  </si>
  <si>
    <t>GASTOS FINANCIEROS Y OTROS</t>
  </si>
  <si>
    <t>SEGUROS, COMISIONES Y GTOS.BANCARIOS</t>
  </si>
  <si>
    <t>OTROS GASTOS NO CLASIFICADOS</t>
  </si>
  <si>
    <t>TRANSFERENCIAS CORRIENTES AL SECTOR PUBLICO</t>
  </si>
  <si>
    <t>SALDOS DE AÑOS ANTERIORES</t>
  </si>
  <si>
    <t>ALUMBRADO PUBLICO</t>
  </si>
  <si>
    <t>REGISTRO DEL ESTADO FAMILIAR</t>
  </si>
  <si>
    <t>PRESUPUESTO INSTITUCIONAL DE INGRESOS</t>
  </si>
  <si>
    <t>Rubro Cuenta Obj.Esp</t>
  </si>
  <si>
    <t>Especifico</t>
  </si>
  <si>
    <t xml:space="preserve">IMPUESTOS  </t>
  </si>
  <si>
    <t>IMPUESTOS MUNICIPALES</t>
  </si>
  <si>
    <t>Comercio</t>
  </si>
  <si>
    <t>Industria</t>
  </si>
  <si>
    <t>Financiero</t>
  </si>
  <si>
    <t>Servicios</t>
  </si>
  <si>
    <t>Impuestos Municipales Diversos</t>
  </si>
  <si>
    <t>Vialidad</t>
  </si>
  <si>
    <t>TASAS Y DERECHOS</t>
  </si>
  <si>
    <t>TASAS DE SERVICIOS PUBLICOS</t>
  </si>
  <si>
    <t>Servicios de Certificación</t>
  </si>
  <si>
    <t>Cementerios Municipales</t>
  </si>
  <si>
    <t>Fiestas</t>
  </si>
  <si>
    <t>Mercados</t>
  </si>
  <si>
    <t>Pavimentación</t>
  </si>
  <si>
    <t>Rastro y Tiangue</t>
  </si>
  <si>
    <t>Tasas Diversas</t>
  </si>
  <si>
    <t xml:space="preserve">DERECHOS  </t>
  </si>
  <si>
    <t>Permisos y Licencias Municipales</t>
  </si>
  <si>
    <t>Servicios Diversos</t>
  </si>
  <si>
    <t>INGRESOS FINANCIEROS Y OTROS</t>
  </si>
  <si>
    <t>MULTAS E INTERESES POR MORA</t>
  </si>
  <si>
    <t>Intereses por Mora Impuestos</t>
  </si>
  <si>
    <t>Otras multas municipales</t>
  </si>
  <si>
    <t xml:space="preserve">ARRENDAMIENTO DE BIENES   </t>
  </si>
  <si>
    <t>Arrendamiento de Bienes Diversos</t>
  </si>
  <si>
    <t>OTROS INGRESOS NO CLASIFICADOS</t>
  </si>
  <si>
    <t>Diferenciales Bancarios</t>
  </si>
  <si>
    <t>Rentabilidad de Ctas.Bancarias</t>
  </si>
  <si>
    <t>Ingresos Diversos</t>
  </si>
  <si>
    <t xml:space="preserve">TRANSFERENCIAS CORRIENTES  </t>
  </si>
  <si>
    <t>TRANS. CTES DEL SECTOR PUBLICO</t>
  </si>
  <si>
    <t>Transferencias Corrientes del Sec.Pub</t>
  </si>
  <si>
    <t>TRANSFERENCIAS DE CAPITAL</t>
  </si>
  <si>
    <t>TRANS. CAP.SECTOR PUBLICO</t>
  </si>
  <si>
    <t>Transferencias Corrientes de Cap.Pub</t>
  </si>
  <si>
    <t>SALDOS INICIALES CAJA Y BANCOS</t>
  </si>
  <si>
    <t>Saldo Inicial en Banco</t>
  </si>
  <si>
    <t>CONSOLIDADO DE PROYECTOS DE INVERSION</t>
  </si>
  <si>
    <t>AREA DE GESTION: 3 DESARROLLO SOCIAL</t>
  </si>
  <si>
    <t>Fuente de Financiamiento 1 Fondo General</t>
  </si>
  <si>
    <t>Fuente de Financiamiento 2 Fondos Propios</t>
  </si>
  <si>
    <t>Fuente de Financiamiento 4 Prest.Internos</t>
  </si>
  <si>
    <t>TOTAL DE INVERSION</t>
  </si>
  <si>
    <t>CODIGOS</t>
  </si>
  <si>
    <t>CONCEPTO DE EGRESOS</t>
  </si>
  <si>
    <t>FUENTE DE FINANCIAMIENTO 1 (FF 1)      [6% del fondo General]</t>
  </si>
  <si>
    <t>FUENTE DE FINANCIAMIENTO 2 (FF2)</t>
  </si>
  <si>
    <t xml:space="preserve">AREA DE GESTION </t>
  </si>
  <si>
    <t>DES.SOC</t>
  </si>
  <si>
    <t>DEUDA PUB.</t>
  </si>
  <si>
    <t xml:space="preserve">GRAN </t>
  </si>
  <si>
    <t>AG 3</t>
  </si>
  <si>
    <t>(AG  5)</t>
  </si>
  <si>
    <t>CONDUC. ADMINISTRAR   (AG 1)</t>
  </si>
  <si>
    <t>Pre-Inversion</t>
  </si>
  <si>
    <t>61</t>
  </si>
  <si>
    <t>ESTUDIOS DE PRE-INVERSION</t>
  </si>
  <si>
    <t>INFRAESTRUCTURAS</t>
  </si>
  <si>
    <t>VIALES</t>
  </si>
  <si>
    <t>ELECTRICAS Y COMUNICACIONES</t>
  </si>
  <si>
    <t>DE PRODUCCION DE BIENES Y SERVICIOS</t>
  </si>
  <si>
    <t>DE SALUD Y SANEAMIENTO AMBIENTAL</t>
  </si>
  <si>
    <t>DE EDUCACION Y RECREACION</t>
  </si>
  <si>
    <t>DE VIVIENDA Y OFICINA</t>
  </si>
  <si>
    <t>OBRAS DE INFRAESTRUCTURA DIVERSAS</t>
  </si>
  <si>
    <t>PROYECTOS Y PROGRAMAS DE INVERSION DIVERSA</t>
  </si>
  <si>
    <t>En Dolares de Estados Unidos de America</t>
  </si>
  <si>
    <t>Dir.y Admin</t>
  </si>
  <si>
    <t>INVERSIONES EN ACTIVOS FIJOS</t>
  </si>
  <si>
    <t>ASIGNACIONES POR APLICAR</t>
  </si>
  <si>
    <t>ASIGNACIONES POR APLICAR GASTOS CORRIENTES</t>
  </si>
  <si>
    <t>Cuenta</t>
  </si>
  <si>
    <t>DETALLE DE EGRESOS</t>
  </si>
  <si>
    <t>PRESUPUESTO DE INGRESOS</t>
  </si>
  <si>
    <t>CLASIFICACIONES POR RUBRO DE INGRESOS</t>
  </si>
  <si>
    <t>PRESUPUESTO DE EGRESOS</t>
  </si>
  <si>
    <t>CLASIFICACIONES POR RUBRO DE EGRESOS</t>
  </si>
  <si>
    <t>RESUMEN GENERAL DEL PRESUPUESTO</t>
  </si>
  <si>
    <t>INGRESOS CORRIENTES</t>
  </si>
  <si>
    <t>Postes, Torres y Antenas</t>
  </si>
  <si>
    <t>02</t>
  </si>
  <si>
    <t>0201</t>
  </si>
  <si>
    <t>0202</t>
  </si>
  <si>
    <t>ADMINISTRACION FINANCIERA</t>
  </si>
  <si>
    <t>ARRENDAMIENTO DE BIENES INMUEBLE</t>
  </si>
  <si>
    <t>VIATICOS POR COMISION EXTERNA</t>
  </si>
  <si>
    <t>SERVICIOS JURIDICOS</t>
  </si>
  <si>
    <t>CONSULTORIAS,ESTUDIOS E INVESTIGACIONES</t>
  </si>
  <si>
    <t>SERVICIOS DIVERSOS</t>
  </si>
  <si>
    <t>IMPUESTOS,TASAS Y DERECHOS</t>
  </si>
  <si>
    <t>IMPUESTOS,TASAS Y DERECHOS DIVERSOS</t>
  </si>
  <si>
    <t xml:space="preserve">MOBILIARIOS </t>
  </si>
  <si>
    <t>MAQUINARIA Y EQUIPO</t>
  </si>
  <si>
    <t>TRANSFERENCIAS CTES DE CAP.PU</t>
  </si>
  <si>
    <t>BIENES MUEBLES</t>
  </si>
  <si>
    <t>SUPERVISION DE INFRAESTRUCTURAS</t>
  </si>
  <si>
    <t>AMORTIZACION DE ENDEUDAMIENTO PUBLICO</t>
  </si>
  <si>
    <t>HONORARIOS</t>
  </si>
  <si>
    <t>DE EMPRESAS PRIVADAS FINANCIERAS</t>
  </si>
  <si>
    <t>BIENES INMUEBLES</t>
  </si>
  <si>
    <t>51103</t>
  </si>
  <si>
    <t>PRIMAS Y GASTOS SEGUROS DE PERSONAS</t>
  </si>
  <si>
    <t>DE EMORESAS PRIVADAS FINANCIERAS</t>
  </si>
  <si>
    <t>AREA DE GESTION: 5 DEUDA PUBLICA</t>
  </si>
  <si>
    <t>INTERESES Y COMISIONES DE EMPRESTITOS INTERNOS</t>
  </si>
  <si>
    <t>AMORTIZACION DE EMPRESTITOS INTERNOS</t>
  </si>
  <si>
    <t>MANTENIMIENTO Y REPARACION DE BIENES INMUEBLES</t>
  </si>
  <si>
    <t>Cuentas por cobrar de años anteriores</t>
  </si>
  <si>
    <t>ENC.CTAS.CTES.</t>
  </si>
  <si>
    <t>ENC.FACTURACION</t>
  </si>
  <si>
    <t>CAJERA</t>
  </si>
  <si>
    <t>RECUPERACION DE MORA</t>
  </si>
  <si>
    <t>AUX.CATASTRO</t>
  </si>
  <si>
    <t>U.A.</t>
  </si>
  <si>
    <t>INPEP 7%</t>
  </si>
  <si>
    <t>Insafor 1%</t>
  </si>
  <si>
    <t>AUX.ESTDO.FAM.</t>
  </si>
  <si>
    <t>COBRADORA MCDO.</t>
  </si>
  <si>
    <t>SEGURIDAD</t>
  </si>
  <si>
    <t>POLICIA MPAL.</t>
  </si>
  <si>
    <t>TRANSFERENCIAS CORRIENTES AL SECTOR PRIVADOS</t>
  </si>
  <si>
    <t>INDEMNIZACIONES</t>
  </si>
  <si>
    <t>AL PERSONAL DE SERVICIO PERMANENTE</t>
  </si>
  <si>
    <t>AL PERSONAL DE SERVICIO EVENTUAL</t>
  </si>
  <si>
    <t>DE INSTITUCIONES DESCENTRALIZADAS NO EMPRESARIALES</t>
  </si>
  <si>
    <t>CONSULTORIA,ESTUDIO E INVESTIGACION</t>
  </si>
  <si>
    <t>TRANSFERENCIAS CTES.A SECTOR PRIVADOS</t>
  </si>
  <si>
    <t>ORGANIZACIONES SIN FINES DE LUCRO</t>
  </si>
  <si>
    <t>611</t>
  </si>
  <si>
    <t>61101</t>
  </si>
  <si>
    <t>MOBILIARIOS</t>
  </si>
  <si>
    <t>61102</t>
  </si>
  <si>
    <t>ALCALDIA MUNICIPAL DE SANTIAGO DE MARIA</t>
  </si>
  <si>
    <t>CONSOLIDADO DE PRYECTOS DE INVERSION</t>
  </si>
  <si>
    <t>TRATAMIENTO  DE DESECHO</t>
  </si>
  <si>
    <t>VIATICOS AL EXTERIOR</t>
  </si>
  <si>
    <t>TRATAMIENTO DE DESECHO</t>
  </si>
  <si>
    <t>TRASNFERENCIAS CTES.A SECTOR PRIVADOS</t>
  </si>
  <si>
    <t>CUENTAS POR PAGAR DE AÑOS ANTERIORES</t>
  </si>
  <si>
    <t>AMORTIZACION DE ENDUEDAMIENTO PUBLICO</t>
  </si>
  <si>
    <t>DEPARTAMENTO DE USULUTAN</t>
  </si>
  <si>
    <t>SERVICIOS MUNICIPALES DIVERSOS</t>
  </si>
  <si>
    <t>05</t>
  </si>
  <si>
    <t>FINANCIAMIENTO MUNICIPAL</t>
  </si>
  <si>
    <t>AMORTIZACION DEL ENDEUDAMIENTO PUBLICO</t>
  </si>
  <si>
    <t>CONTRIB PAT.INST.SEG.PUB   ISSS</t>
  </si>
  <si>
    <t>CONTRIB PAT.INST.SEG.PRIV.     AFP'S</t>
  </si>
  <si>
    <t>51201</t>
  </si>
  <si>
    <t>PASAJES AL EXTERIOR</t>
  </si>
  <si>
    <t>CONTRIB PAT.INST.SEG.PRIV.    AFP</t>
  </si>
  <si>
    <t>CONTRIB PAT.INST.SEG.PRIV.     AFP</t>
  </si>
  <si>
    <t>CONTRIB PAT.INST.SEG.PRIV.  AFP</t>
  </si>
  <si>
    <t>CONTRIB PAT.INST.SEG.PRIV.   AFP</t>
  </si>
  <si>
    <t xml:space="preserve">SUELDOS </t>
  </si>
  <si>
    <t>ALCALDIA MUNCIPAL DE SANTIAGO DE MARIA</t>
  </si>
  <si>
    <t>CONTRIB PAT.INST.SEG.PUB   ISSS - INPEP</t>
  </si>
  <si>
    <t>FODES      25%</t>
  </si>
  <si>
    <t>FODES 75%</t>
  </si>
  <si>
    <t>SUELDO</t>
  </si>
  <si>
    <t>CONTRIB PAT.INST.SEG.PUB     ISSS - INPEP</t>
  </si>
  <si>
    <t>DE SANTIAGO DE MARIA</t>
  </si>
  <si>
    <t xml:space="preserve">ALCALDIA MUNICIPAL DE  SANTIAGO DE MARIA </t>
  </si>
  <si>
    <t>TESORERO</t>
  </si>
  <si>
    <t>UNDAD A.T.M.</t>
  </si>
  <si>
    <t>Bares y Restaurantes</t>
  </si>
  <si>
    <t>Estudios Fotográficos</t>
  </si>
  <si>
    <t>Hoteles, Moteles y Similares</t>
  </si>
  <si>
    <t>Medicos Hospitalarios</t>
  </si>
  <si>
    <t>Vallas Publicitarias</t>
  </si>
  <si>
    <t>Casetas Telefonicas</t>
  </si>
  <si>
    <t>Multas por Mora de Impuestos</t>
  </si>
  <si>
    <t>Multas por Registro Civil</t>
  </si>
  <si>
    <t>UNIDAD A.T.M.</t>
  </si>
  <si>
    <t>SUELDOS         (SINDICO)</t>
  </si>
  <si>
    <t>RECOLECCION DE DESECHOS</t>
  </si>
  <si>
    <t>SERVC. DEL MEDIO AMBIENTE Y REC.NATURALES</t>
  </si>
  <si>
    <t>TRATAMIENTO DE DESEHOS</t>
  </si>
  <si>
    <t>DEPOSITOS DE DESECHOS</t>
  </si>
  <si>
    <t>REMUNERACIOES DIVERSAS</t>
  </si>
  <si>
    <t>FODES 25%</t>
  </si>
  <si>
    <t>SERVICIO DEL MEDIO AMBIENTE Y RECREACION</t>
  </si>
  <si>
    <t>DECRETA:</t>
  </si>
  <si>
    <t>D  E  C  R  E  T  O   N°   1</t>
  </si>
  <si>
    <t xml:space="preserve">uso de las facultades que le confiere el numeral 7 del artículo 30 del </t>
  </si>
  <si>
    <t>La ordenanza Municipal de Ingresos y Egresos, para el ejercicio que se</t>
  </si>
  <si>
    <t xml:space="preserve">inicia el primero de Enero y concluye el treinta de diciembre de dos </t>
  </si>
  <si>
    <t xml:space="preserve">     Artículo   1. Apruébase la Ordenanza Municipal de Ingresos y Egre-</t>
  </si>
  <si>
    <t>sos, con sus Disposiciones Generales, en forma siguiente.</t>
  </si>
  <si>
    <t xml:space="preserve">La Municipalidad de Santiago de María,Departamento de Usulutan, en </t>
  </si>
  <si>
    <t>Centros de Enseñansas</t>
  </si>
  <si>
    <t>Desechos</t>
  </si>
  <si>
    <t>Garante ISDEM</t>
  </si>
  <si>
    <t>TRANSFERENCIAS CORRIENTES SEC.PUBLICO Insafor</t>
  </si>
  <si>
    <t>TRANSFERENCIAS CORRIENTES AL SECTOR PUBLICO Comures</t>
  </si>
  <si>
    <t>DESARROLLO INFORMATICO</t>
  </si>
  <si>
    <t>TRANSFERENCIAS CORRIENTES  INSAFOR</t>
  </si>
  <si>
    <t>TRANSFERENCIAS CORRIENTES comures</t>
  </si>
  <si>
    <t>Proy.Dsarr.Soc.</t>
  </si>
  <si>
    <t>Amort.Endeu.Pu.</t>
  </si>
  <si>
    <t>JEFE UNIDAD A.T.MPAL.</t>
  </si>
  <si>
    <t>JEFA  UACI</t>
  </si>
  <si>
    <t>AYUDANTE DE CAMION</t>
  </si>
  <si>
    <t>NOMINA DE EMPLEADOS PERMANENTES</t>
  </si>
  <si>
    <t>JEFE  U.AMBIENTAL</t>
  </si>
  <si>
    <t>Fondo General 25% FF1</t>
  </si>
  <si>
    <t>Fuente de Financiamiento 1 Fondo General 75%</t>
  </si>
  <si>
    <t>PRESUPUESTO INSTITUCIONAL DE  EGRESOS</t>
  </si>
  <si>
    <t>saldo proy.3 casas en col.kuan yin</t>
  </si>
  <si>
    <t>Saldo Inicial en Caja Fdos.propios</t>
  </si>
  <si>
    <t>SERV.MPALES.</t>
  </si>
  <si>
    <t>Servicios Profesionales</t>
  </si>
  <si>
    <t>JARDINERA</t>
  </si>
  <si>
    <t>Fiestas  patronales</t>
  </si>
  <si>
    <t>cuenta de Dietas del 25% func.</t>
  </si>
  <si>
    <t>SERVICIO DEL MEDIO AMBIENTE Y RECURSOS</t>
  </si>
  <si>
    <t>TRANSFERENCIAS CORRIENTES  COMURES</t>
  </si>
  <si>
    <t xml:space="preserve">TRANSFERENCIAS CORRIENTES   INSAFOR </t>
  </si>
  <si>
    <t>y 73 ,74 75, 76 y 77 del mismo Código Municipal.</t>
  </si>
  <si>
    <t>Codígo Municipal vigente, relacionados con los artículos 3 Numeral 2,72</t>
  </si>
  <si>
    <t xml:space="preserve">      Art. 2.-  El Presupuesto se aplicara bajo la modalidad de AREAS DE                                                                                                              </t>
  </si>
  <si>
    <t xml:space="preserve">GESTION, siguiendo las reglas aplicables de la Contabilidad </t>
  </si>
  <si>
    <t>Gubernamental, impulsado por el Ministerio de Hacienda en las Muni-</t>
  </si>
  <si>
    <t>cipalidades del pais; y se estructura de la siguiente forma:</t>
  </si>
  <si>
    <t>DEPOSITO DESECHO</t>
  </si>
  <si>
    <t>DEPOSITOS DE DESECHO</t>
  </si>
  <si>
    <t>Aux.Ctas Ctes.</t>
  </si>
  <si>
    <t>ASEO Y RECOL</t>
  </si>
  <si>
    <t>0203</t>
  </si>
  <si>
    <t>0204</t>
  </si>
  <si>
    <t>proy.Remodelacion parque</t>
  </si>
  <si>
    <t>Proy.Electrificacion las Brisas</t>
  </si>
  <si>
    <t>SERV.SEGURIDAD POLICIA MPAL.</t>
  </si>
  <si>
    <t>SERV. ASEO Y RECOLECCION</t>
  </si>
  <si>
    <t>0303</t>
  </si>
  <si>
    <t>PROYECTOS FISDL/PFGL/C1/C2</t>
  </si>
  <si>
    <t>Fdo.FISDL/PFGL/C2  Proyc.</t>
  </si>
  <si>
    <t>Fdo.FISDL/PFGL/C1  Proyc. Vial</t>
  </si>
  <si>
    <t>Admon.Financ.</t>
  </si>
  <si>
    <t>Reg.Estdo.F</t>
  </si>
  <si>
    <t>Serv.M.Mpal.</t>
  </si>
  <si>
    <t>C.A.M.</t>
  </si>
  <si>
    <t>Serv.Aseo-Barr</t>
  </si>
  <si>
    <t>Admon.Finac.</t>
  </si>
  <si>
    <t>Reg.E.F.</t>
  </si>
  <si>
    <t>Serv.Mcdo.M.</t>
  </si>
  <si>
    <t>Serv.Aseo,Barrido</t>
  </si>
  <si>
    <t>FISDL/PFGL C1.C2</t>
  </si>
  <si>
    <t>LINEA DE TRABAJO: 0102  ADMINISTRACION FINANCIERA</t>
  </si>
  <si>
    <t>LINEA DE TRABAJO: 0202 SERVICIO MCDO.MPAL.</t>
  </si>
  <si>
    <t>LINEA DE TRABAJO: 0203  C.A.M. SEGURIDAD MPAL.</t>
  </si>
  <si>
    <t>LINEA DE TRABAJO: 0204 SERVICIO ASEO Y BARRIDO</t>
  </si>
  <si>
    <t>LINEA DE TRABAJO: 0301 ESTUDIOS PRE- INVERSION INFRAESTRUCTURA SOCIAL</t>
  </si>
  <si>
    <t>LINEA DE TRABAJO:0501  AMORTIZACION DE PRESTAMO</t>
  </si>
  <si>
    <t>INTERESES Y COMISIONES DE ESPRESTITOS INTERNOS</t>
  </si>
  <si>
    <t>VENTA DE BIENES Y SERVICIOS</t>
  </si>
  <si>
    <t>VIGILANTE 9 DE NOV.</t>
  </si>
  <si>
    <t>AUX.CAMION RECOLECTOR</t>
  </si>
  <si>
    <t>MOTORISTA</t>
  </si>
  <si>
    <t>AUDITOR MPAL.</t>
  </si>
  <si>
    <t>OFICIAL DE INFORMACION</t>
  </si>
  <si>
    <t>AUDITOR</t>
  </si>
  <si>
    <t>ENCARGADO DE ARCHIVO</t>
  </si>
  <si>
    <t>PREVENCION DE R.LABRL.</t>
  </si>
  <si>
    <t>P.RIESGO</t>
  </si>
  <si>
    <t>REGIS.MPAL.CARRER.ADM.</t>
  </si>
  <si>
    <t>REGISTRADOR</t>
  </si>
  <si>
    <t>ENCAG.PARTICP.CUIDAD.</t>
  </si>
  <si>
    <t>PARTICIP.CIUD.</t>
  </si>
  <si>
    <t>UNIDAD DE LA MUJER</t>
  </si>
  <si>
    <t>CTRO.OPERAC.EMERGEN.</t>
  </si>
  <si>
    <t>DELEG.CONVIV.CIUDADNA</t>
  </si>
  <si>
    <t>ENCARGADO U.NIÑEZ J.</t>
  </si>
  <si>
    <t>AUXILIAR</t>
  </si>
  <si>
    <t>PARQUE Z.V.</t>
  </si>
  <si>
    <t>ENCARGADO ESTADIO</t>
  </si>
  <si>
    <t>Estad.Mpal.</t>
  </si>
  <si>
    <t>VIG.C.COM.9 N.</t>
  </si>
  <si>
    <t>VIGILANTE</t>
  </si>
  <si>
    <t>EDIF.MPAL.</t>
  </si>
  <si>
    <t>ENCAG.SERV.MPALES.publ</t>
  </si>
  <si>
    <t>ADMINISTRADOS</t>
  </si>
  <si>
    <t>COBRADOR MPAL.</t>
  </si>
  <si>
    <t>COBRADOR MCDO.MPAL.</t>
  </si>
  <si>
    <t>ENCARG.C.B.I. MCDO.</t>
  </si>
  <si>
    <t>ENCARGADO DE BAÑOS</t>
  </si>
  <si>
    <t>SUB-ADMINISTRADOR</t>
  </si>
  <si>
    <t xml:space="preserve"> </t>
  </si>
  <si>
    <t>ENCARGADA DE ARCHIVO</t>
  </si>
  <si>
    <t>ENC. TALLER VOCACIONAL</t>
  </si>
  <si>
    <t>ENCARGADO DE INFORMATICA</t>
  </si>
  <si>
    <t>AUX. CATASTRO</t>
  </si>
  <si>
    <t>ENC. DE EMPRESAS  REGISTRO</t>
  </si>
  <si>
    <t>AUX DE CUENTAS CTES</t>
  </si>
  <si>
    <t>INSPECTOR MPAL</t>
  </si>
  <si>
    <t>INSPECTOR MPAL.</t>
  </si>
  <si>
    <t xml:space="preserve">ATENCION AL CLIENTE </t>
  </si>
  <si>
    <t>Cuota mensual es de $  30,096.57</t>
  </si>
  <si>
    <t>Cuota mensual es de $ 90,289.70</t>
  </si>
  <si>
    <t>DE GOBIERNO CENTRAL</t>
  </si>
  <si>
    <t>MULTAS Y COSTAS JUDICIALES</t>
  </si>
  <si>
    <t>EMPRESAS PRIVADAS NO FINANCIERAS</t>
  </si>
  <si>
    <t>61104</t>
  </si>
  <si>
    <t>61105</t>
  </si>
  <si>
    <t>EQUIPO INFORMATICO</t>
  </si>
  <si>
    <t>VEHICULOS DE TRANSPORTE</t>
  </si>
  <si>
    <t>CONTRATACION DE EMPRESTITOS INTERNOS</t>
  </si>
  <si>
    <t>DE EMPRESAS PRIVADAS FINAN.</t>
  </si>
  <si>
    <t xml:space="preserve">DE GOBIERNO CENTRAL </t>
  </si>
  <si>
    <t>DE INSTITUCIONES DECENTRALIZADAS NO EMPRESARIALES</t>
  </si>
  <si>
    <t xml:space="preserve">A EMPRESAS PRIVADAS NO FINANCIERAS </t>
  </si>
  <si>
    <t>SERV. DEL MEDIO AMBIENTE Y REC. NATURALES</t>
  </si>
  <si>
    <t>MATERIALES DE DEF. Y SEGURIDAD PUBLICA</t>
  </si>
  <si>
    <t>SERVICIOS DE LABORATORIA</t>
  </si>
  <si>
    <t xml:space="preserve">VEHICULOS DE TRANSPORTE </t>
  </si>
  <si>
    <t xml:space="preserve"> ESTUDIOS E INVESTIGACIONES</t>
  </si>
  <si>
    <t>TRANSPORTE</t>
  </si>
  <si>
    <t>PROYECTOS Y PROGRAMAS DE INVERSION DIVERSA+PFGL</t>
  </si>
  <si>
    <t xml:space="preserve">Reconstrucción call tipo contreto hidraulico colonia </t>
  </si>
  <si>
    <t>Proyecto OIT, cta. 012510020623</t>
  </si>
  <si>
    <t>Proyecto Terraceria Asentamiento NAOS</t>
  </si>
  <si>
    <t>ContraPartida/Remodelacion Parque San Rafael</t>
  </si>
  <si>
    <t>Ventas  de Bienes y Servicios</t>
  </si>
  <si>
    <t>Ingresos por Prestacion de Servicios Pub.</t>
  </si>
  <si>
    <t>Materiales de Def, y Seguridad Publica</t>
  </si>
  <si>
    <t>61601 B</t>
  </si>
  <si>
    <t>ADQUISICION DE BIENES Y SERVICIOS</t>
  </si>
  <si>
    <t>MINERALES NO METALALICOS  Y PROD. DERIVADOS</t>
  </si>
  <si>
    <t>HERRAMIENTAS, REPUESTOS Y ACCESORIOS</t>
  </si>
  <si>
    <t>Fuente de Financiamiento 111 Fondo General 75%</t>
  </si>
  <si>
    <t>CONSULTORIA, ESTUDIOS E INVESTIGACION</t>
  </si>
  <si>
    <t>SERV. GENERALES Y ARRENDAMIENTO</t>
  </si>
  <si>
    <t>INVERCIONES EN ACTIVO FIJO</t>
  </si>
  <si>
    <t>INFRAESTRUCTURA</t>
  </si>
  <si>
    <t xml:space="preserve">INSTITUCION: ALCALDIA MUNICIPAL DE SANTIAGO DE MARIA </t>
  </si>
  <si>
    <t>ENDEUDAMIENTO PUBLICO</t>
  </si>
  <si>
    <t>RECONSTRUCCION DE 2DA.C. PTE (PFGL)</t>
  </si>
  <si>
    <t>PROYECTOS Y PROGRAMAS DE INVERSION DIVERSA+ PFGL</t>
  </si>
  <si>
    <t>.</t>
  </si>
  <si>
    <t>MINERALES METALALICOS  Y PROD. DERIVADOS</t>
  </si>
  <si>
    <t>0100</t>
  </si>
  <si>
    <t>INSTITUCION: ALCALDIA  MUNICIPAL DE SANTIAGO DE MARIA</t>
  </si>
  <si>
    <t>INSTITUCION: ALCALDIA MUNICIPAL DE SANTIAGO DE MARIA</t>
  </si>
  <si>
    <t>LINEA DE TRABAJO: 0201 SERVICIOS GENERALES</t>
  </si>
  <si>
    <t>LINEA DE TRABAJO 0302: PROYECTOS DE DESARROLLO SOCIAL</t>
  </si>
  <si>
    <t>Proyección de Recursos Humanos para el Año 2015</t>
  </si>
  <si>
    <t>Ejercicio Financiero Fiscal: 2015</t>
  </si>
  <si>
    <t>ENERO</t>
  </si>
  <si>
    <t>FEBRERO</t>
  </si>
  <si>
    <t xml:space="preserve">MARZO </t>
  </si>
  <si>
    <t>ABRIL</t>
  </si>
  <si>
    <t xml:space="preserve">MAYO 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</si>
  <si>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</si>
  <si>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</si>
  <si>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</si>
  <si>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</si>
  <si>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</si>
  <si>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</si>
  <si>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</si>
  <si>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TRASPORTE FLETES Y ALMACENAMIENTO</t>
  </si>
  <si>
    <t xml:space="preserve">PRODUCTOS ALIMENTICIOS PARA PERSONAS </t>
  </si>
  <si>
    <t>ALCALDIA MUNICIPAL DE SANTIAGO DE MARIA - PRESUPUESTO APROBADO PARA EL AÑO 2015</t>
  </si>
  <si>
    <t>CONDUCCION ADMINISTRATIVA   (AG 1)</t>
  </si>
  <si>
    <t>EJERCICIO FINANCIERO FISCAL: 2015</t>
  </si>
  <si>
    <t>AUXILIAR DE REGISTRADOR MPAL</t>
  </si>
  <si>
    <t>ASER</t>
  </si>
  <si>
    <t xml:space="preserve">ALIMENTOS PARA PERSONAS </t>
  </si>
  <si>
    <t>EJERCICIO FISCAL 2015</t>
  </si>
  <si>
    <t>PFGL</t>
  </si>
  <si>
    <t>61601-A</t>
  </si>
  <si>
    <t>SEGUROS COMISIONES Y GASTOS BANCARIOS</t>
  </si>
  <si>
    <t>COM,ISIONES Y GASTOS BANCARIOS</t>
  </si>
  <si>
    <t>TRANSFERENCIAS CTES. A SECTOR PRIVADO</t>
  </si>
  <si>
    <t>MARZO</t>
  </si>
  <si>
    <t>MAYO</t>
  </si>
  <si>
    <t>OCTUBRE</t>
  </si>
  <si>
    <t xml:space="preserve">ENERO </t>
  </si>
  <si>
    <t>ENCARGADA DE PRESUPUESTO</t>
  </si>
  <si>
    <t>FDO.CIRCULANTE</t>
  </si>
  <si>
    <t>MANTO. DE VIAS PUBLICAS</t>
  </si>
  <si>
    <t>AUXILIAR DEL MCDO.</t>
  </si>
  <si>
    <t>ORDENANZA MCDO.</t>
  </si>
  <si>
    <t>AUXILIAR MCDO.</t>
  </si>
  <si>
    <t xml:space="preserve">proy. Reparacion de cuneta </t>
  </si>
  <si>
    <t>LINEA DE TRABAJO:0601 PROYECTO DE DESARROLLO SOCIAL FISDL/PFGL</t>
  </si>
  <si>
    <t>0601</t>
  </si>
  <si>
    <t>mil quince  asi: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</si>
</sst>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&quot;¢&quot;* #,##0.00_-;\-&quot;¢&quot;* #,##0.00_-;_-&quot;¢&quot;* &quot;-&quot;??_-;_-@_-"/>
    <numFmt numFmtId="166" formatCode="_-[$€-2]* #,##0.00_-;\-[$€-2]* #,##0.00_-;_-[$€-2]* &quot;-&quot;??_-"/>
    <numFmt numFmtId="167" formatCode="[$$-440A]#,##0.00"/>
    <numFmt numFmtId="168" formatCode="#,##0.000"/>
    <numFmt numFmtId="169" formatCode="_([$$-440A]* #,##0.00_);_([$$-440A]* \(#,##0.00\);_([$$-440A]* &quot;-&quot;??_);_(@_)"/>
  </numFmts>
  <fonts count="9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0"/>
      <color indexed="8"/>
      <name val="Arial"/>
      <family val="2"/>
    </font>
    <font>
      <sz val="10"/>
      <color indexed="16"/>
      <name val="Arial"/>
      <family val="2"/>
    </font>
    <font>
      <b/>
      <sz val="10"/>
      <color indexed="16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b/>
      <sz val="11"/>
      <color indexed="8"/>
      <name val="Arial"/>
      <family val="2"/>
    </font>
    <font>
      <sz val="11"/>
      <color indexed="16"/>
      <name val="Arial"/>
      <family val="2"/>
    </font>
    <font>
      <b/>
      <sz val="11"/>
      <color indexed="16"/>
      <name val="Arial"/>
      <family val="2"/>
    </font>
    <font>
      <sz val="14"/>
      <color indexed="12"/>
      <name val="Arial"/>
      <family val="2"/>
    </font>
    <font>
      <b/>
      <sz val="11"/>
      <color indexed="12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b/>
      <sz val="12"/>
      <color indexed="12"/>
      <name val="Arial"/>
      <family val="2"/>
    </font>
    <font>
      <b/>
      <sz val="8"/>
      <color indexed="12"/>
      <name val="Arial"/>
      <family val="2"/>
    </font>
    <font>
      <sz val="10"/>
      <color indexed="12"/>
      <name val="Arial"/>
      <family val="2"/>
    </font>
    <font>
      <sz val="9"/>
      <color indexed="12"/>
      <name val="Arial"/>
      <family val="2"/>
    </font>
    <font>
      <b/>
      <sz val="12"/>
      <color indexed="60"/>
      <name val="Arial"/>
      <family val="2"/>
    </font>
    <font>
      <b/>
      <sz val="10"/>
      <color indexed="60"/>
      <name val="Arial"/>
      <family val="2"/>
    </font>
    <font>
      <sz val="10"/>
      <color indexed="60"/>
      <name val="Arial"/>
      <family val="2"/>
    </font>
    <font>
      <sz val="10"/>
      <color indexed="12"/>
      <name val="Arial"/>
      <family val="2"/>
    </font>
    <font>
      <b/>
      <sz val="12"/>
      <color indexed="12"/>
      <name val="Arial"/>
      <family val="2"/>
    </font>
    <font>
      <b/>
      <sz val="10"/>
      <color indexed="12"/>
      <name val="Arial"/>
      <family val="2"/>
    </font>
    <font>
      <sz val="11"/>
      <color indexed="12"/>
      <name val="Arial"/>
      <family val="2"/>
    </font>
    <font>
      <b/>
      <sz val="8"/>
      <color indexed="12"/>
      <name val="Arial"/>
      <family val="2"/>
    </font>
    <font>
      <sz val="8"/>
      <color indexed="12"/>
      <name val="Arial"/>
      <family val="2"/>
    </font>
    <font>
      <b/>
      <sz val="14"/>
      <color indexed="10"/>
      <name val="Arial"/>
      <family val="2"/>
    </font>
    <font>
      <sz val="10"/>
      <color indexed="8"/>
      <name val="Arial"/>
      <family val="2"/>
    </font>
    <font>
      <b/>
      <sz val="8"/>
      <color indexed="16"/>
      <name val="Arial"/>
      <family val="2"/>
    </font>
    <font>
      <sz val="10"/>
      <color indexed="16"/>
      <name val="Arial"/>
      <family val="2"/>
    </font>
    <font>
      <b/>
      <sz val="10"/>
      <color indexed="16"/>
      <name val="Arial"/>
      <family val="2"/>
    </font>
    <font>
      <b/>
      <sz val="9"/>
      <color indexed="16"/>
      <name val="Arial"/>
      <family val="2"/>
    </font>
    <font>
      <sz val="9"/>
      <color indexed="16"/>
      <name val="Arial"/>
      <family val="2"/>
    </font>
    <font>
      <b/>
      <sz val="13"/>
      <color indexed="16"/>
      <name val="Arial"/>
      <family val="2"/>
    </font>
    <font>
      <b/>
      <sz val="14"/>
      <color indexed="16"/>
      <name val="Arial"/>
      <family val="2"/>
    </font>
    <font>
      <sz val="13"/>
      <color indexed="16"/>
      <name val="Arial"/>
      <family val="2"/>
    </font>
    <font>
      <sz val="14"/>
      <color indexed="16"/>
      <name val="Arial"/>
      <family val="2"/>
    </font>
    <font>
      <sz val="8"/>
      <color indexed="16"/>
      <name val="Arial"/>
      <family val="2"/>
    </font>
    <font>
      <b/>
      <sz val="12"/>
      <color indexed="16"/>
      <name val="Arial"/>
      <family val="2"/>
    </font>
    <font>
      <b/>
      <sz val="16"/>
      <color indexed="16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1"/>
      <color indexed="8"/>
      <name val="Arial"/>
      <family val="2"/>
    </font>
    <font>
      <sz val="12"/>
      <color indexed="10"/>
      <name val="Arial"/>
      <family val="2"/>
    </font>
    <font>
      <sz val="12"/>
      <color indexed="53"/>
      <name val="Arial"/>
      <family val="2"/>
    </font>
    <font>
      <sz val="12"/>
      <color indexed="14"/>
      <name val="Arial"/>
      <family val="2"/>
    </font>
    <font>
      <sz val="12"/>
      <color indexed="8"/>
      <name val="Arial"/>
      <family val="2"/>
    </font>
    <font>
      <sz val="16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sz val="15"/>
      <color indexed="16"/>
      <name val="Arial"/>
      <family val="2"/>
    </font>
    <font>
      <sz val="15"/>
      <color indexed="12"/>
      <name val="Arial"/>
      <family val="2"/>
    </font>
    <font>
      <b/>
      <sz val="15"/>
      <color indexed="16"/>
      <name val="Arial"/>
      <family val="2"/>
    </font>
    <font>
      <sz val="10"/>
      <color theme="5" tint="-0.249977111117893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0066FF"/>
      <name val="Arial"/>
      <family val="2"/>
    </font>
    <font>
      <sz val="10"/>
      <color rgb="FF0066FF"/>
      <name val="Arial"/>
      <family val="2"/>
    </font>
    <font>
      <sz val="12"/>
      <color indexed="12"/>
      <name val="Arial"/>
      <family val="2"/>
    </font>
    <font>
      <b/>
      <sz val="12"/>
      <color indexed="8"/>
      <name val="Arial"/>
      <family val="2"/>
    </font>
    <font>
      <sz val="12"/>
      <color indexed="16"/>
      <name val="Arial"/>
      <family val="2"/>
    </font>
    <font>
      <b/>
      <sz val="14"/>
      <color indexed="12"/>
      <name val="Arial"/>
      <family val="2"/>
    </font>
    <font>
      <b/>
      <sz val="13"/>
      <color indexed="12"/>
      <name val="Arial"/>
      <family val="2"/>
    </font>
    <font>
      <b/>
      <sz val="13"/>
      <color indexed="10"/>
      <name val="Arial"/>
      <family val="2"/>
    </font>
    <font>
      <b/>
      <sz val="12"/>
      <color rgb="FF0066FF"/>
      <name val="Arial"/>
      <family val="2"/>
    </font>
    <font>
      <sz val="13"/>
      <color indexed="12"/>
      <name val="Arial"/>
      <family val="2"/>
    </font>
    <font>
      <b/>
      <sz val="10"/>
      <color rgb="FF0000FF"/>
      <name val="Arial"/>
      <family val="2"/>
    </font>
    <font>
      <sz val="12"/>
      <color rgb="FF0000FF"/>
      <name val="Arial"/>
      <family val="2"/>
    </font>
    <font>
      <sz val="10"/>
      <color rgb="FF0000FF"/>
      <name val="Arial"/>
      <family val="2"/>
    </font>
    <font>
      <b/>
      <sz val="12"/>
      <color rgb="FF0000FF"/>
      <name val="Arial"/>
      <family val="2"/>
    </font>
    <font>
      <b/>
      <sz val="9"/>
      <color rgb="FF0000FF"/>
      <name val="Arial"/>
      <family val="2"/>
    </font>
    <font>
      <sz val="9"/>
      <color rgb="FF0000FF"/>
      <name val="Arial"/>
      <family val="2"/>
    </font>
    <font>
      <sz val="10"/>
      <name val="Arial"/>
    </font>
    <font>
      <sz val="12"/>
      <color rgb="FF0000FF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FFFF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1">
    <xf numFmtId="0" fontId="0" fillId="0" borderId="0"/>
    <xf numFmtId="16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94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33">
    <xf numFmtId="0" fontId="0" fillId="0" borderId="0" xfId="0"/>
    <xf numFmtId="49" fontId="0" fillId="0" borderId="0" xfId="0" applyNumberFormat="1"/>
    <xf numFmtId="0" fontId="4" fillId="0" borderId="0" xfId="0" applyFont="1"/>
    <xf numFmtId="0" fontId="0" fillId="0" borderId="0" xfId="0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0" fillId="0" borderId="3" xfId="0" applyNumberFormat="1" applyBorder="1"/>
    <xf numFmtId="0" fontId="4" fillId="0" borderId="3" xfId="0" applyFont="1" applyBorder="1" applyAlignment="1">
      <alignment horizontal="center"/>
    </xf>
    <xf numFmtId="0" fontId="0" fillId="0" borderId="4" xfId="0" applyBorder="1"/>
    <xf numFmtId="0" fontId="4" fillId="0" borderId="5" xfId="0" applyFont="1" applyBorder="1" applyAlignment="1">
      <alignment horizontal="center"/>
    </xf>
    <xf numFmtId="0" fontId="0" fillId="0" borderId="3" xfId="0" applyBorder="1"/>
    <xf numFmtId="0" fontId="5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/>
    <xf numFmtId="164" fontId="0" fillId="0" borderId="3" xfId="2" applyFont="1" applyBorder="1"/>
    <xf numFmtId="0" fontId="4" fillId="0" borderId="0" xfId="0" applyFont="1" applyBorder="1" applyAlignment="1">
      <alignment horizontal="left"/>
    </xf>
    <xf numFmtId="4" fontId="0" fillId="0" borderId="0" xfId="0" applyNumberFormat="1"/>
    <xf numFmtId="4" fontId="4" fillId="0" borderId="0" xfId="0" applyNumberFormat="1" applyFont="1"/>
    <xf numFmtId="0" fontId="0" fillId="0" borderId="0" xfId="0" applyBorder="1"/>
    <xf numFmtId="0" fontId="0" fillId="0" borderId="0" xfId="0" applyAlignment="1">
      <alignment horizontal="left"/>
    </xf>
    <xf numFmtId="4" fontId="2" fillId="0" borderId="0" xfId="1" applyNumberFormat="1" applyBorder="1"/>
    <xf numFmtId="4" fontId="12" fillId="0" borderId="7" xfId="1" applyNumberFormat="1" applyFont="1" applyFill="1" applyBorder="1"/>
    <xf numFmtId="4" fontId="4" fillId="0" borderId="0" xfId="0" applyNumberFormat="1" applyFont="1" applyBorder="1"/>
    <xf numFmtId="0" fontId="4" fillId="0" borderId="0" xfId="0" applyFont="1" applyBorder="1"/>
    <xf numFmtId="0" fontId="0" fillId="0" borderId="11" xfId="0" applyBorder="1"/>
    <xf numFmtId="164" fontId="0" fillId="0" borderId="0" xfId="0" applyNumberFormat="1"/>
    <xf numFmtId="0" fontId="8" fillId="0" borderId="0" xfId="0" applyFont="1"/>
    <xf numFmtId="0" fontId="11" fillId="0" borderId="0" xfId="0" applyFont="1" applyBorder="1" applyAlignment="1">
      <alignment horizontal="center"/>
    </xf>
    <xf numFmtId="0" fontId="0" fillId="0" borderId="7" xfId="0" applyBorder="1"/>
    <xf numFmtId="0" fontId="4" fillId="0" borderId="7" xfId="0" applyFont="1" applyBorder="1" applyAlignment="1">
      <alignment horizontal="left" wrapText="1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4" xfId="0" applyBorder="1"/>
    <xf numFmtId="0" fontId="4" fillId="0" borderId="24" xfId="0" applyFont="1" applyBorder="1"/>
    <xf numFmtId="0" fontId="0" fillId="0" borderId="26" xfId="0" applyBorder="1" applyAlignment="1">
      <alignment horizontal="center"/>
    </xf>
    <xf numFmtId="0" fontId="0" fillId="0" borderId="26" xfId="0" applyBorder="1"/>
    <xf numFmtId="0" fontId="0" fillId="0" borderId="0" xfId="0" applyBorder="1" applyAlignment="1">
      <alignment horizontal="center"/>
    </xf>
    <xf numFmtId="43" fontId="2" fillId="0" borderId="0" xfId="4" applyBorder="1"/>
    <xf numFmtId="0" fontId="0" fillId="0" borderId="0" xfId="0" applyBorder="1" applyAlignment="1">
      <alignment horizontal="left"/>
    </xf>
    <xf numFmtId="0" fontId="11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0" fillId="0" borderId="3" xfId="0" applyBorder="1" applyAlignment="1">
      <alignment horizontal="left"/>
    </xf>
    <xf numFmtId="4" fontId="12" fillId="0" borderId="12" xfId="1" applyNumberFormat="1" applyFont="1" applyBorder="1"/>
    <xf numFmtId="4" fontId="12" fillId="0" borderId="27" xfId="1" applyNumberFormat="1" applyFont="1" applyBorder="1"/>
    <xf numFmtId="4" fontId="2" fillId="0" borderId="3" xfId="1" applyNumberFormat="1" applyFont="1" applyBorder="1"/>
    <xf numFmtId="4" fontId="12" fillId="0" borderId="3" xfId="1" applyNumberFormat="1" applyFont="1" applyBorder="1"/>
    <xf numFmtId="4" fontId="12" fillId="0" borderId="28" xfId="1" applyNumberFormat="1" applyFont="1" applyBorder="1"/>
    <xf numFmtId="0" fontId="4" fillId="0" borderId="3" xfId="0" applyFont="1" applyBorder="1" applyAlignment="1">
      <alignment horizontal="left"/>
    </xf>
    <xf numFmtId="0" fontId="0" fillId="0" borderId="29" xfId="0" applyBorder="1"/>
    <xf numFmtId="4" fontId="2" fillId="0" borderId="0" xfId="1" applyNumberFormat="1"/>
    <xf numFmtId="4" fontId="4" fillId="0" borderId="0" xfId="1" applyNumberFormat="1" applyFont="1"/>
    <xf numFmtId="49" fontId="2" fillId="0" borderId="0" xfId="1" applyNumberFormat="1" applyAlignment="1">
      <alignment horizontal="left"/>
    </xf>
    <xf numFmtId="0" fontId="8" fillId="0" borderId="0" xfId="0" applyFont="1" applyBorder="1"/>
    <xf numFmtId="4" fontId="4" fillId="0" borderId="28" xfId="0" applyNumberFormat="1" applyFont="1" applyBorder="1"/>
    <xf numFmtId="0" fontId="4" fillId="0" borderId="3" xfId="0" applyFont="1" applyBorder="1"/>
    <xf numFmtId="4" fontId="4" fillId="0" borderId="30" xfId="0" applyNumberFormat="1" applyFont="1" applyBorder="1"/>
    <xf numFmtId="0" fontId="8" fillId="0" borderId="0" xfId="0" applyFont="1" applyBorder="1" applyAlignment="1">
      <alignment horizontal="left"/>
    </xf>
    <xf numFmtId="49" fontId="8" fillId="0" borderId="0" xfId="1" applyNumberFormat="1" applyFont="1" applyBorder="1" applyAlignment="1">
      <alignment horizontal="left"/>
    </xf>
    <xf numFmtId="49" fontId="2" fillId="0" borderId="0" xfId="1" applyNumberFormat="1" applyBorder="1" applyAlignment="1">
      <alignment horizontal="left"/>
    </xf>
    <xf numFmtId="164" fontId="4" fillId="0" borderId="3" xfId="2" applyFont="1" applyBorder="1"/>
    <xf numFmtId="164" fontId="4" fillId="0" borderId="4" xfId="2" applyFont="1" applyBorder="1"/>
    <xf numFmtId="0" fontId="6" fillId="0" borderId="0" xfId="0" applyFont="1" applyAlignment="1">
      <alignment horizontal="right"/>
    </xf>
    <xf numFmtId="43" fontId="0" fillId="0" borderId="0" xfId="0" applyNumberFormat="1"/>
    <xf numFmtId="0" fontId="4" fillId="0" borderId="0" xfId="0" applyFont="1" applyBorder="1" applyAlignment="1">
      <alignment horizontal="center"/>
    </xf>
    <xf numFmtId="4" fontId="12" fillId="0" borderId="0" xfId="1" applyNumberFormat="1" applyFont="1" applyBorder="1"/>
    <xf numFmtId="4" fontId="4" fillId="0" borderId="0" xfId="1" applyNumberFormat="1" applyFont="1" applyBorder="1"/>
    <xf numFmtId="0" fontId="6" fillId="0" borderId="0" xfId="0" applyFont="1" applyAlignment="1">
      <alignment horizontal="center"/>
    </xf>
    <xf numFmtId="4" fontId="4" fillId="0" borderId="4" xfId="1" applyNumberFormat="1" applyFont="1" applyBorder="1"/>
    <xf numFmtId="43" fontId="4" fillId="0" borderId="0" xfId="0" applyNumberFormat="1" applyFont="1" applyBorder="1" applyAlignment="1">
      <alignment horizontal="center" wrapText="1"/>
    </xf>
    <xf numFmtId="43" fontId="12" fillId="0" borderId="0" xfId="4" applyFont="1" applyBorder="1"/>
    <xf numFmtId="43" fontId="4" fillId="0" borderId="0" xfId="4" applyFont="1" applyBorder="1"/>
    <xf numFmtId="0" fontId="4" fillId="0" borderId="28" xfId="0" applyFont="1" applyBorder="1"/>
    <xf numFmtId="43" fontId="4" fillId="0" borderId="30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43" fontId="4" fillId="0" borderId="3" xfId="4" applyFont="1" applyBorder="1"/>
    <xf numFmtId="43" fontId="4" fillId="0" borderId="3" xfId="0" applyNumberFormat="1" applyFont="1" applyBorder="1"/>
    <xf numFmtId="0" fontId="0" fillId="0" borderId="3" xfId="0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0" fillId="0" borderId="12" xfId="0" applyBorder="1"/>
    <xf numFmtId="0" fontId="0" fillId="6" borderId="1" xfId="0" applyFill="1" applyBorder="1"/>
    <xf numFmtId="0" fontId="0" fillId="6" borderId="41" xfId="0" applyFill="1" applyBorder="1"/>
    <xf numFmtId="0" fontId="0" fillId="6" borderId="27" xfId="0" applyFill="1" applyBorder="1"/>
    <xf numFmtId="0" fontId="0" fillId="6" borderId="2" xfId="0" applyFill="1" applyBorder="1"/>
    <xf numFmtId="0" fontId="0" fillId="6" borderId="40" xfId="0" applyFill="1" applyBorder="1"/>
    <xf numFmtId="0" fontId="0" fillId="6" borderId="6" xfId="0" applyFill="1" applyBorder="1"/>
    <xf numFmtId="0" fontId="0" fillId="6" borderId="39" xfId="0" applyFill="1" applyBorder="1"/>
    <xf numFmtId="0" fontId="0" fillId="6" borderId="28" xfId="0" applyFill="1" applyBorder="1"/>
    <xf numFmtId="0" fontId="0" fillId="6" borderId="0" xfId="0" applyFill="1" applyBorder="1"/>
    <xf numFmtId="0" fontId="13" fillId="3" borderId="4" xfId="0" applyFont="1" applyFill="1" applyBorder="1" applyAlignment="1">
      <alignment horizontal="center"/>
    </xf>
    <xf numFmtId="43" fontId="0" fillId="0" borderId="0" xfId="0" applyNumberFormat="1" applyBorder="1"/>
    <xf numFmtId="164" fontId="10" fillId="0" borderId="0" xfId="2" applyFont="1"/>
    <xf numFmtId="4" fontId="0" fillId="0" borderId="0" xfId="0" applyNumberFormat="1" applyFill="1"/>
    <xf numFmtId="0" fontId="0" fillId="0" borderId="0" xfId="0" applyFill="1"/>
    <xf numFmtId="167" fontId="0" fillId="0" borderId="0" xfId="0" applyNumberFormat="1"/>
    <xf numFmtId="0" fontId="12" fillId="0" borderId="0" xfId="0" applyFont="1"/>
    <xf numFmtId="0" fontId="12" fillId="0" borderId="7" xfId="0" applyFont="1" applyBorder="1"/>
    <xf numFmtId="0" fontId="4" fillId="0" borderId="7" xfId="0" applyFont="1" applyBorder="1"/>
    <xf numFmtId="4" fontId="12" fillId="0" borderId="0" xfId="0" applyNumberFormat="1" applyFont="1" applyBorder="1"/>
    <xf numFmtId="4" fontId="6" fillId="0" borderId="13" xfId="1" applyNumberFormat="1" applyFont="1" applyFill="1" applyBorder="1"/>
    <xf numFmtId="4" fontId="4" fillId="0" borderId="13" xfId="1" applyNumberFormat="1" applyFont="1" applyBorder="1"/>
    <xf numFmtId="4" fontId="4" fillId="0" borderId="7" xfId="1" applyNumberFormat="1" applyFont="1" applyFill="1" applyBorder="1"/>
    <xf numFmtId="4" fontId="4" fillId="0" borderId="7" xfId="1" applyNumberFormat="1" applyFont="1" applyBorder="1"/>
    <xf numFmtId="4" fontId="12" fillId="0" borderId="7" xfId="1" applyNumberFormat="1" applyFont="1" applyBorder="1"/>
    <xf numFmtId="4" fontId="2" fillId="0" borderId="7" xfId="1" applyNumberFormat="1" applyBorder="1"/>
    <xf numFmtId="49" fontId="4" fillId="0" borderId="7" xfId="1" applyNumberFormat="1" applyFont="1" applyBorder="1" applyAlignment="1">
      <alignment horizontal="left"/>
    </xf>
    <xf numFmtId="49" fontId="12" fillId="0" borderId="7" xfId="1" applyNumberFormat="1" applyFont="1" applyBorder="1" applyAlignment="1">
      <alignment horizontal="left"/>
    </xf>
    <xf numFmtId="4" fontId="12" fillId="0" borderId="16" xfId="1" applyNumberFormat="1" applyFont="1" applyBorder="1"/>
    <xf numFmtId="4" fontId="2" fillId="0" borderId="16" xfId="1" applyNumberFormat="1" applyBorder="1"/>
    <xf numFmtId="10" fontId="11" fillId="0" borderId="27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43" fontId="4" fillId="0" borderId="7" xfId="0" quotePrefix="1" applyNumberFormat="1" applyFont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45" xfId="0" applyFont="1" applyBorder="1"/>
    <xf numFmtId="0" fontId="12" fillId="0" borderId="0" xfId="0" applyFont="1" applyFill="1" applyBorder="1"/>
    <xf numFmtId="0" fontId="12" fillId="0" borderId="11" xfId="0" applyFont="1" applyBorder="1" applyAlignment="1">
      <alignment horizontal="center"/>
    </xf>
    <xf numFmtId="0" fontId="4" fillId="0" borderId="5" xfId="0" applyFont="1" applyBorder="1"/>
    <xf numFmtId="0" fontId="12" fillId="0" borderId="5" xfId="0" applyFont="1" applyBorder="1"/>
    <xf numFmtId="49" fontId="12" fillId="0" borderId="5" xfId="0" applyNumberFormat="1" applyFont="1" applyBorder="1" applyAlignment="1">
      <alignment horizontal="center"/>
    </xf>
    <xf numFmtId="4" fontId="21" fillId="0" borderId="12" xfId="1" applyNumberFormat="1" applyFont="1" applyBorder="1" applyAlignment="1">
      <alignment horizontal="center"/>
    </xf>
    <xf numFmtId="4" fontId="21" fillId="0" borderId="3" xfId="1" applyNumberFormat="1" applyFont="1" applyBorder="1" applyAlignment="1">
      <alignment horizontal="center"/>
    </xf>
    <xf numFmtId="4" fontId="21" fillId="0" borderId="29" xfId="1" applyNumberFormat="1" applyFont="1" applyBorder="1" applyAlignment="1">
      <alignment horizontal="center"/>
    </xf>
    <xf numFmtId="168" fontId="21" fillId="0" borderId="29" xfId="1" applyNumberFormat="1" applyFont="1" applyBorder="1" applyAlignment="1">
      <alignment horizontal="center"/>
    </xf>
    <xf numFmtId="4" fontId="21" fillId="0" borderId="7" xfId="1" applyNumberFormat="1" applyFont="1" applyFill="1" applyBorder="1"/>
    <xf numFmtId="4" fontId="21" fillId="0" borderId="31" xfId="1" applyNumberFormat="1" applyFont="1" applyFill="1" applyBorder="1"/>
    <xf numFmtId="4" fontId="20" fillId="0" borderId="31" xfId="1" applyNumberFormat="1" applyFont="1" applyFill="1" applyBorder="1"/>
    <xf numFmtId="4" fontId="20" fillId="0" borderId="7" xfId="1" applyNumberFormat="1" applyFont="1" applyFill="1" applyBorder="1"/>
    <xf numFmtId="4" fontId="21" fillId="0" borderId="7" xfId="1" applyNumberFormat="1" applyFont="1" applyBorder="1"/>
    <xf numFmtId="0" fontId="21" fillId="0" borderId="7" xfId="0" applyFont="1" applyBorder="1"/>
    <xf numFmtId="0" fontId="21" fillId="0" borderId="7" xfId="0" applyFont="1" applyBorder="1" applyAlignment="1">
      <alignment horizontal="left"/>
    </xf>
    <xf numFmtId="0" fontId="18" fillId="0" borderId="0" xfId="0" applyFont="1" applyAlignment="1">
      <alignment horizontal="center"/>
    </xf>
    <xf numFmtId="0" fontId="12" fillId="0" borderId="8" xfId="0" applyFont="1" applyFill="1" applyBorder="1" applyAlignment="1">
      <alignment horizontal="center"/>
    </xf>
    <xf numFmtId="0" fontId="12" fillId="0" borderId="9" xfId="0" applyFont="1" applyBorder="1"/>
    <xf numFmtId="0" fontId="12" fillId="0" borderId="7" xfId="0" applyFont="1" applyBorder="1" applyAlignment="1">
      <alignment horizontal="center"/>
    </xf>
    <xf numFmtId="49" fontId="23" fillId="0" borderId="45" xfId="0" applyNumberFormat="1" applyFont="1" applyBorder="1" applyAlignment="1">
      <alignment horizontal="center"/>
    </xf>
    <xf numFmtId="4" fontId="23" fillId="0" borderId="45" xfId="0" applyNumberFormat="1" applyFont="1" applyBorder="1"/>
    <xf numFmtId="4" fontId="23" fillId="0" borderId="0" xfId="0" applyNumberFormat="1" applyFont="1" applyFill="1" applyBorder="1"/>
    <xf numFmtId="49" fontId="23" fillId="0" borderId="5" xfId="0" applyNumberFormat="1" applyFont="1" applyBorder="1" applyAlignment="1">
      <alignment horizontal="center"/>
    </xf>
    <xf numFmtId="4" fontId="24" fillId="0" borderId="5" xfId="0" applyNumberFormat="1" applyFont="1" applyBorder="1"/>
    <xf numFmtId="4" fontId="22" fillId="0" borderId="4" xfId="0" applyNumberFormat="1" applyFont="1" applyBorder="1"/>
    <xf numFmtId="0" fontId="5" fillId="0" borderId="1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12" fillId="0" borderId="24" xfId="0" applyFont="1" applyBorder="1"/>
    <xf numFmtId="49" fontId="17" fillId="0" borderId="9" xfId="0" applyNumberFormat="1" applyFont="1" applyBorder="1" applyAlignment="1">
      <alignment horizontal="center"/>
    </xf>
    <xf numFmtId="4" fontId="17" fillId="0" borderId="7" xfId="0" applyNumberFormat="1" applyFont="1" applyBorder="1"/>
    <xf numFmtId="49" fontId="6" fillId="0" borderId="5" xfId="0" applyNumberFormat="1" applyFont="1" applyBorder="1" applyAlignment="1">
      <alignment horizontal="center"/>
    </xf>
    <xf numFmtId="49" fontId="17" fillId="0" borderId="45" xfId="0" applyNumberFormat="1" applyFont="1" applyBorder="1" applyAlignment="1">
      <alignment horizontal="center"/>
    </xf>
    <xf numFmtId="4" fontId="17" fillId="0" borderId="0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12" fillId="0" borderId="7" xfId="0" applyFont="1" applyBorder="1" applyAlignment="1">
      <alignment horizontal="left"/>
    </xf>
    <xf numFmtId="49" fontId="12" fillId="0" borderId="7" xfId="1" applyNumberFormat="1" applyFont="1" applyFill="1" applyBorder="1" applyAlignment="1">
      <alignment horizontal="left"/>
    </xf>
    <xf numFmtId="49" fontId="4" fillId="0" borderId="7" xfId="1" applyNumberFormat="1" applyFont="1" applyFill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12" fillId="0" borderId="16" xfId="0" applyFont="1" applyBorder="1"/>
    <xf numFmtId="0" fontId="6" fillId="0" borderId="4" xfId="0" applyFont="1" applyBorder="1" applyAlignment="1">
      <alignment horizontal="left" wrapText="1"/>
    </xf>
    <xf numFmtId="0" fontId="14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25" fillId="0" borderId="7" xfId="0" applyFont="1" applyFill="1" applyBorder="1"/>
    <xf numFmtId="0" fontId="25" fillId="0" borderId="7" xfId="0" applyFont="1" applyBorder="1"/>
    <xf numFmtId="4" fontId="25" fillId="0" borderId="26" xfId="0" applyNumberFormat="1" applyFont="1" applyFill="1" applyBorder="1"/>
    <xf numFmtId="4" fontId="25" fillId="0" borderId="7" xfId="0" applyNumberFormat="1" applyFont="1" applyFill="1" applyBorder="1"/>
    <xf numFmtId="164" fontId="25" fillId="0" borderId="7" xfId="2" applyFont="1" applyBorder="1" applyAlignment="1">
      <alignment horizontal="center"/>
    </xf>
    <xf numFmtId="4" fontId="25" fillId="0" borderId="7" xfId="0" applyNumberFormat="1" applyFont="1" applyBorder="1"/>
    <xf numFmtId="4" fontId="5" fillId="0" borderId="7" xfId="0" applyNumberFormat="1" applyFont="1" applyBorder="1"/>
    <xf numFmtId="164" fontId="27" fillId="0" borderId="9" xfId="2" applyFont="1" applyBorder="1" applyAlignment="1">
      <alignment horizontal="center"/>
    </xf>
    <xf numFmtId="4" fontId="25" fillId="0" borderId="18" xfId="0" applyNumberFormat="1" applyFont="1" applyBorder="1"/>
    <xf numFmtId="4" fontId="27" fillId="0" borderId="26" xfId="0" applyNumberFormat="1" applyFont="1" applyBorder="1"/>
    <xf numFmtId="4" fontId="27" fillId="0" borderId="9" xfId="0" applyNumberFormat="1" applyFont="1" applyBorder="1"/>
    <xf numFmtId="4" fontId="25" fillId="0" borderId="26" xfId="0" applyNumberFormat="1" applyFont="1" applyBorder="1"/>
    <xf numFmtId="164" fontId="27" fillId="0" borderId="5" xfId="2" applyFont="1" applyBorder="1" applyAlignment="1">
      <alignment horizontal="center"/>
    </xf>
    <xf numFmtId="0" fontId="25" fillId="0" borderId="9" xfId="0" applyFont="1" applyBorder="1"/>
    <xf numFmtId="0" fontId="5" fillId="0" borderId="9" xfId="0" applyFont="1" applyBorder="1"/>
    <xf numFmtId="0" fontId="5" fillId="0" borderId="5" xfId="0" applyFont="1" applyBorder="1"/>
    <xf numFmtId="0" fontId="25" fillId="0" borderId="45" xfId="0" applyFont="1" applyBorder="1"/>
    <xf numFmtId="0" fontId="25" fillId="0" borderId="0" xfId="0" applyFont="1" applyFill="1" applyBorder="1"/>
    <xf numFmtId="4" fontId="25" fillId="0" borderId="8" xfId="0" applyNumberFormat="1" applyFont="1" applyFill="1" applyBorder="1"/>
    <xf numFmtId="4" fontId="25" fillId="0" borderId="44" xfId="0" applyNumberFormat="1" applyFont="1" applyFill="1" applyBorder="1"/>
    <xf numFmtId="4" fontId="25" fillId="0" borderId="13" xfId="0" applyNumberFormat="1" applyFont="1" applyFill="1" applyBorder="1"/>
    <xf numFmtId="4" fontId="25" fillId="0" borderId="8" xfId="0" applyNumberFormat="1" applyFont="1" applyBorder="1"/>
    <xf numFmtId="4" fontId="25" fillId="0" borderId="44" xfId="0" applyNumberFormat="1" applyFont="1" applyBorder="1"/>
    <xf numFmtId="4" fontId="27" fillId="0" borderId="10" xfId="0" applyNumberFormat="1" applyFont="1" applyBorder="1"/>
    <xf numFmtId="4" fontId="25" fillId="0" borderId="10" xfId="0" applyNumberFormat="1" applyFont="1" applyBorder="1"/>
    <xf numFmtId="164" fontId="27" fillId="0" borderId="4" xfId="2" applyFont="1" applyBorder="1" applyAlignment="1">
      <alignment horizontal="center"/>
    </xf>
    <xf numFmtId="4" fontId="28" fillId="0" borderId="45" xfId="0" applyNumberFormat="1" applyFont="1" applyBorder="1"/>
    <xf numFmtId="4" fontId="28" fillId="0" borderId="47" xfId="0" applyNumberFormat="1" applyFont="1" applyBorder="1"/>
    <xf numFmtId="4" fontId="27" fillId="0" borderId="48" xfId="0" applyNumberFormat="1" applyFont="1" applyFill="1" applyBorder="1"/>
    <xf numFmtId="4" fontId="29" fillId="0" borderId="0" xfId="0" applyNumberFormat="1" applyFont="1" applyFill="1" applyBorder="1"/>
    <xf numFmtId="4" fontId="27" fillId="0" borderId="3" xfId="0" applyNumberFormat="1" applyFont="1" applyFill="1" applyBorder="1"/>
    <xf numFmtId="4" fontId="29" fillId="0" borderId="5" xfId="0" applyNumberFormat="1" applyFont="1" applyBorder="1"/>
    <xf numFmtId="0" fontId="35" fillId="0" borderId="7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/>
    </xf>
    <xf numFmtId="0" fontId="33" fillId="0" borderId="7" xfId="0" applyFont="1" applyBorder="1" applyAlignment="1">
      <alignment horizontal="left"/>
    </xf>
    <xf numFmtId="43" fontId="33" fillId="0" borderId="7" xfId="0" applyNumberFormat="1" applyFont="1" applyBorder="1" applyAlignment="1">
      <alignment horizontal="center" vertical="center"/>
    </xf>
    <xf numFmtId="49" fontId="37" fillId="0" borderId="7" xfId="1" applyNumberFormat="1" applyFont="1" applyFill="1" applyBorder="1" applyAlignment="1">
      <alignment horizontal="center"/>
    </xf>
    <xf numFmtId="4" fontId="36" fillId="0" borderId="7" xfId="1" applyNumberFormat="1" applyFont="1" applyFill="1" applyBorder="1"/>
    <xf numFmtId="49" fontId="32" fillId="0" borderId="7" xfId="1" applyNumberFormat="1" applyFont="1" applyFill="1" applyBorder="1" applyAlignment="1">
      <alignment horizontal="center"/>
    </xf>
    <xf numFmtId="4" fontId="33" fillId="0" borderId="7" xfId="1" applyNumberFormat="1" applyFont="1" applyFill="1" applyBorder="1"/>
    <xf numFmtId="0" fontId="37" fillId="0" borderId="7" xfId="0" applyFont="1" applyBorder="1" applyAlignment="1">
      <alignment horizontal="center"/>
    </xf>
    <xf numFmtId="0" fontId="36" fillId="0" borderId="7" xfId="0" applyFont="1" applyBorder="1"/>
    <xf numFmtId="0" fontId="33" fillId="0" borderId="7" xfId="0" applyFont="1" applyBorder="1"/>
    <xf numFmtId="0" fontId="37" fillId="0" borderId="7" xfId="0" applyFont="1" applyBorder="1"/>
    <xf numFmtId="0" fontId="36" fillId="0" borderId="11" xfId="0" applyFont="1" applyBorder="1"/>
    <xf numFmtId="0" fontId="34" fillId="0" borderId="5" xfId="0" applyFont="1" applyBorder="1" applyAlignment="1">
      <alignment horizontal="center"/>
    </xf>
    <xf numFmtId="0" fontId="38" fillId="0" borderId="7" xfId="0" applyFont="1" applyBorder="1" applyAlignment="1">
      <alignment horizontal="center" vertical="center"/>
    </xf>
    <xf numFmtId="4" fontId="40" fillId="0" borderId="3" xfId="1" applyNumberFormat="1" applyFont="1" applyBorder="1"/>
    <xf numFmtId="4" fontId="40" fillId="0" borderId="28" xfId="1" applyNumberFormat="1" applyFont="1" applyBorder="1"/>
    <xf numFmtId="4" fontId="40" fillId="0" borderId="29" xfId="1" applyNumberFormat="1" applyFont="1" applyBorder="1"/>
    <xf numFmtId="4" fontId="39" fillId="0" borderId="4" xfId="0" applyNumberFormat="1" applyFont="1" applyBorder="1"/>
    <xf numFmtId="0" fontId="39" fillId="0" borderId="4" xfId="0" applyFont="1" applyBorder="1"/>
    <xf numFmtId="4" fontId="40" fillId="0" borderId="28" xfId="0" applyNumberFormat="1" applyFont="1" applyBorder="1"/>
    <xf numFmtId="4" fontId="40" fillId="0" borderId="3" xfId="0" applyNumberFormat="1" applyFont="1" applyBorder="1"/>
    <xf numFmtId="4" fontId="39" fillId="0" borderId="30" xfId="0" applyNumberFormat="1" applyFont="1" applyBorder="1"/>
    <xf numFmtId="0" fontId="31" fillId="0" borderId="7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/>
    </xf>
    <xf numFmtId="49" fontId="36" fillId="0" borderId="7" xfId="1" applyNumberFormat="1" applyFont="1" applyFill="1" applyBorder="1" applyAlignment="1">
      <alignment horizontal="center"/>
    </xf>
    <xf numFmtId="49" fontId="33" fillId="0" borderId="7" xfId="1" applyNumberFormat="1" applyFont="1" applyFill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2" fillId="0" borderId="7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/>
    </xf>
    <xf numFmtId="0" fontId="41" fillId="0" borderId="0" xfId="0" applyFont="1"/>
    <xf numFmtId="0" fontId="43" fillId="0" borderId="12" xfId="0" applyFont="1" applyBorder="1" applyAlignment="1">
      <alignment horizontal="left"/>
    </xf>
    <xf numFmtId="4" fontId="43" fillId="0" borderId="1" xfId="1" applyNumberFormat="1" applyFont="1" applyBorder="1"/>
    <xf numFmtId="0" fontId="43" fillId="0" borderId="3" xfId="0" applyFont="1" applyBorder="1" applyAlignment="1">
      <alignment horizontal="left"/>
    </xf>
    <xf numFmtId="4" fontId="43" fillId="0" borderId="2" xfId="1" applyNumberFormat="1" applyFont="1" applyBorder="1"/>
    <xf numFmtId="0" fontId="43" fillId="0" borderId="43" xfId="0" applyFont="1" applyBorder="1" applyAlignment="1">
      <alignment horizontal="left"/>
    </xf>
    <xf numFmtId="4" fontId="42" fillId="0" borderId="43" xfId="1" applyNumberFormat="1" applyFont="1" applyBorder="1" applyAlignment="1">
      <alignment horizontal="center"/>
    </xf>
    <xf numFmtId="0" fontId="41" fillId="0" borderId="3" xfId="0" applyFont="1" applyBorder="1" applyAlignment="1">
      <alignment horizontal="left"/>
    </xf>
    <xf numFmtId="4" fontId="41" fillId="0" borderId="3" xfId="1" applyNumberFormat="1" applyFont="1" applyBorder="1"/>
    <xf numFmtId="4" fontId="43" fillId="0" borderId="3" xfId="1" applyNumberFormat="1" applyFont="1" applyBorder="1"/>
    <xf numFmtId="0" fontId="41" fillId="0" borderId="29" xfId="0" applyFont="1" applyBorder="1" applyAlignment="1">
      <alignment horizontal="left"/>
    </xf>
    <xf numFmtId="4" fontId="41" fillId="0" borderId="29" xfId="1" applyNumberFormat="1" applyFont="1" applyBorder="1"/>
    <xf numFmtId="0" fontId="41" fillId="0" borderId="4" xfId="0" applyFont="1" applyBorder="1"/>
    <xf numFmtId="0" fontId="42" fillId="0" borderId="4" xfId="0" applyFont="1" applyBorder="1" applyAlignment="1">
      <alignment horizontal="center"/>
    </xf>
    <xf numFmtId="0" fontId="33" fillId="0" borderId="12" xfId="0" applyFont="1" applyBorder="1" applyAlignment="1">
      <alignment horizontal="left"/>
    </xf>
    <xf numFmtId="0" fontId="33" fillId="0" borderId="3" xfId="0" applyFont="1" applyBorder="1" applyAlignment="1">
      <alignment horizontal="left"/>
    </xf>
    <xf numFmtId="0" fontId="36" fillId="0" borderId="4" xfId="0" applyFont="1" applyBorder="1" applyAlignment="1">
      <alignment horizontal="left"/>
    </xf>
    <xf numFmtId="4" fontId="33" fillId="0" borderId="12" xfId="1" applyNumberFormat="1" applyFont="1" applyBorder="1"/>
    <xf numFmtId="4" fontId="33" fillId="0" borderId="3" xfId="1" applyNumberFormat="1" applyFont="1" applyBorder="1"/>
    <xf numFmtId="0" fontId="36" fillId="0" borderId="3" xfId="0" applyFont="1" applyBorder="1" applyAlignment="1">
      <alignment horizontal="left"/>
    </xf>
    <xf numFmtId="4" fontId="36" fillId="0" borderId="3" xfId="1" applyNumberFormat="1" applyFont="1" applyBorder="1"/>
    <xf numFmtId="0" fontId="36" fillId="0" borderId="3" xfId="0" applyFont="1" applyBorder="1"/>
    <xf numFmtId="0" fontId="33" fillId="0" borderId="3" xfId="0" applyFont="1" applyBorder="1"/>
    <xf numFmtId="0" fontId="34" fillId="0" borderId="4" xfId="0" applyFont="1" applyBorder="1" applyAlignment="1">
      <alignment horizontal="center"/>
    </xf>
    <xf numFmtId="0" fontId="25" fillId="0" borderId="10" xfId="0" applyFont="1" applyBorder="1"/>
    <xf numFmtId="4" fontId="18" fillId="0" borderId="31" xfId="1" applyNumberFormat="1" applyFont="1" applyFill="1" applyBorder="1"/>
    <xf numFmtId="4" fontId="14" fillId="0" borderId="7" xfId="1" applyNumberFormat="1" applyFont="1" applyFill="1" applyBorder="1"/>
    <xf numFmtId="4" fontId="25" fillId="0" borderId="29" xfId="1" applyNumberFormat="1" applyFont="1" applyBorder="1" applyAlignment="1">
      <alignment horizontal="center"/>
    </xf>
    <xf numFmtId="4" fontId="17" fillId="0" borderId="29" xfId="1" applyNumberFormat="1" applyFont="1" applyBorder="1" applyAlignment="1">
      <alignment horizontal="center"/>
    </xf>
    <xf numFmtId="4" fontId="12" fillId="7" borderId="7" xfId="1" applyNumberFormat="1" applyFont="1" applyFill="1" applyBorder="1"/>
    <xf numFmtId="49" fontId="14" fillId="0" borderId="6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49" fontId="4" fillId="0" borderId="41" xfId="0" applyNumberFormat="1" applyFont="1" applyBorder="1" applyAlignment="1">
      <alignment horizontal="center"/>
    </xf>
    <xf numFmtId="49" fontId="4" fillId="0" borderId="40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41" xfId="0" applyNumberFormat="1" applyFont="1" applyBorder="1"/>
    <xf numFmtId="164" fontId="6" fillId="0" borderId="12" xfId="2" applyFont="1" applyBorder="1" applyAlignment="1">
      <alignment horizontal="right"/>
    </xf>
    <xf numFmtId="49" fontId="6" fillId="0" borderId="2" xfId="0" applyNumberFormat="1" applyFont="1" applyBorder="1"/>
    <xf numFmtId="49" fontId="6" fillId="0" borderId="3" xfId="0" applyNumberFormat="1" applyFont="1" applyBorder="1"/>
    <xf numFmtId="49" fontId="6" fillId="0" borderId="0" xfId="0" applyNumberFormat="1" applyFont="1" applyBorder="1"/>
    <xf numFmtId="0" fontId="6" fillId="0" borderId="37" xfId="0" applyFont="1" applyBorder="1"/>
    <xf numFmtId="164" fontId="6" fillId="0" borderId="3" xfId="2" applyFont="1" applyBorder="1" applyAlignment="1">
      <alignment horizontal="right"/>
    </xf>
    <xf numFmtId="49" fontId="6" fillId="0" borderId="40" xfId="0" applyNumberFormat="1" applyFont="1" applyBorder="1"/>
    <xf numFmtId="49" fontId="6" fillId="0" borderId="6" xfId="0" applyNumberFormat="1" applyFont="1" applyBorder="1"/>
    <xf numFmtId="164" fontId="6" fillId="0" borderId="29" xfId="2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17" fillId="0" borderId="2" xfId="0" applyFont="1" applyBorder="1"/>
    <xf numFmtId="164" fontId="6" fillId="0" borderId="4" xfId="2" applyFont="1" applyBorder="1" applyAlignment="1">
      <alignment horizontal="right"/>
    </xf>
    <xf numFmtId="0" fontId="5" fillId="0" borderId="37" xfId="0" applyFont="1" applyBorder="1"/>
    <xf numFmtId="0" fontId="5" fillId="0" borderId="50" xfId="0" applyFont="1" applyBorder="1"/>
    <xf numFmtId="43" fontId="22" fillId="0" borderId="7" xfId="0" applyNumberFormat="1" applyFont="1" applyBorder="1" applyAlignment="1">
      <alignment horizontal="center" vertical="center"/>
    </xf>
    <xf numFmtId="43" fontId="22" fillId="0" borderId="7" xfId="0" quotePrefix="1" applyNumberFormat="1" applyFont="1" applyBorder="1" applyAlignment="1">
      <alignment horizontal="center" wrapText="1"/>
    </xf>
    <xf numFmtId="43" fontId="48" fillId="7" borderId="7" xfId="3" quotePrefix="1" applyFont="1" applyFill="1" applyBorder="1" applyAlignment="1">
      <alignment horizontal="center" wrapText="1"/>
    </xf>
    <xf numFmtId="43" fontId="22" fillId="7" borderId="7" xfId="3" quotePrefix="1" applyFont="1" applyFill="1" applyBorder="1" applyAlignment="1">
      <alignment horizontal="center" wrapText="1"/>
    </xf>
    <xf numFmtId="43" fontId="22" fillId="0" borderId="7" xfId="3" quotePrefix="1" applyFont="1" applyBorder="1" applyAlignment="1">
      <alignment horizontal="center" wrapText="1"/>
    </xf>
    <xf numFmtId="43" fontId="48" fillId="0" borderId="7" xfId="3" quotePrefix="1" applyFont="1" applyBorder="1" applyAlignment="1">
      <alignment horizontal="center" wrapText="1"/>
    </xf>
    <xf numFmtId="43" fontId="48" fillId="0" borderId="7" xfId="3" applyFont="1" applyBorder="1"/>
    <xf numFmtId="43" fontId="22" fillId="0" borderId="7" xfId="3" applyFont="1" applyBorder="1"/>
    <xf numFmtId="43" fontId="48" fillId="7" borderId="7" xfId="3" applyFont="1" applyFill="1" applyBorder="1"/>
    <xf numFmtId="43" fontId="22" fillId="0" borderId="4" xfId="0" applyNumberFormat="1" applyFont="1" applyBorder="1"/>
    <xf numFmtId="43" fontId="22" fillId="7" borderId="7" xfId="3" applyFont="1" applyFill="1" applyBorder="1"/>
    <xf numFmtId="43" fontId="50" fillId="7" borderId="7" xfId="3" quotePrefix="1" applyFont="1" applyFill="1" applyBorder="1" applyAlignment="1">
      <alignment horizontal="center" wrapText="1"/>
    </xf>
    <xf numFmtId="43" fontId="51" fillId="7" borderId="7" xfId="3" quotePrefix="1" applyFont="1" applyFill="1" applyBorder="1" applyAlignment="1">
      <alignment horizontal="center" wrapText="1"/>
    </xf>
    <xf numFmtId="43" fontId="51" fillId="7" borderId="7" xfId="3" applyFont="1" applyFill="1" applyBorder="1"/>
    <xf numFmtId="43" fontId="50" fillId="7" borderId="7" xfId="3" applyFont="1" applyFill="1" applyBorder="1"/>
    <xf numFmtId="43" fontId="50" fillId="0" borderId="7" xfId="3" applyFont="1" applyBorder="1"/>
    <xf numFmtId="43" fontId="24" fillId="0" borderId="7" xfId="0" applyNumberFormat="1" applyFont="1" applyBorder="1" applyAlignment="1">
      <alignment horizontal="center" vertical="center"/>
    </xf>
    <xf numFmtId="43" fontId="24" fillId="0" borderId="7" xfId="0" quotePrefix="1" applyNumberFormat="1" applyFont="1" applyBorder="1" applyAlignment="1">
      <alignment horizontal="center" wrapText="1"/>
    </xf>
    <xf numFmtId="43" fontId="23" fillId="7" borderId="7" xfId="3" quotePrefix="1" applyFont="1" applyFill="1" applyBorder="1" applyAlignment="1">
      <alignment horizontal="center" wrapText="1"/>
    </xf>
    <xf numFmtId="43" fontId="24" fillId="7" borderId="7" xfId="3" quotePrefix="1" applyFont="1" applyFill="1" applyBorder="1" applyAlignment="1">
      <alignment horizontal="center" wrapText="1"/>
    </xf>
    <xf numFmtId="43" fontId="24" fillId="7" borderId="7" xfId="3" applyFont="1" applyFill="1" applyBorder="1"/>
    <xf numFmtId="43" fontId="23" fillId="7" borderId="7" xfId="3" applyFont="1" applyFill="1" applyBorder="1"/>
    <xf numFmtId="43" fontId="24" fillId="0" borderId="7" xfId="3" quotePrefix="1" applyFont="1" applyBorder="1" applyAlignment="1">
      <alignment horizontal="center" wrapText="1"/>
    </xf>
    <xf numFmtId="43" fontId="23" fillId="0" borderId="7" xfId="3" applyFont="1" applyBorder="1"/>
    <xf numFmtId="43" fontId="24" fillId="0" borderId="7" xfId="3" applyFont="1" applyBorder="1"/>
    <xf numFmtId="43" fontId="23" fillId="0" borderId="7" xfId="3" quotePrefix="1" applyFont="1" applyBorder="1" applyAlignment="1">
      <alignment horizontal="center" wrapText="1"/>
    </xf>
    <xf numFmtId="4" fontId="48" fillId="0" borderId="28" xfId="1" applyNumberFormat="1" applyFont="1" applyBorder="1"/>
    <xf numFmtId="4" fontId="22" fillId="0" borderId="28" xfId="1" applyNumberFormat="1" applyFont="1" applyBorder="1"/>
    <xf numFmtId="4" fontId="48" fillId="0" borderId="28" xfId="0" applyNumberFormat="1" applyFont="1" applyBorder="1"/>
    <xf numFmtId="4" fontId="22" fillId="0" borderId="30" xfId="0" applyNumberFormat="1" applyFont="1" applyBorder="1"/>
    <xf numFmtId="4" fontId="23" fillId="0" borderId="27" xfId="1" applyNumberFormat="1" applyFont="1" applyBorder="1"/>
    <xf numFmtId="4" fontId="23" fillId="0" borderId="28" xfId="1" applyNumberFormat="1" applyFont="1" applyBorder="1"/>
    <xf numFmtId="4" fontId="56" fillId="0" borderId="31" xfId="1" applyNumberFormat="1" applyFont="1" applyFill="1" applyBorder="1"/>
    <xf numFmtId="4" fontId="54" fillId="0" borderId="31" xfId="1" applyNumberFormat="1" applyFont="1" applyFill="1" applyBorder="1"/>
    <xf numFmtId="4" fontId="55" fillId="0" borderId="7" xfId="1" applyNumberFormat="1" applyFont="1" applyFill="1" applyBorder="1"/>
    <xf numFmtId="4" fontId="23" fillId="0" borderId="0" xfId="1" applyNumberFormat="1" applyFont="1"/>
    <xf numFmtId="0" fontId="5" fillId="2" borderId="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" fontId="27" fillId="2" borderId="4" xfId="0" applyNumberFormat="1" applyFont="1" applyFill="1" applyBorder="1"/>
    <xf numFmtId="4" fontId="48" fillId="7" borderId="28" xfId="1" applyNumberFormat="1" applyFont="1" applyFill="1" applyBorder="1"/>
    <xf numFmtId="4" fontId="48" fillId="0" borderId="29" xfId="1" applyNumberFormat="1" applyFont="1" applyBorder="1"/>
    <xf numFmtId="4" fontId="50" fillId="0" borderId="0" xfId="1" applyNumberFormat="1" applyFont="1" applyBorder="1"/>
    <xf numFmtId="0" fontId="50" fillId="0" borderId="0" xfId="0" applyFont="1"/>
    <xf numFmtId="4" fontId="50" fillId="0" borderId="28" xfId="1" applyNumberFormat="1" applyFont="1" applyBorder="1"/>
    <xf numFmtId="4" fontId="50" fillId="0" borderId="4" xfId="1" applyNumberFormat="1" applyFont="1" applyBorder="1"/>
    <xf numFmtId="49" fontId="6" fillId="6" borderId="3" xfId="0" applyNumberFormat="1" applyFont="1" applyFill="1" applyBorder="1"/>
    <xf numFmtId="49" fontId="17" fillId="6" borderId="3" xfId="0" applyNumberFormat="1" applyFont="1" applyFill="1" applyBorder="1"/>
    <xf numFmtId="49" fontId="17" fillId="6" borderId="29" xfId="0" applyNumberFormat="1" applyFont="1" applyFill="1" applyBorder="1"/>
    <xf numFmtId="49" fontId="6" fillId="6" borderId="29" xfId="0" applyNumberFormat="1" applyFont="1" applyFill="1" applyBorder="1"/>
    <xf numFmtId="49" fontId="17" fillId="6" borderId="12" xfId="0" applyNumberFormat="1" applyFont="1" applyFill="1" applyBorder="1"/>
    <xf numFmtId="0" fontId="0" fillId="0" borderId="51" xfId="0" applyBorder="1" applyAlignment="1">
      <alignment horizontal="center"/>
    </xf>
    <xf numFmtId="0" fontId="0" fillId="0" borderId="52" xfId="0" applyBorder="1"/>
    <xf numFmtId="0" fontId="0" fillId="0" borderId="24" xfId="0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0" fillId="0" borderId="54" xfId="0" applyBorder="1"/>
    <xf numFmtId="0" fontId="4" fillId="0" borderId="54" xfId="0" applyFont="1" applyBorder="1"/>
    <xf numFmtId="4" fontId="27" fillId="0" borderId="7" xfId="0" applyNumberFormat="1" applyFont="1" applyBorder="1"/>
    <xf numFmtId="49" fontId="64" fillId="0" borderId="7" xfId="0" applyNumberFormat="1" applyFont="1" applyBorder="1" applyAlignment="1">
      <alignment horizontal="center"/>
    </xf>
    <xf numFmtId="49" fontId="65" fillId="0" borderId="7" xfId="0" applyNumberFormat="1" applyFont="1" applyBorder="1" applyAlignment="1">
      <alignment horizontal="center"/>
    </xf>
    <xf numFmtId="49" fontId="66" fillId="0" borderId="10" xfId="0" applyNumberFormat="1" applyFont="1" applyBorder="1" applyAlignment="1">
      <alignment horizontal="center"/>
    </xf>
    <xf numFmtId="49" fontId="64" fillId="0" borderId="10" xfId="0" applyNumberFormat="1" applyFont="1" applyFill="1" applyBorder="1" applyAlignment="1">
      <alignment horizontal="center"/>
    </xf>
    <xf numFmtId="4" fontId="4" fillId="0" borderId="0" xfId="0" applyNumberFormat="1" applyFont="1" applyBorder="1" applyAlignment="1">
      <alignment horizontal="center"/>
    </xf>
    <xf numFmtId="164" fontId="6" fillId="7" borderId="3" xfId="2" applyFont="1" applyFill="1" applyBorder="1" applyAlignment="1">
      <alignment horizontal="right"/>
    </xf>
    <xf numFmtId="0" fontId="49" fillId="4" borderId="8" xfId="0" applyFont="1" applyFill="1" applyBorder="1" applyAlignment="1">
      <alignment horizontal="center" wrapText="1"/>
    </xf>
    <xf numFmtId="0" fontId="35" fillId="8" borderId="8" xfId="0" applyFont="1" applyFill="1" applyBorder="1" applyAlignment="1">
      <alignment horizontal="center" wrapText="1"/>
    </xf>
    <xf numFmtId="43" fontId="24" fillId="4" borderId="4" xfId="0" applyNumberFormat="1" applyFont="1" applyFill="1" applyBorder="1"/>
    <xf numFmtId="43" fontId="22" fillId="8" borderId="4" xfId="0" applyNumberFormat="1" applyFont="1" applyFill="1" applyBorder="1"/>
    <xf numFmtId="43" fontId="51" fillId="4" borderId="4" xfId="0" applyNumberFormat="1" applyFont="1" applyFill="1" applyBorder="1"/>
    <xf numFmtId="0" fontId="59" fillId="5" borderId="7" xfId="0" applyFont="1" applyFill="1" applyBorder="1" applyAlignment="1">
      <alignment horizontal="center" vertical="center" wrapText="1"/>
    </xf>
    <xf numFmtId="4" fontId="21" fillId="8" borderId="12" xfId="1" applyNumberFormat="1" applyFont="1" applyFill="1" applyBorder="1" applyAlignment="1">
      <alignment horizontal="center"/>
    </xf>
    <xf numFmtId="4" fontId="21" fillId="8" borderId="3" xfId="1" applyNumberFormat="1" applyFont="1" applyFill="1" applyBorder="1" applyAlignment="1">
      <alignment horizontal="center"/>
    </xf>
    <xf numFmtId="4" fontId="20" fillId="8" borderId="3" xfId="1" applyNumberFormat="1" applyFont="1" applyFill="1" applyBorder="1" applyAlignment="1">
      <alignment horizontal="center"/>
    </xf>
    <xf numFmtId="4" fontId="21" fillId="8" borderId="29" xfId="1" applyNumberFormat="1" applyFont="1" applyFill="1" applyBorder="1" applyAlignment="1">
      <alignment horizontal="center"/>
    </xf>
    <xf numFmtId="0" fontId="30" fillId="9" borderId="55" xfId="0" applyFont="1" applyFill="1" applyBorder="1" applyAlignment="1">
      <alignment horizontal="center"/>
    </xf>
    <xf numFmtId="0" fontId="30" fillId="9" borderId="46" xfId="0" applyFont="1" applyFill="1" applyBorder="1" applyAlignment="1">
      <alignment horizontal="center"/>
    </xf>
    <xf numFmtId="0" fontId="30" fillId="9" borderId="56" xfId="0" applyFont="1" applyFill="1" applyBorder="1" applyAlignment="1">
      <alignment horizontal="center"/>
    </xf>
    <xf numFmtId="49" fontId="67" fillId="0" borderId="10" xfId="0" applyNumberFormat="1" applyFont="1" applyBorder="1" applyAlignment="1">
      <alignment horizontal="center"/>
    </xf>
    <xf numFmtId="49" fontId="67" fillId="0" borderId="7" xfId="0" applyNumberFormat="1" applyFont="1" applyBorder="1" applyAlignment="1">
      <alignment horizontal="center"/>
    </xf>
    <xf numFmtId="0" fontId="5" fillId="8" borderId="57" xfId="0" applyFont="1" applyFill="1" applyBorder="1" applyAlignment="1">
      <alignment horizontal="left"/>
    </xf>
    <xf numFmtId="0" fontId="5" fillId="8" borderId="37" xfId="0" applyFont="1" applyFill="1" applyBorder="1" applyAlignment="1">
      <alignment horizontal="left"/>
    </xf>
    <xf numFmtId="0" fontId="5" fillId="8" borderId="37" xfId="0" applyFont="1" applyFill="1" applyBorder="1"/>
    <xf numFmtId="0" fontId="7" fillId="8" borderId="4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/>
    </xf>
    <xf numFmtId="0" fontId="0" fillId="0" borderId="58" xfId="0" applyBorder="1"/>
    <xf numFmtId="0" fontId="12" fillId="0" borderId="54" xfId="0" applyFont="1" applyBorder="1"/>
    <xf numFmtId="4" fontId="21" fillId="0" borderId="1" xfId="1" applyNumberFormat="1" applyFont="1" applyBorder="1" applyAlignment="1">
      <alignment horizontal="center"/>
    </xf>
    <xf numFmtId="4" fontId="21" fillId="0" borderId="2" xfId="1" applyNumberFormat="1" applyFont="1" applyBorder="1" applyAlignment="1">
      <alignment horizontal="center"/>
    </xf>
    <xf numFmtId="0" fontId="19" fillId="0" borderId="31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49" fontId="68" fillId="0" borderId="7" xfId="1" applyNumberFormat="1" applyFont="1" applyFill="1" applyBorder="1" applyAlignment="1">
      <alignment horizontal="center"/>
    </xf>
    <xf numFmtId="49" fontId="19" fillId="0" borderId="7" xfId="1" applyNumberFormat="1" applyFont="1" applyFill="1" applyBorder="1" applyAlignment="1">
      <alignment horizontal="center"/>
    </xf>
    <xf numFmtId="0" fontId="68" fillId="0" borderId="7" xfId="0" applyFont="1" applyBorder="1" applyAlignment="1">
      <alignment horizontal="center"/>
    </xf>
    <xf numFmtId="49" fontId="19" fillId="0" borderId="7" xfId="1" applyNumberFormat="1" applyFont="1" applyBorder="1" applyAlignment="1">
      <alignment horizontal="left"/>
    </xf>
    <xf numFmtId="49" fontId="68" fillId="0" borderId="7" xfId="1" applyNumberFormat="1" applyFont="1" applyBorder="1" applyAlignment="1">
      <alignment horizontal="left"/>
    </xf>
    <xf numFmtId="0" fontId="19" fillId="0" borderId="7" xfId="0" applyFont="1" applyBorder="1" applyAlignment="1">
      <alignment horizontal="left"/>
    </xf>
    <xf numFmtId="0" fontId="68" fillId="0" borderId="7" xfId="0" applyFont="1" applyBorder="1" applyAlignment="1">
      <alignment horizontal="left"/>
    </xf>
    <xf numFmtId="0" fontId="69" fillId="0" borderId="31" xfId="0" applyFont="1" applyBorder="1" applyAlignment="1">
      <alignment horizontal="left"/>
    </xf>
    <xf numFmtId="0" fontId="69" fillId="0" borderId="7" xfId="0" applyFont="1" applyBorder="1" applyAlignment="1">
      <alignment horizontal="left"/>
    </xf>
    <xf numFmtId="4" fontId="70" fillId="0" borderId="7" xfId="1" applyNumberFormat="1" applyFont="1" applyFill="1" applyBorder="1"/>
    <xf numFmtId="4" fontId="69" fillId="0" borderId="7" xfId="1" applyNumberFormat="1" applyFont="1" applyFill="1" applyBorder="1"/>
    <xf numFmtId="0" fontId="70" fillId="0" borderId="7" xfId="0" applyFont="1" applyBorder="1"/>
    <xf numFmtId="0" fontId="69" fillId="0" borderId="7" xfId="0" applyFont="1" applyBorder="1"/>
    <xf numFmtId="4" fontId="69" fillId="0" borderId="7" xfId="1" applyNumberFormat="1" applyFont="1" applyBorder="1"/>
    <xf numFmtId="4" fontId="70" fillId="0" borderId="7" xfId="1" applyNumberFormat="1" applyFont="1" applyBorder="1"/>
    <xf numFmtId="4" fontId="69" fillId="9" borderId="7" xfId="1" applyNumberFormat="1" applyFont="1" applyFill="1" applyBorder="1" applyAlignment="1">
      <alignment horizontal="center"/>
    </xf>
    <xf numFmtId="4" fontId="71" fillId="0" borderId="31" xfId="1" applyNumberFormat="1" applyFont="1" applyFill="1" applyBorder="1"/>
    <xf numFmtId="4" fontId="70" fillId="0" borderId="7" xfId="0" applyNumberFormat="1" applyFont="1" applyFill="1" applyBorder="1"/>
    <xf numFmtId="4" fontId="72" fillId="0" borderId="7" xfId="1" applyNumberFormat="1" applyFont="1" applyFill="1" applyBorder="1"/>
    <xf numFmtId="4" fontId="71" fillId="11" borderId="31" xfId="1" applyNumberFormat="1" applyFont="1" applyFill="1" applyBorder="1"/>
    <xf numFmtId="4" fontId="71" fillId="0" borderId="7" xfId="1" applyNumberFormat="1" applyFont="1" applyFill="1" applyBorder="1"/>
    <xf numFmtId="4" fontId="69" fillId="0" borderId="7" xfId="0" applyNumberFormat="1" applyFont="1" applyFill="1" applyBorder="1"/>
    <xf numFmtId="4" fontId="73" fillId="9" borderId="7" xfId="1" applyNumberFormat="1" applyFont="1" applyFill="1" applyBorder="1"/>
    <xf numFmtId="4" fontId="71" fillId="7" borderId="7" xfId="1" applyNumberFormat="1" applyFont="1" applyFill="1" applyBorder="1"/>
    <xf numFmtId="4" fontId="71" fillId="11" borderId="7" xfId="1" applyNumberFormat="1" applyFont="1" applyFill="1" applyBorder="1"/>
    <xf numFmtId="4" fontId="21" fillId="0" borderId="17" xfId="1" applyNumberFormat="1" applyFont="1" applyBorder="1" applyAlignment="1">
      <alignment horizontal="center"/>
    </xf>
    <xf numFmtId="4" fontId="20" fillId="0" borderId="59" xfId="1" applyNumberFormat="1" applyFont="1" applyFill="1" applyBorder="1"/>
    <xf numFmtId="4" fontId="14" fillId="0" borderId="15" xfId="1" applyNumberFormat="1" applyFont="1" applyFill="1" applyBorder="1"/>
    <xf numFmtId="4" fontId="70" fillId="0" borderId="15" xfId="1" applyNumberFormat="1" applyFont="1" applyBorder="1"/>
    <xf numFmtId="4" fontId="70" fillId="11" borderId="15" xfId="1" applyNumberFormat="1" applyFont="1" applyFill="1" applyBorder="1"/>
    <xf numFmtId="4" fontId="70" fillId="0" borderId="34" xfId="1" applyNumberFormat="1" applyFont="1" applyBorder="1" applyAlignment="1">
      <alignment horizontal="center"/>
    </xf>
    <xf numFmtId="49" fontId="70" fillId="0" borderId="0" xfId="1" applyNumberFormat="1" applyFont="1" applyBorder="1" applyAlignment="1">
      <alignment horizontal="center"/>
    </xf>
    <xf numFmtId="49" fontId="70" fillId="0" borderId="12" xfId="1" applyNumberFormat="1" applyFont="1" applyBorder="1" applyAlignment="1">
      <alignment horizontal="center"/>
    </xf>
    <xf numFmtId="4" fontId="70" fillId="0" borderId="12" xfId="1" applyNumberFormat="1" applyFont="1" applyBorder="1" applyAlignment="1">
      <alignment horizontal="center"/>
    </xf>
    <xf numFmtId="0" fontId="14" fillId="0" borderId="7" xfId="0" applyFont="1" applyBorder="1"/>
    <xf numFmtId="4" fontId="12" fillId="0" borderId="29" xfId="1" applyNumberFormat="1" applyFont="1" applyBorder="1" applyAlignment="1">
      <alignment horizontal="center"/>
    </xf>
    <xf numFmtId="43" fontId="12" fillId="0" borderId="7" xfId="3" applyFont="1" applyBorder="1"/>
    <xf numFmtId="43" fontId="74" fillId="7" borderId="7" xfId="3" applyFont="1" applyFill="1" applyBorder="1"/>
    <xf numFmtId="43" fontId="75" fillId="12" borderId="7" xfId="3" applyFont="1" applyFill="1" applyBorder="1"/>
    <xf numFmtId="43" fontId="75" fillId="12" borderId="7" xfId="3" quotePrefix="1" applyFont="1" applyFill="1" applyBorder="1" applyAlignment="1">
      <alignment horizontal="center" wrapText="1"/>
    </xf>
    <xf numFmtId="43" fontId="50" fillId="12" borderId="7" xfId="3" applyFont="1" applyFill="1" applyBorder="1"/>
    <xf numFmtId="43" fontId="48" fillId="12" borderId="7" xfId="3" applyFont="1" applyFill="1" applyBorder="1"/>
    <xf numFmtId="43" fontId="48" fillId="12" borderId="7" xfId="3" quotePrefix="1" applyFont="1" applyFill="1" applyBorder="1" applyAlignment="1">
      <alignment horizontal="center" wrapText="1"/>
    </xf>
    <xf numFmtId="43" fontId="23" fillId="12" borderId="7" xfId="3" applyFont="1" applyFill="1" applyBorder="1"/>
    <xf numFmtId="4" fontId="51" fillId="12" borderId="4" xfId="0" applyNumberFormat="1" applyFont="1" applyFill="1" applyBorder="1"/>
    <xf numFmtId="0" fontId="18" fillId="0" borderId="0" xfId="0" applyFont="1" applyAlignment="1">
      <alignment horizontal="center"/>
    </xf>
    <xf numFmtId="4" fontId="5" fillId="0" borderId="8" xfId="0" applyNumberFormat="1" applyFont="1" applyBorder="1"/>
    <xf numFmtId="4" fontId="27" fillId="0" borderId="8" xfId="0" applyNumberFormat="1" applyFont="1" applyBorder="1"/>
    <xf numFmtId="0" fontId="5" fillId="0" borderId="0" xfId="0" applyFont="1"/>
    <xf numFmtId="49" fontId="63" fillId="0" borderId="10" xfId="0" applyNumberFormat="1" applyFont="1" applyBorder="1" applyAlignment="1">
      <alignment horizontal="center"/>
    </xf>
    <xf numFmtId="4" fontId="5" fillId="0" borderId="0" xfId="0" applyNumberFormat="1" applyFont="1"/>
    <xf numFmtId="44" fontId="33" fillId="6" borderId="7" xfId="0" applyNumberFormat="1" applyFont="1" applyFill="1" applyBorder="1" applyAlignment="1">
      <alignment horizontal="center" vertical="center" wrapText="1"/>
    </xf>
    <xf numFmtId="44" fontId="35" fillId="0" borderId="21" xfId="0" applyNumberFormat="1" applyFont="1" applyBorder="1" applyAlignment="1">
      <alignment horizontal="center" wrapText="1"/>
    </xf>
    <xf numFmtId="44" fontId="35" fillId="0" borderId="23" xfId="0" applyNumberFormat="1" applyFont="1" applyBorder="1" applyAlignment="1">
      <alignment horizontal="center" wrapText="1"/>
    </xf>
    <xf numFmtId="44" fontId="36" fillId="0" borderId="23" xfId="4" applyNumberFormat="1" applyFont="1" applyBorder="1"/>
    <xf numFmtId="44" fontId="33" fillId="0" borderId="23" xfId="4" applyNumberFormat="1" applyFont="1" applyBorder="1"/>
    <xf numFmtId="44" fontId="36" fillId="0" borderId="23" xfId="0" applyNumberFormat="1" applyFont="1" applyBorder="1"/>
    <xf numFmtId="44" fontId="33" fillId="6" borderId="7" xfId="4" applyNumberFormat="1" applyFont="1" applyFill="1" applyBorder="1" applyAlignment="1">
      <alignment horizontal="left"/>
    </xf>
    <xf numFmtId="44" fontId="0" fillId="0" borderId="0" xfId="0" applyNumberFormat="1" applyBorder="1"/>
    <xf numFmtId="44" fontId="0" fillId="0" borderId="0" xfId="0" applyNumberFormat="1"/>
    <xf numFmtId="44" fontId="0" fillId="0" borderId="0" xfId="0" applyNumberFormat="1" applyBorder="1" applyAlignment="1">
      <alignment horizontal="left"/>
    </xf>
    <xf numFmtId="44" fontId="11" fillId="0" borderId="0" xfId="0" applyNumberFormat="1" applyFont="1" applyBorder="1" applyAlignment="1">
      <alignment horizontal="center"/>
    </xf>
    <xf numFmtId="44" fontId="11" fillId="0" borderId="0" xfId="0" applyNumberFormat="1" applyFont="1" applyBorder="1" applyAlignment="1">
      <alignment horizontal="left"/>
    </xf>
    <xf numFmtId="44" fontId="4" fillId="0" borderId="0" xfId="0" applyNumberFormat="1" applyFont="1" applyBorder="1"/>
    <xf numFmtId="44" fontId="8" fillId="0" borderId="0" xfId="0" applyNumberFormat="1" applyFont="1"/>
    <xf numFmtId="0" fontId="25" fillId="12" borderId="7" xfId="0" applyFont="1" applyFill="1" applyBorder="1"/>
    <xf numFmtId="49" fontId="67" fillId="12" borderId="7" xfId="0" applyNumberFormat="1" applyFont="1" applyFill="1" applyBorder="1" applyAlignment="1">
      <alignment horizontal="center"/>
    </xf>
    <xf numFmtId="4" fontId="25" fillId="12" borderId="26" xfId="0" applyNumberFormat="1" applyFont="1" applyFill="1" applyBorder="1"/>
    <xf numFmtId="4" fontId="25" fillId="12" borderId="7" xfId="0" applyNumberFormat="1" applyFont="1" applyFill="1" applyBorder="1"/>
    <xf numFmtId="4" fontId="25" fillId="12" borderId="8" xfId="0" applyNumberFormat="1" applyFont="1" applyFill="1" applyBorder="1"/>
    <xf numFmtId="4" fontId="25" fillId="12" borderId="44" xfId="0" applyNumberFormat="1" applyFont="1" applyFill="1" applyBorder="1"/>
    <xf numFmtId="4" fontId="4" fillId="12" borderId="0" xfId="0" applyNumberFormat="1" applyFont="1" applyFill="1"/>
    <xf numFmtId="0" fontId="4" fillId="12" borderId="0" xfId="0" applyFont="1" applyFill="1"/>
    <xf numFmtId="0" fontId="12" fillId="13" borderId="9" xfId="0" applyFont="1" applyFill="1" applyBorder="1"/>
    <xf numFmtId="0" fontId="25" fillId="13" borderId="9" xfId="0" applyFont="1" applyFill="1" applyBorder="1"/>
    <xf numFmtId="49" fontId="17" fillId="13" borderId="9" xfId="0" applyNumberFormat="1" applyFont="1" applyFill="1" applyBorder="1" applyAlignment="1">
      <alignment horizontal="center"/>
    </xf>
    <xf numFmtId="4" fontId="27" fillId="13" borderId="10" xfId="0" applyNumberFormat="1" applyFont="1" applyFill="1" applyBorder="1"/>
    <xf numFmtId="0" fontId="12" fillId="14" borderId="9" xfId="0" applyFont="1" applyFill="1" applyBorder="1"/>
    <xf numFmtId="0" fontId="25" fillId="14" borderId="9" xfId="0" applyFont="1" applyFill="1" applyBorder="1"/>
    <xf numFmtId="49" fontId="17" fillId="14" borderId="9" xfId="0" applyNumberFormat="1" applyFont="1" applyFill="1" applyBorder="1" applyAlignment="1">
      <alignment horizontal="center"/>
    </xf>
    <xf numFmtId="164" fontId="27" fillId="14" borderId="9" xfId="2" applyFont="1" applyFill="1" applyBorder="1" applyAlignment="1">
      <alignment horizontal="center"/>
    </xf>
    <xf numFmtId="164" fontId="27" fillId="14" borderId="7" xfId="2" applyFont="1" applyFill="1" applyBorder="1" applyAlignment="1">
      <alignment horizontal="center"/>
    </xf>
    <xf numFmtId="0" fontId="12" fillId="16" borderId="9" xfId="0" applyFont="1" applyFill="1" applyBorder="1"/>
    <xf numFmtId="0" fontId="25" fillId="16" borderId="9" xfId="0" applyFont="1" applyFill="1" applyBorder="1"/>
    <xf numFmtId="49" fontId="17" fillId="16" borderId="9" xfId="0" applyNumberFormat="1" applyFont="1" applyFill="1" applyBorder="1" applyAlignment="1">
      <alignment horizontal="center"/>
    </xf>
    <xf numFmtId="164" fontId="27" fillId="16" borderId="9" xfId="2" applyFont="1" applyFill="1" applyBorder="1" applyAlignment="1">
      <alignment horizontal="center"/>
    </xf>
    <xf numFmtId="4" fontId="27" fillId="16" borderId="26" xfId="0" applyNumberFormat="1" applyFont="1" applyFill="1" applyBorder="1"/>
    <xf numFmtId="4" fontId="27" fillId="16" borderId="9" xfId="0" applyNumberFormat="1" applyFont="1" applyFill="1" applyBorder="1"/>
    <xf numFmtId="4" fontId="27" fillId="16" borderId="10" xfId="0" applyNumberFormat="1" applyFont="1" applyFill="1" applyBorder="1"/>
    <xf numFmtId="0" fontId="12" fillId="15" borderId="7" xfId="0" applyFont="1" applyFill="1" applyBorder="1"/>
    <xf numFmtId="0" fontId="25" fillId="15" borderId="7" xfId="0" applyFont="1" applyFill="1" applyBorder="1"/>
    <xf numFmtId="49" fontId="17" fillId="15" borderId="10" xfId="0" applyNumberFormat="1" applyFont="1" applyFill="1" applyBorder="1" applyAlignment="1">
      <alignment horizontal="center"/>
    </xf>
    <xf numFmtId="164" fontId="25" fillId="15" borderId="7" xfId="2" applyFont="1" applyFill="1" applyBorder="1" applyAlignment="1">
      <alignment horizontal="center"/>
    </xf>
    <xf numFmtId="4" fontId="25" fillId="15" borderId="26" xfId="0" applyNumberFormat="1" applyFont="1" applyFill="1" applyBorder="1"/>
    <xf numFmtId="4" fontId="25" fillId="15" borderId="7" xfId="0" applyNumberFormat="1" applyFont="1" applyFill="1" applyBorder="1"/>
    <xf numFmtId="4" fontId="25" fillId="15" borderId="8" xfId="0" applyNumberFormat="1" applyFont="1" applyFill="1" applyBorder="1"/>
    <xf numFmtId="4" fontId="25" fillId="15" borderId="44" xfId="0" applyNumberFormat="1" applyFont="1" applyFill="1" applyBorder="1"/>
    <xf numFmtId="0" fontId="12" fillId="17" borderId="7" xfId="0" applyFont="1" applyFill="1" applyBorder="1"/>
    <xf numFmtId="0" fontId="25" fillId="17" borderId="7" xfId="0" applyFont="1" applyFill="1" applyBorder="1"/>
    <xf numFmtId="49" fontId="17" fillId="17" borderId="7" xfId="0" applyNumberFormat="1" applyFont="1" applyFill="1" applyBorder="1" applyAlignment="1">
      <alignment horizontal="center"/>
    </xf>
    <xf numFmtId="164" fontId="25" fillId="17" borderId="7" xfId="2" applyFont="1" applyFill="1" applyBorder="1" applyAlignment="1">
      <alignment horizontal="center"/>
    </xf>
    <xf numFmtId="4" fontId="25" fillId="17" borderId="26" xfId="0" applyNumberFormat="1" applyFont="1" applyFill="1" applyBorder="1"/>
    <xf numFmtId="4" fontId="25" fillId="17" borderId="7" xfId="0" applyNumberFormat="1" applyFont="1" applyFill="1" applyBorder="1"/>
    <xf numFmtId="4" fontId="25" fillId="17" borderId="8" xfId="0" applyNumberFormat="1" applyFont="1" applyFill="1" applyBorder="1"/>
    <xf numFmtId="4" fontId="25" fillId="17" borderId="44" xfId="0" applyNumberFormat="1" applyFont="1" applyFill="1" applyBorder="1"/>
    <xf numFmtId="49" fontId="17" fillId="18" borderId="9" xfId="0" applyNumberFormat="1" applyFont="1" applyFill="1" applyBorder="1" applyAlignment="1">
      <alignment horizontal="center"/>
    </xf>
    <xf numFmtId="164" fontId="27" fillId="18" borderId="9" xfId="2" applyFont="1" applyFill="1" applyBorder="1" applyAlignment="1">
      <alignment horizontal="center"/>
    </xf>
    <xf numFmtId="164" fontId="27" fillId="18" borderId="46" xfId="2" applyFont="1" applyFill="1" applyBorder="1" applyAlignment="1">
      <alignment horizontal="center"/>
    </xf>
    <xf numFmtId="164" fontId="27" fillId="18" borderId="7" xfId="2" applyFont="1" applyFill="1" applyBorder="1" applyAlignment="1">
      <alignment horizontal="center"/>
    </xf>
    <xf numFmtId="4" fontId="5" fillId="18" borderId="8" xfId="0" applyNumberFormat="1" applyFont="1" applyFill="1" applyBorder="1"/>
    <xf numFmtId="4" fontId="12" fillId="0" borderId="0" xfId="1" applyNumberFormat="1" applyFont="1"/>
    <xf numFmtId="0" fontId="18" fillId="0" borderId="7" xfId="0" applyFont="1" applyBorder="1"/>
    <xf numFmtId="43" fontId="23" fillId="12" borderId="7" xfId="3" quotePrefix="1" applyFont="1" applyFill="1" applyBorder="1" applyAlignment="1">
      <alignment horizontal="center" wrapText="1"/>
    </xf>
    <xf numFmtId="43" fontId="23" fillId="12" borderId="7" xfId="3" applyFont="1" applyFill="1" applyBorder="1" applyAlignment="1">
      <alignment horizontal="center" wrapText="1"/>
    </xf>
    <xf numFmtId="0" fontId="79" fillId="0" borderId="7" xfId="0" applyFont="1" applyBorder="1" applyAlignment="1">
      <alignment horizontal="center"/>
    </xf>
    <xf numFmtId="0" fontId="79" fillId="0" borderId="7" xfId="0" applyFont="1" applyBorder="1"/>
    <xf numFmtId="0" fontId="78" fillId="0" borderId="7" xfId="0" applyFont="1" applyBorder="1" applyAlignment="1">
      <alignment horizontal="center"/>
    </xf>
    <xf numFmtId="0" fontId="78" fillId="0" borderId="7" xfId="0" applyFont="1" applyBorder="1"/>
    <xf numFmtId="4" fontId="12" fillId="12" borderId="7" xfId="1" applyNumberFormat="1" applyFont="1" applyFill="1" applyBorder="1"/>
    <xf numFmtId="0" fontId="0" fillId="0" borderId="54" xfId="0" applyBorder="1" applyAlignment="1">
      <alignment wrapText="1"/>
    </xf>
    <xf numFmtId="0" fontId="12" fillId="0" borderId="54" xfId="0" applyFont="1" applyBorder="1" applyAlignment="1">
      <alignment wrapText="1"/>
    </xf>
    <xf numFmtId="44" fontId="12" fillId="0" borderId="51" xfId="4" applyNumberFormat="1" applyFont="1" applyBorder="1"/>
    <xf numFmtId="44" fontId="12" fillId="0" borderId="24" xfId="4" applyNumberFormat="1" applyFont="1" applyBorder="1"/>
    <xf numFmtId="4" fontId="4" fillId="0" borderId="11" xfId="1" applyNumberFormat="1" applyFont="1" applyBorder="1"/>
    <xf numFmtId="44" fontId="4" fillId="0" borderId="25" xfId="4" applyNumberFormat="1" applyFont="1" applyBorder="1"/>
    <xf numFmtId="44" fontId="49" fillId="0" borderId="21" xfId="0" applyNumberFormat="1" applyFont="1" applyBorder="1" applyAlignment="1">
      <alignment horizontal="center" wrapText="1"/>
    </xf>
    <xf numFmtId="44" fontId="4" fillId="0" borderId="22" xfId="0" applyNumberFormat="1" applyFont="1" applyBorder="1" applyAlignment="1">
      <alignment horizontal="center" wrapText="1"/>
    </xf>
    <xf numFmtId="44" fontId="49" fillId="0" borderId="23" xfId="0" applyNumberFormat="1" applyFont="1" applyBorder="1" applyAlignment="1">
      <alignment horizontal="center" wrapText="1"/>
    </xf>
    <xf numFmtId="44" fontId="4" fillId="0" borderId="24" xfId="0" applyNumberFormat="1" applyFont="1" applyBorder="1" applyAlignment="1">
      <alignment horizontal="center" wrapText="1"/>
    </xf>
    <xf numFmtId="44" fontId="23" fillId="0" borderId="23" xfId="4" applyNumberFormat="1" applyFont="1" applyBorder="1"/>
    <xf numFmtId="44" fontId="2" fillId="0" borderId="24" xfId="4" applyNumberFormat="1" applyFont="1" applyBorder="1"/>
    <xf numFmtId="44" fontId="2" fillId="0" borderId="25" xfId="4" applyNumberFormat="1" applyBorder="1"/>
    <xf numFmtId="44" fontId="2" fillId="0" borderId="24" xfId="4" applyNumberFormat="1" applyBorder="1"/>
    <xf numFmtId="44" fontId="4" fillId="0" borderId="24" xfId="4" applyNumberFormat="1" applyFont="1" applyBorder="1"/>
    <xf numFmtId="44" fontId="24" fillId="0" borderId="23" xfId="4" applyNumberFormat="1" applyFont="1" applyBorder="1"/>
    <xf numFmtId="44" fontId="4" fillId="0" borderId="24" xfId="0" applyNumberFormat="1" applyFont="1" applyBorder="1"/>
    <xf numFmtId="44" fontId="23" fillId="0" borderId="23" xfId="0" applyNumberFormat="1" applyFont="1" applyBorder="1"/>
    <xf numFmtId="44" fontId="2" fillId="0" borderId="53" xfId="4" applyNumberFormat="1" applyBorder="1"/>
    <xf numFmtId="44" fontId="12" fillId="0" borderId="23" xfId="4" applyNumberFormat="1" applyFont="1" applyBorder="1"/>
    <xf numFmtId="0" fontId="4" fillId="12" borderId="23" xfId="0" applyFont="1" applyFill="1" applyBorder="1" applyAlignment="1">
      <alignment horizontal="center"/>
    </xf>
    <xf numFmtId="0" fontId="7" fillId="12" borderId="24" xfId="0" applyFont="1" applyFill="1" applyBorder="1"/>
    <xf numFmtId="44" fontId="36" fillId="12" borderId="23" xfId="4" applyNumberFormat="1" applyFont="1" applyFill="1" applyBorder="1"/>
    <xf numFmtId="44" fontId="23" fillId="12" borderId="23" xfId="4" applyNumberFormat="1" applyFont="1" applyFill="1" applyBorder="1"/>
    <xf numFmtId="0" fontId="0" fillId="12" borderId="23" xfId="0" applyFill="1" applyBorder="1" applyAlignment="1">
      <alignment horizontal="center"/>
    </xf>
    <xf numFmtId="0" fontId="0" fillId="12" borderId="24" xfId="0" applyFill="1" applyBorder="1"/>
    <xf numFmtId="44" fontId="4" fillId="0" borderId="23" xfId="0" applyNumberFormat="1" applyFont="1" applyBorder="1"/>
    <xf numFmtId="4" fontId="4" fillId="12" borderId="7" xfId="1" applyNumberFormat="1" applyFont="1" applyFill="1" applyBorder="1"/>
    <xf numFmtId="4" fontId="2" fillId="12" borderId="7" xfId="1" applyNumberFormat="1" applyFill="1" applyBorder="1"/>
    <xf numFmtId="4" fontId="70" fillId="0" borderId="7" xfId="1" applyNumberFormat="1" applyFont="1" applyBorder="1" applyAlignment="1">
      <alignment wrapText="1"/>
    </xf>
    <xf numFmtId="0" fontId="70" fillId="0" borderId="7" xfId="0" applyFont="1" applyBorder="1" applyAlignment="1">
      <alignment wrapText="1"/>
    </xf>
    <xf numFmtId="0" fontId="4" fillId="0" borderId="2" xfId="0" applyFont="1" applyBorder="1" applyAlignment="1">
      <alignment horizontal="center"/>
    </xf>
    <xf numFmtId="4" fontId="35" fillId="0" borderId="1" xfId="1" applyNumberFormat="1" applyFont="1" applyBorder="1"/>
    <xf numFmtId="4" fontId="35" fillId="0" borderId="2" xfId="1" applyNumberFormat="1" applyFont="1" applyBorder="1"/>
    <xf numFmtId="4" fontId="35" fillId="0" borderId="2" xfId="1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" fontId="7" fillId="0" borderId="0" xfId="0" applyNumberFormat="1" applyFont="1" applyBorder="1" applyAlignment="1">
      <alignment horizontal="center"/>
    </xf>
    <xf numFmtId="43" fontId="4" fillId="0" borderId="28" xfId="0" applyNumberFormat="1" applyFont="1" applyBorder="1"/>
    <xf numFmtId="44" fontId="12" fillId="0" borderId="7" xfId="4" applyNumberFormat="1" applyFont="1" applyBorder="1"/>
    <xf numFmtId="0" fontId="42" fillId="0" borderId="0" xfId="0" applyFont="1" applyAlignment="1"/>
    <xf numFmtId="4" fontId="4" fillId="0" borderId="28" xfId="1" applyNumberFormat="1" applyFont="1" applyBorder="1"/>
    <xf numFmtId="164" fontId="4" fillId="0" borderId="0" xfId="2" applyFont="1"/>
    <xf numFmtId="4" fontId="4" fillId="9" borderId="30" xfId="0" applyNumberFormat="1" applyFont="1" applyFill="1" applyBorder="1"/>
    <xf numFmtId="0" fontId="6" fillId="0" borderId="0" xfId="0" applyFont="1" applyBorder="1" applyAlignment="1"/>
    <xf numFmtId="0" fontId="14" fillId="6" borderId="0" xfId="0" applyFont="1" applyFill="1" applyAlignment="1"/>
    <xf numFmtId="0" fontId="4" fillId="0" borderId="0" xfId="0" applyFont="1" applyBorder="1" applyAlignment="1"/>
    <xf numFmtId="43" fontId="51" fillId="12" borderId="4" xfId="0" applyNumberFormat="1" applyFont="1" applyFill="1" applyBorder="1"/>
    <xf numFmtId="43" fontId="22" fillId="12" borderId="4" xfId="0" applyNumberFormat="1" applyFont="1" applyFill="1" applyBorder="1"/>
    <xf numFmtId="0" fontId="59" fillId="4" borderId="8" xfId="0" applyFont="1" applyFill="1" applyBorder="1" applyAlignment="1">
      <alignment horizontal="center" wrapText="1"/>
    </xf>
    <xf numFmtId="0" fontId="34" fillId="8" borderId="8" xfId="0" applyFont="1" applyFill="1" applyBorder="1" applyAlignment="1">
      <alignment horizontal="center" wrapText="1"/>
    </xf>
    <xf numFmtId="0" fontId="34" fillId="0" borderId="7" xfId="0" applyFont="1" applyBorder="1" applyAlignment="1">
      <alignment horizontal="center"/>
    </xf>
    <xf numFmtId="0" fontId="34" fillId="0" borderId="7" xfId="0" applyFont="1" applyBorder="1" applyAlignment="1">
      <alignment horizontal="left"/>
    </xf>
    <xf numFmtId="43" fontId="59" fillId="0" borderId="7" xfId="0" applyNumberFormat="1" applyFont="1" applyBorder="1" applyAlignment="1">
      <alignment horizontal="center" vertical="center"/>
    </xf>
    <xf numFmtId="43" fontId="81" fillId="0" borderId="7" xfId="0" applyNumberFormat="1" applyFont="1" applyBorder="1" applyAlignment="1">
      <alignment horizontal="center" vertical="center"/>
    </xf>
    <xf numFmtId="43" fontId="59" fillId="0" borderId="7" xfId="0" quotePrefix="1" applyNumberFormat="1" applyFont="1" applyBorder="1" applyAlignment="1">
      <alignment horizontal="center" wrapText="1"/>
    </xf>
    <xf numFmtId="43" fontId="81" fillId="0" borderId="7" xfId="0" quotePrefix="1" applyNumberFormat="1" applyFont="1" applyBorder="1" applyAlignment="1">
      <alignment horizontal="center" wrapText="1"/>
    </xf>
    <xf numFmtId="49" fontId="80" fillId="0" borderId="7" xfId="1" applyNumberFormat="1" applyFont="1" applyFill="1" applyBorder="1" applyAlignment="1">
      <alignment horizontal="center"/>
    </xf>
    <xf numFmtId="4" fontId="80" fillId="0" borderId="7" xfId="1" applyNumberFormat="1" applyFont="1" applyFill="1" applyBorder="1"/>
    <xf numFmtId="43" fontId="82" fillId="7" borderId="7" xfId="3" quotePrefix="1" applyFont="1" applyFill="1" applyBorder="1" applyAlignment="1">
      <alignment horizontal="center" wrapText="1"/>
    </xf>
    <xf numFmtId="43" fontId="67" fillId="7" borderId="7" xfId="3" quotePrefix="1" applyFont="1" applyFill="1" applyBorder="1" applyAlignment="1">
      <alignment horizontal="center" wrapText="1"/>
    </xf>
    <xf numFmtId="49" fontId="34" fillId="0" borderId="7" xfId="1" applyNumberFormat="1" applyFont="1" applyFill="1" applyBorder="1" applyAlignment="1">
      <alignment horizontal="center"/>
    </xf>
    <xf numFmtId="4" fontId="34" fillId="0" borderId="7" xfId="1" applyNumberFormat="1" applyFont="1" applyFill="1" applyBorder="1"/>
    <xf numFmtId="43" fontId="59" fillId="7" borderId="7" xfId="3" quotePrefix="1" applyFont="1" applyFill="1" applyBorder="1" applyAlignment="1">
      <alignment horizontal="center" wrapText="1"/>
    </xf>
    <xf numFmtId="43" fontId="81" fillId="7" borderId="7" xfId="3" quotePrefix="1" applyFont="1" applyFill="1" applyBorder="1" applyAlignment="1">
      <alignment horizontal="center" wrapText="1"/>
    </xf>
    <xf numFmtId="0" fontId="34" fillId="0" borderId="7" xfId="0" applyFont="1" applyBorder="1"/>
    <xf numFmtId="43" fontId="59" fillId="7" borderId="7" xfId="3" applyFont="1" applyFill="1" applyBorder="1"/>
    <xf numFmtId="43" fontId="81" fillId="7" borderId="7" xfId="3" applyFont="1" applyFill="1" applyBorder="1"/>
    <xf numFmtId="43" fontId="82" fillId="7" borderId="7" xfId="3" applyFont="1" applyFill="1" applyBorder="1"/>
    <xf numFmtId="43" fontId="67" fillId="7" borderId="7" xfId="3" applyFont="1" applyFill="1" applyBorder="1"/>
    <xf numFmtId="0" fontId="80" fillId="0" borderId="7" xfId="0" applyFont="1" applyBorder="1" applyAlignment="1">
      <alignment horizontal="center"/>
    </xf>
    <xf numFmtId="0" fontId="80" fillId="0" borderId="7" xfId="0" applyFont="1" applyBorder="1"/>
    <xf numFmtId="43" fontId="82" fillId="12" borderId="7" xfId="3" applyFont="1" applyFill="1" applyBorder="1"/>
    <xf numFmtId="43" fontId="67" fillId="12" borderId="7" xfId="3" applyFont="1" applyFill="1" applyBorder="1"/>
    <xf numFmtId="43" fontId="67" fillId="12" borderId="7" xfId="3" quotePrefix="1" applyFont="1" applyFill="1" applyBorder="1" applyAlignment="1">
      <alignment horizontal="center" wrapText="1"/>
    </xf>
    <xf numFmtId="0" fontId="80" fillId="0" borderId="11" xfId="0" applyFont="1" applyBorder="1"/>
    <xf numFmtId="43" fontId="59" fillId="4" borderId="4" xfId="0" applyNumberFormat="1" applyFont="1" applyFill="1" applyBorder="1"/>
    <xf numFmtId="43" fontId="81" fillId="8" borderId="4" xfId="0" applyNumberFormat="1" applyFont="1" applyFill="1" applyBorder="1"/>
    <xf numFmtId="43" fontId="81" fillId="0" borderId="4" xfId="0" applyNumberFormat="1" applyFont="1" applyBorder="1"/>
    <xf numFmtId="0" fontId="41" fillId="0" borderId="0" xfId="0" applyFont="1" applyAlignment="1"/>
    <xf numFmtId="169" fontId="80" fillId="0" borderId="7" xfId="0" applyNumberFormat="1" applyFont="1" applyBorder="1" applyAlignment="1">
      <alignment horizontal="left" vertical="center" wrapText="1"/>
    </xf>
    <xf numFmtId="169" fontId="86" fillId="0" borderId="7" xfId="5" applyNumberFormat="1" applyFont="1" applyBorder="1" applyAlignment="1">
      <alignment horizontal="left"/>
    </xf>
    <xf numFmtId="0" fontId="80" fillId="0" borderId="14" xfId="0" applyFont="1" applyBorder="1" applyAlignment="1">
      <alignment horizontal="left"/>
    </xf>
    <xf numFmtId="4" fontId="80" fillId="0" borderId="7" xfId="1" applyNumberFormat="1" applyFont="1" applyBorder="1" applyAlignment="1">
      <alignment horizontal="left"/>
    </xf>
    <xf numFmtId="0" fontId="80" fillId="0" borderId="7" xfId="0" applyFont="1" applyBorder="1" applyAlignment="1">
      <alignment horizontal="left"/>
    </xf>
    <xf numFmtId="169" fontId="6" fillId="0" borderId="7" xfId="5" applyNumberFormat="1" applyFont="1" applyBorder="1" applyAlignment="1">
      <alignment horizontal="left"/>
    </xf>
    <xf numFmtId="169" fontId="80" fillId="0" borderId="18" xfId="0" applyNumberFormat="1" applyFont="1" applyBorder="1" applyAlignment="1">
      <alignment horizontal="left" vertical="center" wrapText="1"/>
    </xf>
    <xf numFmtId="0" fontId="80" fillId="0" borderId="4" xfId="0" applyFont="1" applyBorder="1" applyAlignment="1">
      <alignment horizontal="left"/>
    </xf>
    <xf numFmtId="4" fontId="6" fillId="12" borderId="4" xfId="0" applyNumberFormat="1" applyFont="1" applyFill="1" applyBorder="1"/>
    <xf numFmtId="4" fontId="6" fillId="0" borderId="30" xfId="0" applyNumberFormat="1" applyFont="1" applyBorder="1"/>
    <xf numFmtId="169" fontId="6" fillId="0" borderId="4" xfId="0" applyNumberFormat="1" applyFont="1" applyBorder="1" applyAlignment="1">
      <alignment horizontal="left" vertical="center" wrapText="1"/>
    </xf>
    <xf numFmtId="0" fontId="44" fillId="12" borderId="0" xfId="0" applyFont="1" applyFill="1" applyBorder="1" applyAlignment="1">
      <alignment horizontal="center"/>
    </xf>
    <xf numFmtId="4" fontId="88" fillId="0" borderId="7" xfId="1" applyNumberFormat="1" applyFont="1" applyBorder="1"/>
    <xf numFmtId="0" fontId="89" fillId="0" borderId="0" xfId="0" applyFont="1" applyBorder="1" applyAlignment="1">
      <alignment horizontal="center" vertical="center" wrapText="1"/>
    </xf>
    <xf numFmtId="0" fontId="89" fillId="0" borderId="3" xfId="0" applyFont="1" applyBorder="1" applyAlignment="1">
      <alignment horizontal="center" vertical="center" wrapText="1"/>
    </xf>
    <xf numFmtId="0" fontId="89" fillId="0" borderId="28" xfId="0" applyFont="1" applyBorder="1" applyAlignment="1">
      <alignment horizontal="center" vertical="center" wrapText="1"/>
    </xf>
    <xf numFmtId="4" fontId="90" fillId="0" borderId="7" xfId="1" applyNumberFormat="1" applyFont="1" applyBorder="1"/>
    <xf numFmtId="4" fontId="91" fillId="0" borderId="0" xfId="0" applyNumberFormat="1" applyFont="1" applyBorder="1" applyAlignment="1">
      <alignment wrapText="1"/>
    </xf>
    <xf numFmtId="4" fontId="89" fillId="0" borderId="28" xfId="1" applyNumberFormat="1" applyFont="1" applyBorder="1"/>
    <xf numFmtId="0" fontId="88" fillId="0" borderId="3" xfId="0" applyFont="1" applyBorder="1" applyAlignment="1">
      <alignment horizontal="left"/>
    </xf>
    <xf numFmtId="4" fontId="88" fillId="0" borderId="3" xfId="1" applyNumberFormat="1" applyFont="1" applyBorder="1"/>
    <xf numFmtId="0" fontId="91" fillId="0" borderId="0" xfId="0" applyFont="1"/>
    <xf numFmtId="4" fontId="89" fillId="0" borderId="3" xfId="1" applyNumberFormat="1" applyFont="1" applyBorder="1"/>
    <xf numFmtId="0" fontId="90" fillId="0" borderId="3" xfId="0" applyFont="1" applyBorder="1" applyAlignment="1">
      <alignment horizontal="left"/>
    </xf>
    <xf numFmtId="4" fontId="90" fillId="0" borderId="3" xfId="1" applyNumberFormat="1" applyFont="1" applyBorder="1"/>
    <xf numFmtId="4" fontId="91" fillId="0" borderId="28" xfId="1" applyNumberFormat="1" applyFont="1" applyBorder="1"/>
    <xf numFmtId="0" fontId="91" fillId="0" borderId="3" xfId="0" applyFont="1" applyBorder="1" applyAlignment="1">
      <alignment horizontal="left"/>
    </xf>
    <xf numFmtId="0" fontId="89" fillId="0" borderId="29" xfId="0" applyFont="1" applyBorder="1" applyAlignment="1">
      <alignment horizontal="left"/>
    </xf>
    <xf numFmtId="4" fontId="89" fillId="0" borderId="29" xfId="1" applyNumberFormat="1" applyFont="1" applyBorder="1"/>
    <xf numFmtId="4" fontId="91" fillId="0" borderId="4" xfId="1" applyNumberFormat="1" applyFont="1" applyBorder="1"/>
    <xf numFmtId="0" fontId="89" fillId="0" borderId="4" xfId="0" applyFont="1" applyBorder="1"/>
    <xf numFmtId="0" fontId="91" fillId="0" borderId="4" xfId="0" applyFont="1" applyBorder="1" applyAlignment="1">
      <alignment horizontal="center"/>
    </xf>
    <xf numFmtId="4" fontId="91" fillId="12" borderId="4" xfId="0" applyNumberFormat="1" applyFont="1" applyFill="1" applyBorder="1"/>
    <xf numFmtId="0" fontId="88" fillId="0" borderId="12" xfId="0" applyFont="1" applyBorder="1" applyAlignment="1">
      <alignment horizontal="left"/>
    </xf>
    <xf numFmtId="4" fontId="88" fillId="0" borderId="1" xfId="1" applyNumberFormat="1" applyFont="1" applyBorder="1"/>
    <xf numFmtId="4" fontId="88" fillId="0" borderId="2" xfId="1" applyNumberFormat="1" applyFont="1" applyBorder="1"/>
    <xf numFmtId="0" fontId="88" fillId="0" borderId="43" xfId="0" applyFont="1" applyBorder="1" applyAlignment="1">
      <alignment horizontal="left"/>
    </xf>
    <xf numFmtId="4" fontId="91" fillId="0" borderId="43" xfId="1" applyNumberFormat="1" applyFont="1" applyBorder="1" applyAlignment="1">
      <alignment horizontal="center"/>
    </xf>
    <xf numFmtId="0" fontId="30" fillId="0" borderId="0" xfId="0" applyFont="1"/>
    <xf numFmtId="0" fontId="30" fillId="12" borderId="0" xfId="0" applyFont="1" applyFill="1" applyBorder="1" applyAlignment="1">
      <alignment horizontal="center"/>
    </xf>
    <xf numFmtId="0" fontId="0" fillId="12" borderId="0" xfId="0" applyFill="1"/>
    <xf numFmtId="0" fontId="91" fillId="0" borderId="7" xfId="0" applyFont="1" applyBorder="1" applyAlignment="1">
      <alignment horizontal="left"/>
    </xf>
    <xf numFmtId="0" fontId="89" fillId="0" borderId="7" xfId="0" applyFont="1" applyBorder="1" applyAlignment="1">
      <alignment horizontal="left"/>
    </xf>
    <xf numFmtId="0" fontId="89" fillId="0" borderId="3" xfId="0" applyFont="1" applyBorder="1" applyAlignment="1">
      <alignment horizontal="left"/>
    </xf>
    <xf numFmtId="169" fontId="4" fillId="0" borderId="3" xfId="5" applyNumberFormat="1" applyFont="1" applyBorder="1"/>
    <xf numFmtId="169" fontId="0" fillId="0" borderId="3" xfId="5" applyNumberFormat="1" applyFont="1" applyBorder="1"/>
    <xf numFmtId="169" fontId="13" fillId="3" borderId="4" xfId="5" applyNumberFormat="1" applyFont="1" applyFill="1" applyBorder="1"/>
    <xf numFmtId="44" fontId="0" fillId="0" borderId="12" xfId="0" applyNumberFormat="1" applyBorder="1"/>
    <xf numFmtId="44" fontId="4" fillId="0" borderId="3" xfId="5" applyNumberFormat="1" applyFont="1" applyBorder="1"/>
    <xf numFmtId="44" fontId="0" fillId="0" borderId="29" xfId="5" applyNumberFormat="1" applyFont="1" applyBorder="1"/>
    <xf numFmtId="44" fontId="13" fillId="3" borderId="4" xfId="5" applyNumberFormat="1" applyFont="1" applyFill="1" applyBorder="1"/>
    <xf numFmtId="0" fontId="0" fillId="0" borderId="0" xfId="0" applyAlignment="1"/>
    <xf numFmtId="0" fontId="6" fillId="0" borderId="0" xfId="0" applyFont="1" applyAlignment="1"/>
    <xf numFmtId="0" fontId="4" fillId="0" borderId="0" xfId="0" applyFont="1" applyAlignment="1"/>
    <xf numFmtId="0" fontId="14" fillId="0" borderId="0" xfId="0" applyFont="1" applyAlignment="1"/>
    <xf numFmtId="0" fontId="47" fillId="0" borderId="0" xfId="0" applyFont="1" applyAlignment="1"/>
    <xf numFmtId="0" fontId="92" fillId="0" borderId="7" xfId="0" applyFont="1" applyBorder="1" applyAlignment="1">
      <alignment horizontal="left"/>
    </xf>
    <xf numFmtId="0" fontId="88" fillId="0" borderId="7" xfId="0" applyFont="1" applyBorder="1"/>
    <xf numFmtId="43" fontId="90" fillId="0" borderId="7" xfId="3" applyFont="1" applyBorder="1"/>
    <xf numFmtId="43" fontId="90" fillId="0" borderId="7" xfId="3" quotePrefix="1" applyFont="1" applyBorder="1" applyAlignment="1">
      <alignment horizontal="center" wrapText="1"/>
    </xf>
    <xf numFmtId="0" fontId="93" fillId="0" borderId="7" xfId="0" applyFont="1" applyBorder="1" applyAlignment="1">
      <alignment horizontal="left"/>
    </xf>
    <xf numFmtId="0" fontId="90" fillId="0" borderId="7" xfId="0" applyFont="1" applyBorder="1"/>
    <xf numFmtId="0" fontId="93" fillId="0" borderId="7" xfId="0" applyFont="1" applyBorder="1" applyAlignment="1">
      <alignment horizontal="center"/>
    </xf>
    <xf numFmtId="4" fontId="91" fillId="0" borderId="7" xfId="1" applyNumberFormat="1" applyFont="1" applyBorder="1" applyAlignment="1">
      <alignment horizontal="left"/>
    </xf>
    <xf numFmtId="0" fontId="89" fillId="0" borderId="7" xfId="0" applyFont="1" applyBorder="1" applyAlignment="1">
      <alignment horizontal="center" vertical="center" wrapText="1"/>
    </xf>
    <xf numFmtId="0" fontId="89" fillId="0" borderId="7" xfId="0" applyFont="1" applyBorder="1" applyAlignment="1">
      <alignment horizontal="left" vertical="center" wrapText="1"/>
    </xf>
    <xf numFmtId="169" fontId="89" fillId="0" borderId="7" xfId="0" applyNumberFormat="1" applyFont="1" applyBorder="1" applyAlignment="1">
      <alignment horizontal="left" vertical="center" wrapText="1"/>
    </xf>
    <xf numFmtId="0" fontId="91" fillId="0" borderId="14" xfId="0" applyFont="1" applyBorder="1" applyAlignment="1">
      <alignment horizontal="left"/>
    </xf>
    <xf numFmtId="4" fontId="89" fillId="0" borderId="7" xfId="1" applyNumberFormat="1" applyFont="1" applyBorder="1"/>
    <xf numFmtId="4" fontId="89" fillId="0" borderId="7" xfId="0" applyNumberFormat="1" applyFont="1" applyBorder="1"/>
    <xf numFmtId="169" fontId="89" fillId="12" borderId="7" xfId="5" applyNumberFormat="1" applyFont="1" applyFill="1" applyBorder="1" applyAlignment="1">
      <alignment horizontal="left" vertical="center" wrapText="1"/>
    </xf>
    <xf numFmtId="169" fontId="89" fillId="0" borderId="7" xfId="5" applyNumberFormat="1" applyFont="1" applyBorder="1" applyAlignment="1">
      <alignment horizontal="left"/>
    </xf>
    <xf numFmtId="44" fontId="4" fillId="0" borderId="52" xfId="0" applyNumberFormat="1" applyFont="1" applyBorder="1" applyAlignment="1">
      <alignment horizontal="center" wrapText="1"/>
    </xf>
    <xf numFmtId="44" fontId="4" fillId="0" borderId="60" xfId="4" applyNumberFormat="1" applyFont="1" applyBorder="1"/>
    <xf numFmtId="44" fontId="4" fillId="0" borderId="7" xfId="4" applyNumberFormat="1" applyFont="1" applyBorder="1"/>
    <xf numFmtId="44" fontId="0" fillId="0" borderId="7" xfId="5" applyNumberFormat="1" applyFont="1" applyBorder="1"/>
    <xf numFmtId="44" fontId="4" fillId="0" borderId="7" xfId="5" applyNumberFormat="1" applyFont="1" applyBorder="1"/>
    <xf numFmtId="44" fontId="4" fillId="0" borderId="20" xfId="4" applyNumberFormat="1" applyFont="1" applyBorder="1"/>
    <xf numFmtId="44" fontId="2" fillId="0" borderId="7" xfId="4" applyNumberFormat="1" applyBorder="1"/>
    <xf numFmtId="44" fontId="4" fillId="8" borderId="7" xfId="0" applyNumberFormat="1" applyFont="1" applyFill="1" applyBorder="1" applyAlignment="1">
      <alignment horizontal="center" vertical="center" wrapText="1"/>
    </xf>
    <xf numFmtId="44" fontId="0" fillId="0" borderId="7" xfId="0" applyNumberFormat="1" applyBorder="1"/>
    <xf numFmtId="4" fontId="2" fillId="7" borderId="7" xfId="1" applyNumberFormat="1" applyFont="1" applyFill="1" applyBorder="1"/>
    <xf numFmtId="4" fontId="2" fillId="20" borderId="7" xfId="1" applyNumberFormat="1" applyFont="1" applyFill="1" applyBorder="1"/>
    <xf numFmtId="4" fontId="2" fillId="0" borderId="7" xfId="1" applyNumberFormat="1" applyFont="1" applyBorder="1"/>
    <xf numFmtId="4" fontId="2" fillId="12" borderId="7" xfId="1" applyNumberFormat="1" applyFont="1" applyFill="1" applyBorder="1"/>
    <xf numFmtId="0" fontId="7" fillId="9" borderId="11" xfId="0" applyFont="1" applyFill="1" applyBorder="1" applyAlignment="1">
      <alignment horizontal="center" vertical="center" wrapText="1"/>
    </xf>
    <xf numFmtId="4" fontId="4" fillId="0" borderId="61" xfId="1" applyNumberFormat="1" applyFont="1" applyBorder="1"/>
    <xf numFmtId="4" fontId="4" fillId="0" borderId="8" xfId="1" applyNumberFormat="1" applyFont="1" applyBorder="1"/>
    <xf numFmtId="4" fontId="2" fillId="0" borderId="8" xfId="1" applyNumberFormat="1" applyBorder="1"/>
    <xf numFmtId="4" fontId="2" fillId="0" borderId="55" xfId="1" applyNumberFormat="1" applyBorder="1"/>
    <xf numFmtId="4" fontId="2" fillId="20" borderId="7" xfId="1" applyNumberFormat="1" applyFill="1" applyBorder="1"/>
    <xf numFmtId="4" fontId="2" fillId="13" borderId="7" xfId="1" applyNumberFormat="1" applyFill="1" applyBorder="1"/>
    <xf numFmtId="4" fontId="2" fillId="19" borderId="7" xfId="1" applyNumberFormat="1" applyFill="1" applyBorder="1"/>
    <xf numFmtId="4" fontId="2" fillId="21" borderId="7" xfId="1" applyNumberFormat="1" applyFill="1" applyBorder="1"/>
    <xf numFmtId="4" fontId="2" fillId="22" borderId="7" xfId="1" applyNumberFormat="1" applyFill="1" applyBorder="1"/>
    <xf numFmtId="4" fontId="2" fillId="23" borderId="7" xfId="1" applyNumberFormat="1" applyFill="1" applyBorder="1"/>
    <xf numFmtId="4" fontId="2" fillId="14" borderId="7" xfId="1" applyNumberFormat="1" applyFill="1" applyBorder="1"/>
    <xf numFmtId="4" fontId="2" fillId="24" borderId="7" xfId="1" applyNumberFormat="1" applyFill="1" applyBorder="1"/>
    <xf numFmtId="4" fontId="2" fillId="25" borderId="7" xfId="1" applyNumberFormat="1" applyFill="1" applyBorder="1"/>
    <xf numFmtId="4" fontId="2" fillId="26" borderId="7" xfId="1" applyNumberFormat="1" applyFill="1" applyBorder="1"/>
    <xf numFmtId="4" fontId="2" fillId="11" borderId="7" xfId="1" applyNumberFormat="1" applyFill="1" applyBorder="1"/>
    <xf numFmtId="4" fontId="4" fillId="11" borderId="7" xfId="1" applyNumberFormat="1" applyFont="1" applyFill="1" applyBorder="1"/>
    <xf numFmtId="4" fontId="2" fillId="11" borderId="18" xfId="1" applyNumberFormat="1" applyFill="1" applyBorder="1"/>
    <xf numFmtId="4" fontId="2" fillId="18" borderId="8" xfId="1" applyNumberFormat="1" applyFont="1" applyFill="1" applyBorder="1"/>
    <xf numFmtId="4" fontId="4" fillId="11" borderId="8" xfId="1" applyNumberFormat="1" applyFont="1" applyFill="1" applyBorder="1"/>
    <xf numFmtId="4" fontId="2" fillId="11" borderId="8" xfId="1" applyNumberFormat="1" applyFill="1" applyBorder="1"/>
    <xf numFmtId="4" fontId="2" fillId="11" borderId="19" xfId="1" applyNumberFormat="1" applyFill="1" applyBorder="1"/>
    <xf numFmtId="4" fontId="2" fillId="19" borderId="7" xfId="1" applyNumberFormat="1" applyFont="1" applyFill="1" applyBorder="1"/>
    <xf numFmtId="0" fontId="2" fillId="0" borderId="7" xfId="0" applyFont="1" applyBorder="1"/>
    <xf numFmtId="4" fontId="12" fillId="19" borderId="7" xfId="1" applyNumberFormat="1" applyFont="1" applyFill="1" applyBorder="1"/>
    <xf numFmtId="4" fontId="70" fillId="12" borderId="7" xfId="1" applyNumberFormat="1" applyFont="1" applyFill="1" applyBorder="1"/>
    <xf numFmtId="0" fontId="25" fillId="0" borderId="7" xfId="0" applyFont="1" applyBorder="1" applyAlignment="1">
      <alignment wrapText="1"/>
    </xf>
    <xf numFmtId="0" fontId="2" fillId="0" borderId="10" xfId="0" applyFont="1" applyBorder="1"/>
    <xf numFmtId="4" fontId="52" fillId="5" borderId="12" xfId="1" applyNumberFormat="1" applyFont="1" applyFill="1" applyBorder="1" applyAlignment="1">
      <alignment horizontal="center" vertical="center" wrapText="1"/>
    </xf>
    <xf numFmtId="0" fontId="53" fillId="5" borderId="3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left"/>
    </xf>
    <xf numFmtId="0" fontId="4" fillId="12" borderId="7" xfId="0" applyFont="1" applyFill="1" applyBorder="1"/>
    <xf numFmtId="0" fontId="2" fillId="0" borderId="7" xfId="0" applyFont="1" applyBorder="1" applyAlignment="1">
      <alignment horizontal="left"/>
    </xf>
    <xf numFmtId="4" fontId="4" fillId="15" borderId="7" xfId="1" applyNumberFormat="1" applyFont="1" applyFill="1" applyBorder="1"/>
    <xf numFmtId="0" fontId="32" fillId="9" borderId="44" xfId="0" applyFont="1" applyFill="1" applyBorder="1" applyAlignment="1">
      <alignment horizontal="center"/>
    </xf>
    <xf numFmtId="0" fontId="35" fillId="8" borderId="38" xfId="0" applyFont="1" applyFill="1" applyBorder="1" applyAlignment="1">
      <alignment horizontal="center" wrapText="1"/>
    </xf>
    <xf numFmtId="0" fontId="35" fillId="8" borderId="38" xfId="0" applyFont="1" applyFill="1" applyBorder="1" applyAlignment="1">
      <alignment horizontal="center" vertical="center" wrapText="1"/>
    </xf>
    <xf numFmtId="0" fontId="33" fillId="9" borderId="44" xfId="0" applyFont="1" applyFill="1" applyBorder="1" applyAlignment="1">
      <alignment horizontal="center"/>
    </xf>
    <xf numFmtId="0" fontId="49" fillId="4" borderId="8" xfId="0" applyFont="1" applyFill="1" applyBorder="1" applyAlignment="1">
      <alignment horizontal="center" vertical="center" wrapText="1"/>
    </xf>
    <xf numFmtId="0" fontId="59" fillId="4" borderId="8" xfId="0" applyFont="1" applyFill="1" applyBorder="1" applyAlignment="1">
      <alignment horizontal="center" vertical="center" wrapText="1"/>
    </xf>
    <xf numFmtId="0" fontId="34" fillId="9" borderId="44" xfId="0" applyFont="1" applyFill="1" applyBorder="1" applyAlignment="1">
      <alignment horizontal="center"/>
    </xf>
    <xf numFmtId="0" fontId="34" fillId="8" borderId="38" xfId="0" applyFont="1" applyFill="1" applyBorder="1" applyAlignment="1">
      <alignment horizontal="center" vertical="center" wrapText="1"/>
    </xf>
    <xf numFmtId="169" fontId="89" fillId="0" borderId="7" xfId="0" applyNumberFormat="1" applyFont="1" applyBorder="1" applyAlignment="1">
      <alignment horizontal="center" vertical="center" wrapText="1"/>
    </xf>
    <xf numFmtId="43" fontId="48" fillId="0" borderId="7" xfId="3" applyFont="1" applyBorder="1"/>
    <xf numFmtId="43" fontId="48" fillId="0" borderId="7" xfId="3" quotePrefix="1" applyFont="1" applyBorder="1" applyAlignment="1">
      <alignment horizontal="center" vertical="center" wrapText="1"/>
    </xf>
    <xf numFmtId="0" fontId="1" fillId="0" borderId="7" xfId="6" applyBorder="1" applyAlignment="1">
      <alignment horizontal="center" vertical="center"/>
    </xf>
    <xf numFmtId="43" fontId="48" fillId="20" borderId="7" xfId="3" applyFont="1" applyFill="1" applyBorder="1"/>
    <xf numFmtId="4" fontId="2" fillId="11" borderId="7" xfId="1" applyNumberFormat="1" applyFill="1" applyBorder="1"/>
    <xf numFmtId="0" fontId="89" fillId="0" borderId="7" xfId="6" applyFont="1" applyBorder="1" applyAlignment="1">
      <alignment horizontal="center"/>
    </xf>
    <xf numFmtId="0" fontId="95" fillId="0" borderId="7" xfId="6" applyFont="1" applyBorder="1" applyAlignment="1">
      <alignment horizontal="center"/>
    </xf>
    <xf numFmtId="0" fontId="2" fillId="0" borderId="10" xfId="0" applyFont="1" applyFill="1" applyBorder="1"/>
    <xf numFmtId="164" fontId="25" fillId="0" borderId="7" xfId="8" applyFont="1" applyFill="1" applyBorder="1" applyAlignment="1">
      <alignment horizontal="center"/>
    </xf>
    <xf numFmtId="164" fontId="25" fillId="27" borderId="7" xfId="8" applyFont="1" applyFill="1" applyBorder="1" applyAlignment="1">
      <alignment horizontal="center"/>
    </xf>
    <xf numFmtId="164" fontId="25" fillId="0" borderId="7" xfId="8" applyFont="1" applyBorder="1" applyAlignment="1">
      <alignment horizontal="center"/>
    </xf>
    <xf numFmtId="164" fontId="25" fillId="20" borderId="7" xfId="8" applyFont="1" applyFill="1" applyBorder="1" applyAlignment="1">
      <alignment horizontal="center"/>
    </xf>
    <xf numFmtId="164" fontId="25" fillId="28" borderId="7" xfId="8" applyFont="1" applyFill="1" applyBorder="1" applyAlignment="1">
      <alignment horizontal="center"/>
    </xf>
    <xf numFmtId="164" fontId="25" fillId="29" borderId="7" xfId="8" applyFont="1" applyFill="1" applyBorder="1" applyAlignment="1">
      <alignment horizontal="center"/>
    </xf>
    <xf numFmtId="164" fontId="25" fillId="28" borderId="9" xfId="8" applyFont="1" applyFill="1" applyBorder="1" applyAlignment="1">
      <alignment horizontal="center"/>
    </xf>
    <xf numFmtId="0" fontId="10" fillId="0" borderId="10" xfId="0" applyFont="1" applyBorder="1"/>
    <xf numFmtId="164" fontId="25" fillId="26" borderId="7" xfId="8" applyFont="1" applyFill="1" applyBorder="1" applyAlignment="1">
      <alignment horizontal="center"/>
    </xf>
    <xf numFmtId="164" fontId="63" fillId="27" borderId="7" xfId="8" applyFont="1" applyFill="1" applyBorder="1" applyAlignment="1">
      <alignment horizontal="center"/>
    </xf>
    <xf numFmtId="164" fontId="63" fillId="0" borderId="7" xfId="8" applyFont="1" applyBorder="1" applyAlignment="1">
      <alignment horizontal="center"/>
    </xf>
    <xf numFmtId="0" fontId="2" fillId="12" borderId="7" xfId="0" applyFont="1" applyFill="1" applyBorder="1"/>
    <xf numFmtId="164" fontId="25" fillId="12" borderId="7" xfId="8" applyFont="1" applyFill="1" applyBorder="1" applyAlignment="1">
      <alignment horizontal="center"/>
    </xf>
    <xf numFmtId="4" fontId="2" fillId="0" borderId="7" xfId="0" applyNumberFormat="1" applyFont="1" applyFill="1" applyBorder="1"/>
    <xf numFmtId="4" fontId="2" fillId="0" borderId="8" xfId="0" applyNumberFormat="1" applyFont="1" applyFill="1" applyBorder="1"/>
    <xf numFmtId="4" fontId="25" fillId="0" borderId="9" xfId="0" applyNumberFormat="1" applyFont="1" applyFill="1" applyBorder="1"/>
    <xf numFmtId="4" fontId="2" fillId="0" borderId="9" xfId="0" applyNumberFormat="1" applyFont="1" applyFill="1" applyBorder="1"/>
    <xf numFmtId="4" fontId="2" fillId="16" borderId="7" xfId="1" applyNumberFormat="1" applyFont="1" applyFill="1" applyBorder="1"/>
    <xf numFmtId="4" fontId="70" fillId="12" borderId="31" xfId="1" applyNumberFormat="1" applyFont="1" applyFill="1" applyBorder="1"/>
    <xf numFmtId="4" fontId="69" fillId="12" borderId="7" xfId="1" applyNumberFormat="1" applyFont="1" applyFill="1" applyBorder="1"/>
    <xf numFmtId="4" fontId="70" fillId="12" borderId="7" xfId="0" applyNumberFormat="1" applyFont="1" applyFill="1" applyBorder="1"/>
    <xf numFmtId="4" fontId="21" fillId="0" borderId="42" xfId="1" applyNumberFormat="1" applyFont="1" applyBorder="1" applyAlignment="1">
      <alignment horizontal="center"/>
    </xf>
    <xf numFmtId="44" fontId="12" fillId="20" borderId="24" xfId="4" applyNumberFormat="1" applyFont="1" applyFill="1" applyBorder="1"/>
    <xf numFmtId="44" fontId="36" fillId="0" borderId="51" xfId="4" applyNumberFormat="1" applyFont="1" applyBorder="1"/>
    <xf numFmtId="44" fontId="12" fillId="12" borderId="62" xfId="4" applyNumberFormat="1" applyFont="1" applyFill="1" applyBorder="1"/>
    <xf numFmtId="4" fontId="2" fillId="0" borderId="8" xfId="1" applyNumberFormat="1" applyFont="1" applyBorder="1"/>
    <xf numFmtId="43" fontId="4" fillId="12" borderId="3" xfId="0" applyNumberFormat="1" applyFont="1" applyFill="1" applyBorder="1" applyAlignment="1">
      <alignment horizontal="center" wrapText="1"/>
    </xf>
    <xf numFmtId="43" fontId="12" fillId="12" borderId="3" xfId="4" applyFont="1" applyFill="1" applyBorder="1"/>
    <xf numFmtId="43" fontId="4" fillId="12" borderId="3" xfId="4" applyFont="1" applyFill="1" applyBorder="1"/>
    <xf numFmtId="0" fontId="2" fillId="0" borderId="0" xfId="0" applyFont="1" applyAlignment="1"/>
    <xf numFmtId="0" fontId="0" fillId="12" borderId="0" xfId="0" applyFill="1" applyBorder="1"/>
    <xf numFmtId="44" fontId="12" fillId="12" borderId="0" xfId="4" applyNumberFormat="1" applyFont="1" applyFill="1" applyBorder="1"/>
    <xf numFmtId="44" fontId="0" fillId="12" borderId="0" xfId="0" applyNumberFormat="1" applyFill="1" applyBorder="1"/>
    <xf numFmtId="0" fontId="0" fillId="12" borderId="0" xfId="0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6" fillId="0" borderId="0" xfId="0" applyFont="1" applyAlignment="1"/>
    <xf numFmtId="0" fontId="14" fillId="0" borderId="0" xfId="0" applyFont="1" applyAlignment="1">
      <alignment horizontal="center"/>
    </xf>
    <xf numFmtId="49" fontId="14" fillId="0" borderId="0" xfId="0" applyNumberFormat="1" applyFont="1" applyAlignment="1">
      <alignment horizontal="center"/>
    </xf>
    <xf numFmtId="49" fontId="60" fillId="6" borderId="8" xfId="0" applyNumberFormat="1" applyFont="1" applyFill="1" applyBorder="1" applyAlignment="1">
      <alignment horizontal="center"/>
    </xf>
    <xf numFmtId="49" fontId="60" fillId="6" borderId="9" xfId="0" applyNumberFormat="1" applyFont="1" applyFill="1" applyBorder="1" applyAlignment="1">
      <alignment horizontal="center"/>
    </xf>
    <xf numFmtId="49" fontId="60" fillId="6" borderId="10" xfId="0" applyNumberFormat="1" applyFont="1" applyFill="1" applyBorder="1" applyAlignment="1">
      <alignment horizontal="center"/>
    </xf>
    <xf numFmtId="49" fontId="14" fillId="0" borderId="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14" fillId="0" borderId="34" xfId="0" applyFont="1" applyBorder="1" applyAlignment="1">
      <alignment horizontal="center" vertical="center" wrapText="1"/>
    </xf>
    <xf numFmtId="0" fontId="18" fillId="0" borderId="17" xfId="0" applyFont="1" applyBorder="1" applyAlignment="1">
      <alignment vertical="center" wrapText="1"/>
    </xf>
    <xf numFmtId="0" fontId="61" fillId="0" borderId="12" xfId="0" applyFont="1" applyBorder="1" applyAlignment="1">
      <alignment horizontal="center" vertical="center" wrapText="1"/>
    </xf>
    <xf numFmtId="0" fontId="62" fillId="0" borderId="29" xfId="0" applyFont="1" applyBorder="1" applyAlignment="1">
      <alignment vertical="center" wrapText="1"/>
    </xf>
    <xf numFmtId="0" fontId="5" fillId="0" borderId="1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5" fillId="0" borderId="28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49" fontId="0" fillId="0" borderId="2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28" xfId="0" applyFont="1" applyBorder="1" applyAlignment="1">
      <alignment horizontal="left"/>
    </xf>
    <xf numFmtId="49" fontId="5" fillId="8" borderId="2" xfId="0" applyNumberFormat="1" applyFont="1" applyFill="1" applyBorder="1" applyAlignment="1">
      <alignment horizontal="center"/>
    </xf>
    <xf numFmtId="49" fontId="5" fillId="8" borderId="0" xfId="0" applyNumberFormat="1" applyFont="1" applyFill="1" applyBorder="1" applyAlignment="1">
      <alignment horizontal="center"/>
    </xf>
    <xf numFmtId="49" fontId="5" fillId="8" borderId="28" xfId="0" applyNumberFormat="1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59" fillId="6" borderId="0" xfId="0" applyFont="1" applyFill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59" fillId="5" borderId="37" xfId="0" applyFont="1" applyFill="1" applyBorder="1" applyAlignment="1">
      <alignment horizontal="center"/>
    </xf>
    <xf numFmtId="0" fontId="59" fillId="5" borderId="0" xfId="0" applyFont="1" applyFill="1" applyBorder="1" applyAlignment="1">
      <alignment horizontal="center"/>
    </xf>
    <xf numFmtId="0" fontId="14" fillId="2" borderId="37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4" fontId="7" fillId="0" borderId="11" xfId="1" applyNumberFormat="1" applyFont="1" applyBorder="1" applyAlignment="1">
      <alignment horizontal="center"/>
    </xf>
    <xf numFmtId="4" fontId="7" fillId="0" borderId="30" xfId="1" applyNumberFormat="1" applyFont="1" applyBorder="1" applyAlignment="1">
      <alignment horizontal="center"/>
    </xf>
    <xf numFmtId="0" fontId="59" fillId="6" borderId="37" xfId="0" applyFont="1" applyFill="1" applyBorder="1" applyAlignment="1">
      <alignment horizontal="center"/>
    </xf>
    <xf numFmtId="0" fontId="59" fillId="6" borderId="0" xfId="0" applyFont="1" applyFill="1" applyBorder="1" applyAlignment="1">
      <alignment horizontal="center"/>
    </xf>
    <xf numFmtId="0" fontId="14" fillId="6" borderId="0" xfId="0" applyFont="1" applyFill="1" applyAlignment="1">
      <alignment horizontal="center"/>
    </xf>
    <xf numFmtId="0" fontId="6" fillId="0" borderId="0" xfId="0" applyFont="1" applyBorder="1" applyAlignment="1">
      <alignment horizontal="center"/>
    </xf>
    <xf numFmtId="0" fontId="32" fillId="9" borderId="9" xfId="0" applyFont="1" applyFill="1" applyBorder="1" applyAlignment="1">
      <alignment horizontal="center"/>
    </xf>
    <xf numFmtId="0" fontId="32" fillId="9" borderId="10" xfId="0" applyFont="1" applyFill="1" applyBorder="1" applyAlignment="1">
      <alignment horizontal="center"/>
    </xf>
    <xf numFmtId="0" fontId="35" fillId="0" borderId="18" xfId="0" applyFont="1" applyBorder="1" applyAlignment="1">
      <alignment horizontal="center" vertical="center"/>
    </xf>
    <xf numFmtId="0" fontId="36" fillId="0" borderId="31" xfId="0" applyFont="1" applyBorder="1" applyAlignment="1"/>
    <xf numFmtId="0" fontId="31" fillId="0" borderId="0" xfId="0" applyFont="1" applyAlignment="1">
      <alignment horizontal="center"/>
    </xf>
    <xf numFmtId="0" fontId="31" fillId="0" borderId="0" xfId="0" applyFont="1" applyBorder="1" applyAlignment="1">
      <alignment horizontal="center"/>
    </xf>
    <xf numFmtId="0" fontId="34" fillId="0" borderId="8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3" fillId="2" borderId="38" xfId="0" applyFont="1" applyFill="1" applyBorder="1" applyAlignment="1">
      <alignment horizontal="center"/>
    </xf>
    <xf numFmtId="0" fontId="33" fillId="2" borderId="49" xfId="0" applyFont="1" applyFill="1" applyBorder="1" applyAlignment="1">
      <alignment horizontal="center"/>
    </xf>
    <xf numFmtId="0" fontId="33" fillId="9" borderId="9" xfId="0" applyFont="1" applyFill="1" applyBorder="1" applyAlignment="1">
      <alignment horizontal="center"/>
    </xf>
    <xf numFmtId="0" fontId="33" fillId="9" borderId="10" xfId="0" applyFont="1" applyFill="1" applyBorder="1" applyAlignment="1">
      <alignment horizontal="center"/>
    </xf>
    <xf numFmtId="0" fontId="33" fillId="0" borderId="8" xfId="0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33" fillId="10" borderId="38" xfId="0" applyFont="1" applyFill="1" applyBorder="1" applyAlignment="1">
      <alignment horizontal="center"/>
    </xf>
    <xf numFmtId="0" fontId="33" fillId="10" borderId="49" xfId="0" applyFont="1" applyFill="1" applyBorder="1" applyAlignment="1">
      <alignment horizontal="center"/>
    </xf>
    <xf numFmtId="0" fontId="35" fillId="0" borderId="8" xfId="0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0" fontId="33" fillId="4" borderId="38" xfId="0" applyFont="1" applyFill="1" applyBorder="1" applyAlignment="1">
      <alignment horizontal="center"/>
    </xf>
    <xf numFmtId="0" fontId="33" fillId="4" borderId="49" xfId="0" applyFont="1" applyFill="1" applyBorder="1" applyAlignment="1">
      <alignment horizontal="center"/>
    </xf>
    <xf numFmtId="0" fontId="31" fillId="0" borderId="8" xfId="0" applyFont="1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31" fillId="9" borderId="38" xfId="0" applyFont="1" applyFill="1" applyBorder="1" applyAlignment="1">
      <alignment horizontal="center"/>
    </xf>
    <xf numFmtId="0" fontId="31" fillId="9" borderId="49" xfId="0" applyFont="1" applyFill="1" applyBorder="1" applyAlignment="1">
      <alignment horizontal="center"/>
    </xf>
    <xf numFmtId="0" fontId="83" fillId="0" borderId="0" xfId="0" applyFont="1" applyAlignment="1">
      <alignment horizontal="center"/>
    </xf>
    <xf numFmtId="0" fontId="83" fillId="0" borderId="0" xfId="0" applyFont="1" applyBorder="1" applyAlignment="1">
      <alignment horizontal="center"/>
    </xf>
    <xf numFmtId="0" fontId="34" fillId="9" borderId="9" xfId="0" applyFont="1" applyFill="1" applyBorder="1" applyAlignment="1">
      <alignment horizontal="center"/>
    </xf>
    <xf numFmtId="0" fontId="34" fillId="9" borderId="10" xfId="0" applyFont="1" applyFill="1" applyBorder="1" applyAlignment="1">
      <alignment horizontal="center"/>
    </xf>
    <xf numFmtId="0" fontId="34" fillId="0" borderId="18" xfId="0" applyFont="1" applyBorder="1" applyAlignment="1">
      <alignment horizontal="center" vertical="center"/>
    </xf>
    <xf numFmtId="0" fontId="80" fillId="0" borderId="31" xfId="0" applyFont="1" applyBorder="1" applyAlignment="1"/>
    <xf numFmtId="0" fontId="47" fillId="0" borderId="0" xfId="0" applyFont="1" applyBorder="1" applyAlignment="1">
      <alignment horizontal="center"/>
    </xf>
    <xf numFmtId="0" fontId="84" fillId="0" borderId="0" xfId="0" applyFont="1" applyAlignment="1">
      <alignment horizontal="center"/>
    </xf>
    <xf numFmtId="0" fontId="84" fillId="0" borderId="0" xfId="0" applyFont="1" applyBorder="1" applyAlignment="1">
      <alignment horizontal="center"/>
    </xf>
    <xf numFmtId="0" fontId="85" fillId="0" borderId="0" xfId="0" applyFont="1" applyBorder="1" applyAlignment="1">
      <alignment horizontal="center"/>
    </xf>
    <xf numFmtId="0" fontId="84" fillId="9" borderId="38" xfId="0" applyFont="1" applyFill="1" applyBorder="1" applyAlignment="1">
      <alignment horizontal="center"/>
    </xf>
    <xf numFmtId="0" fontId="84" fillId="9" borderId="49" xfId="0" applyFont="1" applyFill="1" applyBorder="1" applyAlignment="1">
      <alignment horizontal="center"/>
    </xf>
    <xf numFmtId="0" fontId="85" fillId="0" borderId="0" xfId="0" applyFont="1" applyAlignment="1">
      <alignment horizontal="center"/>
    </xf>
    <xf numFmtId="0" fontId="87" fillId="0" borderId="0" xfId="0" applyFont="1" applyAlignment="1">
      <alignment horizontal="center"/>
    </xf>
    <xf numFmtId="0" fontId="87" fillId="5" borderId="37" xfId="0" applyFont="1" applyFill="1" applyBorder="1" applyAlignment="1">
      <alignment horizontal="center"/>
    </xf>
    <xf numFmtId="0" fontId="87" fillId="5" borderId="0" xfId="0" applyFont="1" applyFill="1" applyBorder="1" applyAlignment="1">
      <alignment horizontal="center"/>
    </xf>
    <xf numFmtId="4" fontId="49" fillId="0" borderId="12" xfId="1" applyNumberFormat="1" applyFont="1" applyBorder="1" applyAlignment="1">
      <alignment horizontal="center" vertical="center" wrapText="1"/>
    </xf>
    <xf numFmtId="0" fontId="58" fillId="0" borderId="3" xfId="0" applyFont="1" applyBorder="1" applyAlignment="1">
      <alignment horizontal="center" vertical="center" wrapText="1"/>
    </xf>
    <xf numFmtId="0" fontId="58" fillId="0" borderId="29" xfId="0" applyFont="1" applyBorder="1" applyAlignment="1">
      <alignment horizontal="center" vertical="center" wrapText="1"/>
    </xf>
    <xf numFmtId="4" fontId="45" fillId="0" borderId="12" xfId="1" applyNumberFormat="1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29" xfId="0" applyFont="1" applyBorder="1" applyAlignment="1">
      <alignment horizontal="center" vertical="center" wrapText="1"/>
    </xf>
    <xf numFmtId="4" fontId="43" fillId="0" borderId="12" xfId="1" applyNumberFormat="1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4" fontId="52" fillId="5" borderId="12" xfId="1" applyNumberFormat="1" applyFont="1" applyFill="1" applyBorder="1" applyAlignment="1">
      <alignment horizontal="center" vertical="center" wrapText="1"/>
    </xf>
    <xf numFmtId="0" fontId="53" fillId="5" borderId="3" xfId="0" applyFont="1" applyFill="1" applyBorder="1" applyAlignment="1">
      <alignment horizontal="center" vertical="center" wrapText="1"/>
    </xf>
    <xf numFmtId="4" fontId="32" fillId="0" borderId="12" xfId="1" applyNumberFormat="1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4" fontId="33" fillId="0" borderId="12" xfId="1" applyNumberFormat="1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83" fillId="9" borderId="40" xfId="0" applyFont="1" applyFill="1" applyBorder="1" applyAlignment="1">
      <alignment horizontal="center"/>
    </xf>
    <xf numFmtId="0" fontId="83" fillId="9" borderId="6" xfId="0" applyFont="1" applyFill="1" applyBorder="1" applyAlignment="1">
      <alignment horizontal="center"/>
    </xf>
    <xf numFmtId="0" fontId="36" fillId="0" borderId="29" xfId="0" applyFont="1" applyBorder="1" applyAlignment="1">
      <alignment horizontal="center" vertical="center" wrapText="1"/>
    </xf>
    <xf numFmtId="4" fontId="34" fillId="0" borderId="12" xfId="1" applyNumberFormat="1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4" fontId="24" fillId="9" borderId="12" xfId="1" applyNumberFormat="1" applyFont="1" applyFill="1" applyBorder="1" applyAlignment="1">
      <alignment horizontal="center" vertical="center" wrapText="1"/>
    </xf>
    <xf numFmtId="0" fontId="23" fillId="9" borderId="3" xfId="0" applyFont="1" applyFill="1" applyBorder="1" applyAlignment="1">
      <alignment horizontal="center" vertical="center" wrapText="1"/>
    </xf>
    <xf numFmtId="0" fontId="23" fillId="9" borderId="29" xfId="0" applyFont="1" applyFill="1" applyBorder="1" applyAlignment="1">
      <alignment horizontal="center" vertical="center" wrapText="1"/>
    </xf>
    <xf numFmtId="0" fontId="83" fillId="2" borderId="40" xfId="0" applyFont="1" applyFill="1" applyBorder="1" applyAlignment="1">
      <alignment horizontal="center"/>
    </xf>
    <xf numFmtId="0" fontId="83" fillId="2" borderId="6" xfId="0" applyFont="1" applyFill="1" applyBorder="1" applyAlignment="1">
      <alignment horizontal="center"/>
    </xf>
    <xf numFmtId="4" fontId="91" fillId="0" borderId="12" xfId="1" applyNumberFormat="1" applyFont="1" applyBorder="1" applyAlignment="1">
      <alignment horizontal="center" vertical="center" wrapText="1"/>
    </xf>
    <xf numFmtId="0" fontId="89" fillId="0" borderId="3" xfId="0" applyFont="1" applyBorder="1" applyAlignment="1">
      <alignment horizontal="center" vertical="center" wrapText="1"/>
    </xf>
    <xf numFmtId="0" fontId="89" fillId="0" borderId="29" xfId="0" applyFont="1" applyBorder="1" applyAlignment="1">
      <alignment horizontal="center" vertical="center" wrapText="1"/>
    </xf>
    <xf numFmtId="0" fontId="30" fillId="5" borderId="37" xfId="0" applyFont="1" applyFill="1" applyBorder="1" applyAlignment="1">
      <alignment horizontal="center"/>
    </xf>
    <xf numFmtId="0" fontId="30" fillId="5" borderId="0" xfId="0" applyFont="1" applyFill="1" applyBorder="1" applyAlignment="1">
      <alignment horizontal="center"/>
    </xf>
    <xf numFmtId="4" fontId="55" fillId="10" borderId="6" xfId="1" applyNumberFormat="1" applyFont="1" applyFill="1" applyBorder="1" applyAlignment="1">
      <alignment horizontal="center"/>
    </xf>
    <xf numFmtId="4" fontId="70" fillId="0" borderId="11" xfId="1" applyNumberFormat="1" applyFont="1" applyBorder="1" applyAlignment="1">
      <alignment horizontal="center"/>
    </xf>
    <xf numFmtId="4" fontId="70" fillId="0" borderId="5" xfId="1" applyNumberFormat="1" applyFont="1" applyBorder="1" applyAlignment="1">
      <alignment horizontal="center"/>
    </xf>
    <xf numFmtId="4" fontId="21" fillId="0" borderId="5" xfId="1" applyNumberFormat="1" applyFont="1" applyBorder="1" applyAlignment="1">
      <alignment horizontal="center"/>
    </xf>
    <xf numFmtId="4" fontId="54" fillId="5" borderId="57" xfId="1" applyNumberFormat="1" applyFont="1" applyFill="1" applyBorder="1" applyAlignment="1">
      <alignment horizontal="center"/>
    </xf>
    <xf numFmtId="4" fontId="54" fillId="5" borderId="41" xfId="1" applyNumberFormat="1" applyFont="1" applyFill="1" applyBorder="1" applyAlignment="1">
      <alignment horizontal="center"/>
    </xf>
    <xf numFmtId="4" fontId="54" fillId="5" borderId="1" xfId="1" applyNumberFormat="1" applyFont="1" applyFill="1" applyBorder="1" applyAlignment="1">
      <alignment horizontal="center"/>
    </xf>
    <xf numFmtId="4" fontId="54" fillId="5" borderId="27" xfId="1" applyNumberFormat="1" applyFont="1" applyFill="1" applyBorder="1" applyAlignment="1">
      <alignment horizontal="center"/>
    </xf>
    <xf numFmtId="4" fontId="20" fillId="0" borderId="12" xfId="1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49" fontId="20" fillId="0" borderId="12" xfId="1" applyNumberFormat="1" applyFont="1" applyBorder="1" applyAlignment="1">
      <alignment horizontal="center" vertical="center" textRotation="90" wrapText="1"/>
    </xf>
    <xf numFmtId="0" fontId="20" fillId="0" borderId="3" xfId="0" applyFont="1" applyBorder="1" applyAlignment="1">
      <alignment horizontal="center" vertical="center" textRotation="90" wrapText="1"/>
    </xf>
    <xf numFmtId="0" fontId="20" fillId="0" borderId="29" xfId="0" applyFont="1" applyBorder="1" applyAlignment="1">
      <alignment horizontal="center" vertical="center" textRotation="90" wrapText="1"/>
    </xf>
    <xf numFmtId="4" fontId="56" fillId="9" borderId="12" xfId="1" applyNumberFormat="1" applyFont="1" applyFill="1" applyBorder="1" applyAlignment="1">
      <alignment horizontal="center"/>
    </xf>
    <xf numFmtId="4" fontId="56" fillId="9" borderId="3" xfId="1" applyNumberFormat="1" applyFont="1" applyFill="1" applyBorder="1" applyAlignment="1">
      <alignment horizontal="center"/>
    </xf>
    <xf numFmtId="4" fontId="56" fillId="9" borderId="29" xfId="1" applyNumberFormat="1" applyFont="1" applyFill="1" applyBorder="1" applyAlignment="1">
      <alignment horizontal="center"/>
    </xf>
    <xf numFmtId="4" fontId="21" fillId="0" borderId="57" xfId="1" applyNumberFormat="1" applyFont="1" applyBorder="1" applyAlignment="1">
      <alignment horizontal="center"/>
    </xf>
    <xf numFmtId="4" fontId="21" fillId="0" borderId="41" xfId="1" applyNumberFormat="1" applyFont="1" applyBorder="1" applyAlignment="1">
      <alignment horizontal="center"/>
    </xf>
    <xf numFmtId="3" fontId="21" fillId="0" borderId="32" xfId="1" applyNumberFormat="1" applyFont="1" applyBorder="1" applyAlignment="1">
      <alignment horizontal="center"/>
    </xf>
    <xf numFmtId="3" fontId="21" fillId="0" borderId="5" xfId="1" applyNumberFormat="1" applyFont="1" applyBorder="1" applyAlignment="1">
      <alignment horizontal="center"/>
    </xf>
    <xf numFmtId="4" fontId="21" fillId="0" borderId="1" xfId="1" applyNumberFormat="1" applyFont="1" applyBorder="1" applyAlignment="1">
      <alignment horizontal="center"/>
    </xf>
    <xf numFmtId="4" fontId="21" fillId="0" borderId="27" xfId="1" applyNumberFormat="1" applyFont="1" applyBorder="1" applyAlignment="1">
      <alignment horizontal="center"/>
    </xf>
    <xf numFmtId="4" fontId="21" fillId="0" borderId="2" xfId="1" applyNumberFormat="1" applyFont="1" applyBorder="1" applyAlignment="1">
      <alignment horizontal="center"/>
    </xf>
    <xf numFmtId="4" fontId="21" fillId="0" borderId="0" xfId="1" applyNumberFormat="1" applyFont="1" applyBorder="1" applyAlignment="1">
      <alignment horizontal="center"/>
    </xf>
    <xf numFmtId="4" fontId="21" fillId="0" borderId="39" xfId="1" applyNumberFormat="1" applyFont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/>
    </xf>
    <xf numFmtId="0" fontId="6" fillId="4" borderId="30" xfId="0" applyFont="1" applyFill="1" applyBorder="1" applyAlignment="1">
      <alignment horizontal="center"/>
    </xf>
    <xf numFmtId="9" fontId="6" fillId="0" borderId="11" xfId="0" applyNumberFormat="1" applyFont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9" fontId="6" fillId="0" borderId="30" xfId="0" applyNumberFormat="1" applyFont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57" fillId="6" borderId="8" xfId="0" applyFont="1" applyFill="1" applyBorder="1" applyAlignment="1">
      <alignment horizontal="center"/>
    </xf>
    <xf numFmtId="0" fontId="57" fillId="6" borderId="9" xfId="0" applyFont="1" applyFill="1" applyBorder="1" applyAlignment="1">
      <alignment horizontal="center"/>
    </xf>
    <xf numFmtId="0" fontId="57" fillId="6" borderId="1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4" fillId="8" borderId="1" xfId="0" applyFont="1" applyFill="1" applyBorder="1" applyAlignment="1">
      <alignment horizontal="center" vertical="center" wrapText="1"/>
    </xf>
    <xf numFmtId="0" fontId="14" fillId="8" borderId="27" xfId="0" applyFont="1" applyFill="1" applyBorder="1" applyAlignment="1">
      <alignment horizontal="center" vertical="center" wrapText="1"/>
    </xf>
    <xf numFmtId="0" fontId="14" fillId="8" borderId="40" xfId="0" applyFont="1" applyFill="1" applyBorder="1" applyAlignment="1">
      <alignment horizontal="center" vertical="center" wrapText="1"/>
    </xf>
    <xf numFmtId="0" fontId="14" fillId="8" borderId="39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0" fontId="25" fillId="4" borderId="43" xfId="0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</cellXfs>
  <cellStyles count="11">
    <cellStyle name="Euro" xfId="1"/>
    <cellStyle name="Millares" xfId="2" builtinId="3"/>
    <cellStyle name="Millares 2" xfId="8"/>
    <cellStyle name="Millares_bienes y servicios 2003 juayua" xfId="3"/>
    <cellStyle name="Millares_Presupuesto_Ingresos2003" xfId="4"/>
    <cellStyle name="Moneda" xfId="5" builtinId="4"/>
    <cellStyle name="Moneda 2" xfId="9"/>
    <cellStyle name="Normal" xfId="0" builtinId="0"/>
    <cellStyle name="Normal 2" xfId="7"/>
    <cellStyle name="Normal 3" xfId="6"/>
    <cellStyle name="Porcentaje 2" xfId="10"/>
  </cellStyles>
  <dxfs count="0"/>
  <tableStyles count="0" defaultTableStyle="TableStyleMedium9" defaultPivotStyle="PivotStyleLight16"/>
  <colors>
    <mruColors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21</xdr:row>
      <xdr:rowOff>0</xdr:rowOff>
    </xdr:from>
    <xdr:to>
      <xdr:col>5</xdr:col>
      <xdr:colOff>0</xdr:colOff>
      <xdr:row>21</xdr:row>
      <xdr:rowOff>0</xdr:rowOff>
    </xdr:to>
    <xdr:sp macro="" textlink="">
      <xdr:nvSpPr>
        <xdr:cNvPr id="1027" name="AutoShape 3"/>
        <xdr:cNvSpPr>
          <a:spLocks/>
        </xdr:cNvSpPr>
      </xdr:nvSpPr>
      <xdr:spPr bwMode="auto">
        <a:xfrm>
          <a:off x="4048125" y="5743575"/>
          <a:ext cx="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Libro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Hoja1!F28C2:F28C13" advise="1"/>
        </mc:Choice>
        <mc:Fallback>
          <oleItem name="!Hoja1!F28C2:F28C13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indexed="43"/>
  </sheetPr>
  <dimension ref="A1:F41"/>
  <sheetViews>
    <sheetView showGridLines="0" workbookViewId="0">
      <selection activeCell="F21" sqref="F21"/>
    </sheetView>
  </sheetViews>
  <sheetFormatPr baseColWidth="10" defaultRowHeight="12.75" x14ac:dyDescent="0.2"/>
  <cols>
    <col min="1" max="1" width="3.7109375" customWidth="1"/>
    <col min="2" max="2" width="2.140625" customWidth="1"/>
    <col min="3" max="3" width="39.140625" bestFit="1" customWidth="1"/>
    <col min="4" max="4" width="14.5703125" customWidth="1"/>
    <col min="5" max="5" width="5.140625" customWidth="1"/>
    <col min="6" max="6" width="11.7109375" bestFit="1" customWidth="1"/>
  </cols>
  <sheetData>
    <row r="1" spans="1:5" ht="15.75" x14ac:dyDescent="0.25">
      <c r="A1" s="624"/>
      <c r="B1" s="624"/>
      <c r="C1" s="625" t="s">
        <v>361</v>
      </c>
      <c r="D1" s="624"/>
      <c r="E1" s="624"/>
    </row>
    <row r="2" spans="1:5" x14ac:dyDescent="0.2">
      <c r="A2" s="624"/>
      <c r="B2" s="624"/>
      <c r="C2" s="624"/>
      <c r="D2" s="624"/>
      <c r="E2" s="624"/>
    </row>
    <row r="3" spans="1:5" x14ac:dyDescent="0.2">
      <c r="A3" s="624"/>
      <c r="B3" s="624"/>
      <c r="C3" s="624" t="s">
        <v>367</v>
      </c>
      <c r="D3" s="624"/>
      <c r="E3" s="624"/>
    </row>
    <row r="4" spans="1:5" x14ac:dyDescent="0.2">
      <c r="A4" s="624"/>
      <c r="B4" s="624"/>
      <c r="C4" s="624" t="s">
        <v>362</v>
      </c>
      <c r="D4" s="624"/>
      <c r="E4" s="624"/>
    </row>
    <row r="5" spans="1:5" x14ac:dyDescent="0.2">
      <c r="A5" s="624"/>
      <c r="B5" s="624"/>
      <c r="C5" s="624" t="s">
        <v>397</v>
      </c>
      <c r="D5" s="624"/>
      <c r="E5" s="624"/>
    </row>
    <row r="6" spans="1:5" x14ac:dyDescent="0.2">
      <c r="A6" s="624"/>
      <c r="B6" s="624"/>
      <c r="C6" s="624" t="s">
        <v>396</v>
      </c>
      <c r="D6" s="624"/>
      <c r="E6" s="624"/>
    </row>
    <row r="7" spans="1:5" x14ac:dyDescent="0.2">
      <c r="A7" s="624"/>
      <c r="B7" s="624"/>
      <c r="C7" s="624"/>
      <c r="D7" s="624"/>
      <c r="E7" s="624"/>
    </row>
    <row r="8" spans="1:5" x14ac:dyDescent="0.2">
      <c r="A8" s="624"/>
      <c r="B8" s="624"/>
      <c r="C8" s="626" t="s">
        <v>360</v>
      </c>
      <c r="D8" s="624"/>
      <c r="E8" s="624"/>
    </row>
    <row r="9" spans="1:5" x14ac:dyDescent="0.2">
      <c r="A9" s="624"/>
      <c r="B9" s="624"/>
      <c r="C9" s="624" t="s">
        <v>363</v>
      </c>
      <c r="D9" s="624"/>
      <c r="E9" s="624"/>
    </row>
    <row r="10" spans="1:5" x14ac:dyDescent="0.2">
      <c r="A10" s="624"/>
      <c r="B10" s="624"/>
      <c r="C10" s="624" t="s">
        <v>364</v>
      </c>
      <c r="D10" s="624"/>
      <c r="E10" s="624"/>
    </row>
    <row r="11" spans="1:5" x14ac:dyDescent="0.2">
      <c r="A11" s="624"/>
      <c r="B11" s="624"/>
      <c r="C11" s="738" t="s">
        <v>564</v>
      </c>
      <c r="D11" s="624"/>
      <c r="E11" s="624"/>
    </row>
    <row r="12" spans="1:5" x14ac:dyDescent="0.2">
      <c r="A12" s="624"/>
      <c r="B12" s="624"/>
      <c r="C12" s="624" t="s">
        <v>365</v>
      </c>
      <c r="D12" s="624"/>
      <c r="E12" s="624"/>
    </row>
    <row r="13" spans="1:5" x14ac:dyDescent="0.2">
      <c r="A13" s="624"/>
      <c r="B13" s="624"/>
      <c r="C13" s="624" t="s">
        <v>366</v>
      </c>
      <c r="D13" s="624"/>
      <c r="E13" s="624"/>
    </row>
    <row r="14" spans="1:5" x14ac:dyDescent="0.2">
      <c r="A14" s="624"/>
      <c r="B14" s="624"/>
      <c r="C14" s="624"/>
      <c r="D14" s="624"/>
      <c r="E14" s="624"/>
    </row>
    <row r="15" spans="1:5" x14ac:dyDescent="0.2">
      <c r="A15" s="624"/>
      <c r="B15" s="624" t="s">
        <v>398</v>
      </c>
      <c r="C15" s="624"/>
      <c r="D15" s="624"/>
      <c r="E15" s="624"/>
    </row>
    <row r="16" spans="1:5" x14ac:dyDescent="0.2">
      <c r="A16" s="624"/>
      <c r="B16" s="624"/>
      <c r="C16" s="624" t="s">
        <v>399</v>
      </c>
      <c r="D16" s="624"/>
      <c r="E16" s="624"/>
    </row>
    <row r="17" spans="1:5" x14ac:dyDescent="0.2">
      <c r="A17" s="624"/>
      <c r="B17" s="624"/>
      <c r="C17" s="624" t="s">
        <v>400</v>
      </c>
      <c r="D17" s="624"/>
      <c r="E17" s="624"/>
    </row>
    <row r="18" spans="1:5" x14ac:dyDescent="0.2">
      <c r="A18" s="624"/>
      <c r="B18" s="624"/>
      <c r="C18" s="624" t="s">
        <v>401</v>
      </c>
      <c r="D18" s="624"/>
      <c r="E18" s="624"/>
    </row>
    <row r="19" spans="1:5" x14ac:dyDescent="0.2">
      <c r="A19" s="624"/>
      <c r="B19" s="624"/>
      <c r="C19" s="624"/>
      <c r="D19" s="624"/>
      <c r="E19" s="624"/>
    </row>
    <row r="20" spans="1:5" ht="15.75" x14ac:dyDescent="0.25">
      <c r="A20" s="624"/>
      <c r="B20" s="624"/>
      <c r="C20" s="745" t="s">
        <v>256</v>
      </c>
      <c r="D20" s="745"/>
      <c r="E20" s="624"/>
    </row>
    <row r="21" spans="1:5" ht="18" x14ac:dyDescent="0.25">
      <c r="A21" s="624"/>
      <c r="B21" s="624"/>
      <c r="C21" s="627" t="s">
        <v>339</v>
      </c>
      <c r="D21" s="627"/>
      <c r="E21" s="624"/>
    </row>
    <row r="22" spans="1:5" ht="18" x14ac:dyDescent="0.25">
      <c r="A22" s="624"/>
      <c r="B22" s="624"/>
      <c r="C22" s="628" t="s">
        <v>545</v>
      </c>
      <c r="D22" s="627"/>
      <c r="E22" s="624"/>
    </row>
    <row r="23" spans="1:5" ht="15.75" x14ac:dyDescent="0.25">
      <c r="A23" s="624"/>
      <c r="B23" s="624"/>
      <c r="C23" s="625"/>
      <c r="D23" s="625"/>
      <c r="E23" s="624"/>
    </row>
    <row r="24" spans="1:5" ht="6.75" customHeight="1" thickBot="1" x14ac:dyDescent="0.3">
      <c r="C24" s="72"/>
      <c r="D24" s="72"/>
    </row>
    <row r="25" spans="1:5" ht="7.5" customHeight="1" thickBot="1" x14ac:dyDescent="0.25">
      <c r="B25" s="86"/>
      <c r="C25" s="87"/>
      <c r="D25" s="87"/>
      <c r="E25" s="88"/>
    </row>
    <row r="26" spans="1:5" ht="16.5" thickBot="1" x14ac:dyDescent="0.3">
      <c r="B26" s="89"/>
      <c r="C26" s="743" t="s">
        <v>36</v>
      </c>
      <c r="D26" s="744"/>
      <c r="E26" s="93"/>
    </row>
    <row r="27" spans="1:5" x14ac:dyDescent="0.2">
      <c r="B27" s="89"/>
      <c r="C27" s="85"/>
      <c r="D27" s="85"/>
      <c r="E27" s="93"/>
    </row>
    <row r="28" spans="1:5" x14ac:dyDescent="0.2">
      <c r="B28" s="89"/>
      <c r="C28" s="60" t="s">
        <v>29</v>
      </c>
      <c r="D28" s="617">
        <f>Resumen3!D11+Resumen3!D13+Resumen3!D15+Resumen3!D17+Resumen3!D19+Resumen3!D25</f>
        <v>2226671.6</v>
      </c>
      <c r="E28" s="93"/>
    </row>
    <row r="29" spans="1:5" x14ac:dyDescent="0.2">
      <c r="B29" s="89"/>
      <c r="C29" s="60"/>
      <c r="D29" s="617"/>
      <c r="E29" s="93"/>
    </row>
    <row r="30" spans="1:5" x14ac:dyDescent="0.2">
      <c r="B30" s="89"/>
      <c r="C30" s="60" t="s">
        <v>257</v>
      </c>
      <c r="D30" s="617">
        <f>Ingresos!F58</f>
        <v>1281278.32</v>
      </c>
      <c r="E30" s="93"/>
    </row>
    <row r="31" spans="1:5" ht="13.5" thickBot="1" x14ac:dyDescent="0.25">
      <c r="B31" s="89"/>
      <c r="C31" s="11"/>
      <c r="D31" s="618"/>
      <c r="E31" s="93"/>
    </row>
    <row r="32" spans="1:5" ht="13.5" thickBot="1" x14ac:dyDescent="0.25">
      <c r="B32" s="89"/>
      <c r="C32" s="95" t="s">
        <v>35</v>
      </c>
      <c r="D32" s="619">
        <f>D28+D30</f>
        <v>3507949.92</v>
      </c>
      <c r="E32" s="93"/>
    </row>
    <row r="33" spans="2:6" ht="5.25" customHeight="1" thickBot="1" x14ac:dyDescent="0.25">
      <c r="B33" s="89"/>
      <c r="C33" s="94"/>
      <c r="D33" s="94"/>
      <c r="E33" s="93"/>
    </row>
    <row r="34" spans="2:6" ht="16.5" thickBot="1" x14ac:dyDescent="0.3">
      <c r="B34" s="89"/>
      <c r="C34" s="743" t="s">
        <v>37</v>
      </c>
      <c r="D34" s="744"/>
      <c r="E34" s="93"/>
    </row>
    <row r="35" spans="2:6" x14ac:dyDescent="0.2">
      <c r="B35" s="89"/>
      <c r="C35" s="85"/>
      <c r="D35" s="620"/>
      <c r="E35" s="93"/>
    </row>
    <row r="36" spans="2:6" x14ac:dyDescent="0.2">
      <c r="B36" s="89"/>
      <c r="C36" s="60" t="s">
        <v>45</v>
      </c>
      <c r="D36" s="621">
        <f>+Resumen3!D43+Resumen3!D47</f>
        <v>664733.06000000006</v>
      </c>
      <c r="E36" s="93"/>
      <c r="F36" s="100"/>
    </row>
    <row r="37" spans="2:6" x14ac:dyDescent="0.2">
      <c r="B37" s="89"/>
      <c r="C37" s="60"/>
      <c r="D37" s="621"/>
      <c r="E37" s="93"/>
    </row>
    <row r="38" spans="2:6" x14ac:dyDescent="0.2">
      <c r="B38" s="89"/>
      <c r="C38" s="60" t="s">
        <v>14</v>
      </c>
      <c r="D38" s="621">
        <f>+Resumen3!D35+Resumen3!D37+Resumen3!D39+Resumen3!D41</f>
        <v>2843216.86</v>
      </c>
      <c r="E38" s="93"/>
      <c r="F38" s="100"/>
    </row>
    <row r="39" spans="2:6" ht="13.5" thickBot="1" x14ac:dyDescent="0.25">
      <c r="B39" s="89"/>
      <c r="C39" s="54"/>
      <c r="D39" s="622"/>
      <c r="E39" s="93"/>
    </row>
    <row r="40" spans="2:6" ht="13.5" thickBot="1" x14ac:dyDescent="0.25">
      <c r="B40" s="89"/>
      <c r="C40" s="95" t="s">
        <v>35</v>
      </c>
      <c r="D40" s="623">
        <f>SUM(D36:D38)</f>
        <v>3507949.92</v>
      </c>
      <c r="E40" s="93"/>
    </row>
    <row r="41" spans="2:6" ht="7.5" customHeight="1" thickBot="1" x14ac:dyDescent="0.25">
      <c r="B41" s="90"/>
      <c r="C41" s="91"/>
      <c r="D41" s="91"/>
      <c r="E41" s="92"/>
    </row>
  </sheetData>
  <mergeCells count="3">
    <mergeCell ref="C26:D26"/>
    <mergeCell ref="C34:D34"/>
    <mergeCell ref="C20:D20"/>
  </mergeCells>
  <phoneticPr fontId="0" type="noConversion"/>
  <printOptions horizontalCentered="1" verticalCentered="1"/>
  <pageMargins left="0.78740157480314965" right="0.78740157480314965" top="0.13" bottom="0.57999999999999996" header="0" footer="0"/>
  <pageSetup scale="1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>
    <tabColor rgb="FFFFC000"/>
  </sheetPr>
  <dimension ref="A1:AE116"/>
  <sheetViews>
    <sheetView topLeftCell="A70" workbookViewId="0">
      <selection activeCell="AE103" sqref="AE103"/>
    </sheetView>
  </sheetViews>
  <sheetFormatPr baseColWidth="10" defaultRowHeight="12.75" x14ac:dyDescent="0.2"/>
  <cols>
    <col min="1" max="1" width="7" customWidth="1"/>
    <col min="2" max="2" width="53.28515625" customWidth="1"/>
    <col min="3" max="3" width="12.5703125" customWidth="1"/>
    <col min="4" max="15" width="12.5703125" hidden="1" customWidth="1"/>
    <col min="16" max="16" width="11.7109375" customWidth="1"/>
    <col min="17" max="28" width="11.7109375" hidden="1" customWidth="1"/>
    <col min="29" max="29" width="13.42578125" customWidth="1"/>
  </cols>
  <sheetData>
    <row r="1" spans="1:30" ht="15" x14ac:dyDescent="0.25">
      <c r="A1" s="806" t="s">
        <v>88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6"/>
      <c r="X1" s="806"/>
      <c r="Y1" s="806"/>
      <c r="Z1" s="806"/>
      <c r="AA1" s="806"/>
      <c r="AB1" s="806"/>
      <c r="AC1" s="806"/>
    </row>
    <row r="2" spans="1:30" ht="15" x14ac:dyDescent="0.25">
      <c r="A2" s="807" t="s">
        <v>149</v>
      </c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Y2" s="807"/>
      <c r="Z2" s="807"/>
      <c r="AA2" s="807"/>
      <c r="AB2" s="807"/>
      <c r="AC2" s="807"/>
    </row>
    <row r="3" spans="1:30" ht="15" x14ac:dyDescent="0.25">
      <c r="A3" s="807" t="s">
        <v>520</v>
      </c>
      <c r="B3" s="807"/>
      <c r="C3" s="807"/>
      <c r="D3" s="807"/>
      <c r="E3" s="807"/>
      <c r="F3" s="807"/>
      <c r="G3" s="807"/>
      <c r="H3" s="807"/>
      <c r="I3" s="807"/>
      <c r="J3" s="807"/>
      <c r="K3" s="807"/>
      <c r="L3" s="807"/>
      <c r="M3" s="807"/>
      <c r="N3" s="807"/>
      <c r="O3" s="807"/>
      <c r="P3" s="807"/>
      <c r="Q3" s="807"/>
      <c r="R3" s="807"/>
      <c r="S3" s="807"/>
      <c r="T3" s="807"/>
      <c r="U3" s="807"/>
      <c r="V3" s="807"/>
      <c r="W3" s="807"/>
      <c r="X3" s="807"/>
      <c r="Y3" s="807"/>
      <c r="Z3" s="807"/>
      <c r="AA3" s="807"/>
      <c r="AB3" s="807"/>
      <c r="AC3" s="807"/>
    </row>
    <row r="4" spans="1:30" ht="15.75" x14ac:dyDescent="0.25">
      <c r="A4" s="810" t="s">
        <v>541</v>
      </c>
      <c r="B4" s="810"/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810"/>
      <c r="Y4" s="810"/>
      <c r="Z4" s="810"/>
      <c r="AA4" s="810"/>
      <c r="AB4" s="810"/>
      <c r="AC4" s="810"/>
    </row>
    <row r="5" spans="1:30" ht="15" x14ac:dyDescent="0.25">
      <c r="A5" s="807" t="s">
        <v>150</v>
      </c>
      <c r="B5" s="807"/>
      <c r="C5" s="807"/>
      <c r="D5" s="807"/>
      <c r="E5" s="807"/>
      <c r="F5" s="807"/>
      <c r="G5" s="807"/>
      <c r="H5" s="807"/>
      <c r="I5" s="807"/>
      <c r="J5" s="807"/>
      <c r="K5" s="807"/>
      <c r="L5" s="807"/>
      <c r="M5" s="807"/>
      <c r="N5" s="807"/>
      <c r="O5" s="807"/>
      <c r="P5" s="807"/>
      <c r="Q5" s="807"/>
      <c r="R5" s="807"/>
      <c r="S5" s="807"/>
      <c r="T5" s="807"/>
      <c r="U5" s="807"/>
      <c r="V5" s="807"/>
      <c r="W5" s="807"/>
      <c r="X5" s="807"/>
      <c r="Y5" s="807"/>
      <c r="Z5" s="807"/>
      <c r="AA5" s="807"/>
      <c r="AB5" s="807"/>
      <c r="AC5" s="807"/>
    </row>
    <row r="6" spans="1:30" ht="15" x14ac:dyDescent="0.25">
      <c r="A6" s="807" t="s">
        <v>151</v>
      </c>
      <c r="B6" s="807"/>
      <c r="C6" s="807"/>
      <c r="D6" s="807"/>
      <c r="E6" s="807"/>
      <c r="F6" s="807"/>
      <c r="G6" s="807"/>
      <c r="H6" s="807"/>
      <c r="I6" s="807"/>
      <c r="J6" s="807"/>
      <c r="K6" s="807"/>
      <c r="L6" s="807"/>
      <c r="M6" s="807"/>
      <c r="N6" s="807"/>
      <c r="O6" s="807"/>
      <c r="P6" s="807"/>
      <c r="Q6" s="807"/>
      <c r="R6" s="807"/>
      <c r="S6" s="807"/>
      <c r="T6" s="807"/>
      <c r="U6" s="807"/>
      <c r="V6" s="807"/>
      <c r="W6" s="807"/>
      <c r="X6" s="807"/>
      <c r="Y6" s="807"/>
      <c r="Z6" s="807"/>
      <c r="AA6" s="807"/>
      <c r="AB6" s="807"/>
      <c r="AC6" s="807"/>
    </row>
    <row r="7" spans="1:30" ht="17.100000000000001" customHeight="1" x14ac:dyDescent="0.25">
      <c r="A7" s="826" t="s">
        <v>427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7"/>
      <c r="V7" s="827"/>
      <c r="W7" s="827"/>
      <c r="X7" s="827"/>
      <c r="Y7" s="827"/>
      <c r="Z7" s="827"/>
      <c r="AA7" s="827"/>
      <c r="AB7" s="827"/>
      <c r="AC7" s="827"/>
    </row>
    <row r="8" spans="1:30" ht="15" x14ac:dyDescent="0.25">
      <c r="A8" s="824" t="s">
        <v>89</v>
      </c>
      <c r="B8" s="825"/>
      <c r="C8" s="814" t="s">
        <v>153</v>
      </c>
      <c r="D8" s="814"/>
      <c r="E8" s="814"/>
      <c r="F8" s="814"/>
      <c r="G8" s="814"/>
      <c r="H8" s="814"/>
      <c r="I8" s="814"/>
      <c r="J8" s="814"/>
      <c r="K8" s="814"/>
      <c r="L8" s="814"/>
      <c r="M8" s="814"/>
      <c r="N8" s="814"/>
      <c r="O8" s="814"/>
      <c r="P8" s="815"/>
      <c r="Q8" s="695"/>
      <c r="R8" s="695"/>
      <c r="S8" s="695"/>
      <c r="T8" s="695"/>
      <c r="U8" s="695"/>
      <c r="V8" s="695"/>
      <c r="W8" s="695"/>
      <c r="X8" s="695"/>
      <c r="Y8" s="695"/>
      <c r="Z8" s="695"/>
      <c r="AA8" s="695"/>
      <c r="AB8" s="695"/>
      <c r="AC8" s="804" t="s">
        <v>35</v>
      </c>
    </row>
    <row r="9" spans="1:30" ht="45" x14ac:dyDescent="0.2">
      <c r="A9" s="230" t="s">
        <v>90</v>
      </c>
      <c r="B9" s="202" t="s">
        <v>91</v>
      </c>
      <c r="C9" s="348" t="s">
        <v>383</v>
      </c>
      <c r="D9" s="348" t="s">
        <v>525</v>
      </c>
      <c r="E9" s="348" t="s">
        <v>526</v>
      </c>
      <c r="F9" s="348" t="s">
        <v>551</v>
      </c>
      <c r="G9" s="348" t="s">
        <v>528</v>
      </c>
      <c r="H9" s="348" t="s">
        <v>552</v>
      </c>
      <c r="I9" s="348" t="s">
        <v>530</v>
      </c>
      <c r="J9" s="348" t="s">
        <v>531</v>
      </c>
      <c r="K9" s="348" t="s">
        <v>532</v>
      </c>
      <c r="L9" s="348" t="s">
        <v>533</v>
      </c>
      <c r="M9" s="348" t="s">
        <v>553</v>
      </c>
      <c r="N9" s="348" t="s">
        <v>535</v>
      </c>
      <c r="O9" s="348" t="s">
        <v>536</v>
      </c>
      <c r="P9" s="349" t="s">
        <v>154</v>
      </c>
      <c r="Q9" s="694" t="s">
        <v>525</v>
      </c>
      <c r="R9" s="694" t="s">
        <v>526</v>
      </c>
      <c r="S9" s="694" t="s">
        <v>551</v>
      </c>
      <c r="T9" s="694" t="s">
        <v>528</v>
      </c>
      <c r="U9" s="694" t="s">
        <v>552</v>
      </c>
      <c r="V9" s="694" t="s">
        <v>530</v>
      </c>
      <c r="W9" s="694" t="s">
        <v>531</v>
      </c>
      <c r="X9" s="694" t="s">
        <v>532</v>
      </c>
      <c r="Y9" s="694" t="s">
        <v>533</v>
      </c>
      <c r="Z9" s="694" t="s">
        <v>553</v>
      </c>
      <c r="AA9" s="694" t="s">
        <v>535</v>
      </c>
      <c r="AB9" s="694" t="s">
        <v>536</v>
      </c>
      <c r="AC9" s="805"/>
    </row>
    <row r="10" spans="1:30" x14ac:dyDescent="0.2">
      <c r="A10" s="203">
        <v>51</v>
      </c>
      <c r="B10" s="204" t="s">
        <v>155</v>
      </c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pans="1:30" x14ac:dyDescent="0.2">
      <c r="A11" s="203">
        <v>511</v>
      </c>
      <c r="B11" s="204" t="s">
        <v>156</v>
      </c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</row>
    <row r="12" spans="1:30" x14ac:dyDescent="0.2">
      <c r="A12" s="206" t="s">
        <v>80</v>
      </c>
      <c r="B12" s="207" t="s">
        <v>81</v>
      </c>
      <c r="C12" s="303">
        <f>+Consolidado!F10</f>
        <v>78000</v>
      </c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287">
        <f>+Consolidado!R10</f>
        <v>0</v>
      </c>
      <c r="Q12" s="287">
        <v>5125</v>
      </c>
      <c r="R12" s="287">
        <v>5125</v>
      </c>
      <c r="S12" s="287">
        <v>5125</v>
      </c>
      <c r="T12" s="287">
        <v>5125</v>
      </c>
      <c r="U12" s="287">
        <v>5125</v>
      </c>
      <c r="V12" s="287">
        <v>5125</v>
      </c>
      <c r="W12" s="287">
        <v>5125</v>
      </c>
      <c r="X12" s="287">
        <v>5125</v>
      </c>
      <c r="Y12" s="287">
        <v>5125</v>
      </c>
      <c r="Z12" s="287">
        <v>5125</v>
      </c>
      <c r="AA12" s="287">
        <v>5125</v>
      </c>
      <c r="AB12" s="287">
        <v>5125</v>
      </c>
      <c r="AC12" s="287">
        <f t="shared" ref="AC12:AC22" si="0">C12+P12</f>
        <v>78000</v>
      </c>
      <c r="AD12" s="68"/>
    </row>
    <row r="13" spans="1:30" x14ac:dyDescent="0.2">
      <c r="A13" s="206" t="s">
        <v>279</v>
      </c>
      <c r="B13" s="207" t="s">
        <v>83</v>
      </c>
      <c r="C13" s="303">
        <f>+Consolidado!F11</f>
        <v>6500</v>
      </c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>
        <v>5000</v>
      </c>
      <c r="P13" s="287">
        <v>0</v>
      </c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>
        <f t="shared" si="0"/>
        <v>6500</v>
      </c>
      <c r="AD13" s="68"/>
    </row>
    <row r="14" spans="1:30" x14ac:dyDescent="0.2">
      <c r="A14" s="206" t="s">
        <v>84</v>
      </c>
      <c r="B14" s="207" t="s">
        <v>85</v>
      </c>
      <c r="C14" s="303">
        <v>0</v>
      </c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>
        <f t="shared" si="0"/>
        <v>0</v>
      </c>
    </row>
    <row r="15" spans="1:30" x14ac:dyDescent="0.2">
      <c r="A15" s="206"/>
      <c r="B15" s="207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>
        <f t="shared" si="0"/>
        <v>0</v>
      </c>
    </row>
    <row r="16" spans="1:30" x14ac:dyDescent="0.2">
      <c r="A16" s="208" t="s">
        <v>157</v>
      </c>
      <c r="B16" s="209" t="s">
        <v>158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7">
        <f t="shared" si="0"/>
        <v>0</v>
      </c>
    </row>
    <row r="17" spans="1:29" x14ac:dyDescent="0.2">
      <c r="A17" s="208" t="s">
        <v>326</v>
      </c>
      <c r="B17" s="209" t="s">
        <v>81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7">
        <f t="shared" si="0"/>
        <v>0</v>
      </c>
    </row>
    <row r="18" spans="1:29" x14ac:dyDescent="0.2">
      <c r="A18" s="210">
        <v>51202</v>
      </c>
      <c r="B18" s="211" t="s">
        <v>92</v>
      </c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>
        <f t="shared" si="0"/>
        <v>0</v>
      </c>
    </row>
    <row r="19" spans="1:29" x14ac:dyDescent="0.2">
      <c r="A19" s="206" t="s">
        <v>82</v>
      </c>
      <c r="B19" s="207" t="s">
        <v>83</v>
      </c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>
        <f t="shared" si="0"/>
        <v>0</v>
      </c>
    </row>
    <row r="20" spans="1:29" x14ac:dyDescent="0.2">
      <c r="A20" s="206"/>
      <c r="B20" s="207"/>
      <c r="C20" s="303"/>
      <c r="D20" s="303"/>
      <c r="E20" s="303"/>
      <c r="F20" s="303"/>
      <c r="G20" s="303"/>
      <c r="H20" s="303"/>
      <c r="I20" s="303"/>
      <c r="J20" s="303"/>
      <c r="K20" s="303"/>
      <c r="L20" s="303"/>
      <c r="M20" s="303"/>
      <c r="N20" s="303"/>
      <c r="O20" s="303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>
        <f t="shared" si="0"/>
        <v>0</v>
      </c>
    </row>
    <row r="21" spans="1:29" x14ac:dyDescent="0.2">
      <c r="A21" s="203">
        <v>514</v>
      </c>
      <c r="B21" s="212" t="s">
        <v>161</v>
      </c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87">
        <f t="shared" si="0"/>
        <v>0</v>
      </c>
    </row>
    <row r="22" spans="1:29" x14ac:dyDescent="0.2">
      <c r="A22" s="206" t="s">
        <v>86</v>
      </c>
      <c r="B22" s="207" t="s">
        <v>338</v>
      </c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287">
        <f>+Consolidado!R21</f>
        <v>5734.2780000000002</v>
      </c>
      <c r="Q22" s="287">
        <v>358.75</v>
      </c>
      <c r="R22" s="287">
        <v>358.75</v>
      </c>
      <c r="S22" s="287">
        <v>358.75</v>
      </c>
      <c r="T22" s="287">
        <v>358.75</v>
      </c>
      <c r="U22" s="287">
        <v>358.75</v>
      </c>
      <c r="V22" s="287">
        <v>358.75</v>
      </c>
      <c r="W22" s="287">
        <v>358.75</v>
      </c>
      <c r="X22" s="287">
        <v>358.75</v>
      </c>
      <c r="Y22" s="287">
        <v>358.75</v>
      </c>
      <c r="Z22" s="287">
        <v>358.75</v>
      </c>
      <c r="AA22" s="287">
        <v>358.75</v>
      </c>
      <c r="AB22" s="287">
        <v>358.75</v>
      </c>
      <c r="AC22" s="287">
        <f t="shared" si="0"/>
        <v>5734.2780000000002</v>
      </c>
    </row>
    <row r="23" spans="1:29" x14ac:dyDescent="0.2">
      <c r="A23" s="206"/>
      <c r="B23" s="207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287"/>
      <c r="AC23" s="287"/>
    </row>
    <row r="24" spans="1:29" x14ac:dyDescent="0.2">
      <c r="A24" s="203">
        <v>515</v>
      </c>
      <c r="B24" s="212" t="s">
        <v>162</v>
      </c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</row>
    <row r="25" spans="1:29" x14ac:dyDescent="0.2">
      <c r="A25" s="206" t="s">
        <v>87</v>
      </c>
      <c r="B25" s="207" t="s">
        <v>329</v>
      </c>
      <c r="C25" s="303">
        <v>0</v>
      </c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287">
        <f>+Consolidado!R23</f>
        <v>5265</v>
      </c>
      <c r="Q25" s="287">
        <v>345.94</v>
      </c>
      <c r="R25" s="287">
        <v>345.94</v>
      </c>
      <c r="S25" s="287">
        <v>345.94</v>
      </c>
      <c r="T25" s="287">
        <v>345.94</v>
      </c>
      <c r="U25" s="287">
        <v>345.94</v>
      </c>
      <c r="V25" s="287">
        <v>345.94</v>
      </c>
      <c r="W25" s="287">
        <v>345.94</v>
      </c>
      <c r="X25" s="287">
        <v>345.94</v>
      </c>
      <c r="Y25" s="287">
        <v>345.94</v>
      </c>
      <c r="Z25" s="287">
        <v>345.93</v>
      </c>
      <c r="AA25" s="287">
        <v>345.93</v>
      </c>
      <c r="AB25" s="287">
        <v>345.93</v>
      </c>
      <c r="AC25" s="287">
        <f>C25+P25</f>
        <v>5265</v>
      </c>
    </row>
    <row r="26" spans="1:29" x14ac:dyDescent="0.2">
      <c r="A26" s="206"/>
      <c r="B26" s="207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</row>
    <row r="27" spans="1:29" x14ac:dyDescent="0.2">
      <c r="A27" s="203">
        <v>517</v>
      </c>
      <c r="B27" s="212" t="s">
        <v>300</v>
      </c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87">
        <f>C27+P27</f>
        <v>0</v>
      </c>
    </row>
    <row r="28" spans="1:29" x14ac:dyDescent="0.2">
      <c r="A28" s="210">
        <v>51701</v>
      </c>
      <c r="B28" s="211" t="s">
        <v>301</v>
      </c>
      <c r="C28" s="306">
        <v>0</v>
      </c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293">
        <f>+Consolidado!R25</f>
        <v>0</v>
      </c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87">
        <f>C28+P28</f>
        <v>0</v>
      </c>
    </row>
    <row r="29" spans="1:29" x14ac:dyDescent="0.2">
      <c r="A29" s="210">
        <v>51702</v>
      </c>
      <c r="B29" s="211" t="s">
        <v>302</v>
      </c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87"/>
    </row>
    <row r="30" spans="1:29" x14ac:dyDescent="0.2">
      <c r="A30" s="210"/>
      <c r="B30" s="211"/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87"/>
    </row>
    <row r="31" spans="1:29" x14ac:dyDescent="0.2">
      <c r="A31" s="203">
        <v>519</v>
      </c>
      <c r="B31" s="212" t="s">
        <v>95</v>
      </c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</row>
    <row r="32" spans="1:29" x14ac:dyDescent="0.2">
      <c r="A32" s="210">
        <v>51999</v>
      </c>
      <c r="B32" s="211" t="s">
        <v>357</v>
      </c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87">
        <f>C32+P32</f>
        <v>0</v>
      </c>
    </row>
    <row r="33" spans="1:31" x14ac:dyDescent="0.2">
      <c r="A33" s="210"/>
      <c r="B33" s="211"/>
      <c r="C33" s="418"/>
      <c r="D33" s="418"/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6"/>
      <c r="AA33" s="416"/>
      <c r="AB33" s="416"/>
      <c r="AC33" s="417"/>
    </row>
    <row r="34" spans="1:31" x14ac:dyDescent="0.2">
      <c r="A34" s="203">
        <v>54</v>
      </c>
      <c r="B34" s="212" t="s">
        <v>163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7">
        <f t="shared" ref="AC34:AC52" si="1">C34+P34</f>
        <v>0</v>
      </c>
      <c r="AE34" s="68"/>
    </row>
    <row r="35" spans="1:31" x14ac:dyDescent="0.2">
      <c r="A35" s="203">
        <v>541</v>
      </c>
      <c r="B35" s="212" t="s">
        <v>164</v>
      </c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87">
        <f t="shared" si="1"/>
        <v>0</v>
      </c>
    </row>
    <row r="36" spans="1:31" x14ac:dyDescent="0.2">
      <c r="A36" s="210">
        <v>54101</v>
      </c>
      <c r="B36" s="211" t="s">
        <v>96</v>
      </c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87">
        <f t="shared" si="1"/>
        <v>0</v>
      </c>
    </row>
    <row r="37" spans="1:31" x14ac:dyDescent="0.2">
      <c r="A37" s="210">
        <v>54103</v>
      </c>
      <c r="B37" s="211" t="s">
        <v>97</v>
      </c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87">
        <f t="shared" si="1"/>
        <v>0</v>
      </c>
    </row>
    <row r="38" spans="1:31" x14ac:dyDescent="0.2">
      <c r="A38" s="210">
        <v>54104</v>
      </c>
      <c r="B38" s="211" t="s">
        <v>98</v>
      </c>
      <c r="C38" s="306"/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293">
        <f>+Consolidado!R35</f>
        <v>0</v>
      </c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87">
        <f t="shared" si="1"/>
        <v>0</v>
      </c>
    </row>
    <row r="39" spans="1:31" x14ac:dyDescent="0.2">
      <c r="A39" s="210">
        <v>54105</v>
      </c>
      <c r="B39" s="211" t="s">
        <v>99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87">
        <f t="shared" si="1"/>
        <v>0</v>
      </c>
    </row>
    <row r="40" spans="1:31" x14ac:dyDescent="0.2">
      <c r="A40" s="210">
        <v>54107</v>
      </c>
      <c r="B40" s="211" t="s">
        <v>101</v>
      </c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87">
        <f t="shared" si="1"/>
        <v>0</v>
      </c>
    </row>
    <row r="41" spans="1:31" x14ac:dyDescent="0.2">
      <c r="A41" s="210">
        <v>54108</v>
      </c>
      <c r="B41" s="211" t="s">
        <v>102</v>
      </c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87">
        <f t="shared" si="1"/>
        <v>0</v>
      </c>
    </row>
    <row r="42" spans="1:31" x14ac:dyDescent="0.2">
      <c r="A42" s="210">
        <v>54109</v>
      </c>
      <c r="B42" s="211" t="s">
        <v>103</v>
      </c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87">
        <f t="shared" si="1"/>
        <v>0</v>
      </c>
    </row>
    <row r="43" spans="1:31" x14ac:dyDescent="0.2">
      <c r="A43" s="210">
        <v>54110</v>
      </c>
      <c r="B43" s="211" t="s">
        <v>104</v>
      </c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293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87">
        <f t="shared" si="1"/>
        <v>0</v>
      </c>
    </row>
    <row r="44" spans="1:31" x14ac:dyDescent="0.2">
      <c r="A44" s="210">
        <v>54111</v>
      </c>
      <c r="B44" s="211" t="s">
        <v>105</v>
      </c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87">
        <f t="shared" si="1"/>
        <v>0</v>
      </c>
    </row>
    <row r="45" spans="1:31" x14ac:dyDescent="0.2">
      <c r="A45" s="210">
        <v>54112</v>
      </c>
      <c r="B45" s="211" t="s">
        <v>106</v>
      </c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87">
        <f t="shared" si="1"/>
        <v>0</v>
      </c>
    </row>
    <row r="46" spans="1:31" x14ac:dyDescent="0.2">
      <c r="A46" s="210">
        <v>54114</v>
      </c>
      <c r="B46" s="211" t="s">
        <v>107</v>
      </c>
      <c r="C46" s="306">
        <f>+Consolidado!F44</f>
        <v>0</v>
      </c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293">
        <f>+Consolidado!R44</f>
        <v>0</v>
      </c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87">
        <f t="shared" si="1"/>
        <v>0</v>
      </c>
    </row>
    <row r="47" spans="1:31" x14ac:dyDescent="0.2">
      <c r="A47" s="210">
        <v>54115</v>
      </c>
      <c r="B47" s="211" t="s">
        <v>108</v>
      </c>
      <c r="C47" s="306">
        <f>+Consolidado!F45</f>
        <v>1000</v>
      </c>
      <c r="D47" s="306">
        <v>166.66</v>
      </c>
      <c r="E47" s="306"/>
      <c r="F47" s="306">
        <v>166.66</v>
      </c>
      <c r="G47" s="306"/>
      <c r="H47" s="306">
        <v>166.67</v>
      </c>
      <c r="I47" s="306"/>
      <c r="J47" s="306">
        <v>166.67</v>
      </c>
      <c r="K47" s="306"/>
      <c r="L47" s="306">
        <v>166.67</v>
      </c>
      <c r="M47" s="306"/>
      <c r="N47" s="306">
        <v>166.67</v>
      </c>
      <c r="O47" s="306"/>
      <c r="P47" s="293">
        <f>+Consolidado!R45</f>
        <v>0</v>
      </c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87">
        <f t="shared" si="1"/>
        <v>1000</v>
      </c>
    </row>
    <row r="48" spans="1:31" x14ac:dyDescent="0.2">
      <c r="A48" s="210">
        <v>54117</v>
      </c>
      <c r="B48" s="211" t="s">
        <v>110</v>
      </c>
      <c r="C48" s="306"/>
      <c r="D48" s="306"/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87">
        <f t="shared" si="1"/>
        <v>0</v>
      </c>
    </row>
    <row r="49" spans="1:29" x14ac:dyDescent="0.2">
      <c r="A49" s="210">
        <v>54118</v>
      </c>
      <c r="B49" s="211" t="s">
        <v>111</v>
      </c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293">
        <f>+Consolidado!R48</f>
        <v>1000</v>
      </c>
      <c r="Q49" s="293">
        <v>83.33</v>
      </c>
      <c r="R49" s="293">
        <v>83.33</v>
      </c>
      <c r="S49" s="293">
        <v>83.33</v>
      </c>
      <c r="T49" s="293">
        <v>83.33</v>
      </c>
      <c r="U49" s="293">
        <v>83.33</v>
      </c>
      <c r="V49" s="293">
        <v>83.33</v>
      </c>
      <c r="W49" s="293">
        <v>83.33</v>
      </c>
      <c r="X49" s="293">
        <v>83.33</v>
      </c>
      <c r="Y49" s="293">
        <v>83.34</v>
      </c>
      <c r="Z49" s="293">
        <v>83.34</v>
      </c>
      <c r="AA49" s="293">
        <v>83.34</v>
      </c>
      <c r="AB49" s="293">
        <v>83.34</v>
      </c>
      <c r="AC49" s="287">
        <f t="shared" si="1"/>
        <v>1000</v>
      </c>
    </row>
    <row r="50" spans="1:29" x14ac:dyDescent="0.2">
      <c r="A50" s="210">
        <v>54119</v>
      </c>
      <c r="B50" s="211" t="s">
        <v>112</v>
      </c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293">
        <f>+Consolidado!R49</f>
        <v>1000</v>
      </c>
      <c r="Q50" s="293">
        <v>250</v>
      </c>
      <c r="R50" s="293"/>
      <c r="S50" s="293"/>
      <c r="T50" s="293">
        <v>250</v>
      </c>
      <c r="U50" s="293"/>
      <c r="V50" s="293"/>
      <c r="W50" s="293">
        <v>250</v>
      </c>
      <c r="X50" s="293"/>
      <c r="Y50" s="293"/>
      <c r="Z50" s="293">
        <v>250</v>
      </c>
      <c r="AA50" s="293"/>
      <c r="AB50" s="293"/>
      <c r="AC50" s="287">
        <f t="shared" si="1"/>
        <v>1000</v>
      </c>
    </row>
    <row r="51" spans="1:29" x14ac:dyDescent="0.2">
      <c r="A51" s="210">
        <v>54121</v>
      </c>
      <c r="B51" s="211" t="s">
        <v>113</v>
      </c>
      <c r="C51" s="306">
        <f>+Consolidado!F50</f>
        <v>0</v>
      </c>
      <c r="D51" s="306"/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293"/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87">
        <f t="shared" si="1"/>
        <v>0</v>
      </c>
    </row>
    <row r="52" spans="1:29" x14ac:dyDescent="0.2">
      <c r="A52" s="210">
        <v>54199</v>
      </c>
      <c r="B52" s="211" t="s">
        <v>114</v>
      </c>
      <c r="C52" s="306">
        <f>+Consolidado!F51</f>
        <v>0</v>
      </c>
      <c r="D52" s="306"/>
      <c r="E52" s="306"/>
      <c r="F52" s="306"/>
      <c r="G52" s="306"/>
      <c r="H52" s="306"/>
      <c r="I52" s="306"/>
      <c r="J52" s="306"/>
      <c r="K52" s="306"/>
      <c r="L52" s="306"/>
      <c r="M52" s="306"/>
      <c r="N52" s="306"/>
      <c r="O52" s="306"/>
      <c r="P52" s="293">
        <f>+Consolidado!R51</f>
        <v>0</v>
      </c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87">
        <f t="shared" si="1"/>
        <v>0</v>
      </c>
    </row>
    <row r="53" spans="1:29" x14ac:dyDescent="0.2">
      <c r="A53" s="210"/>
      <c r="B53" s="211"/>
      <c r="C53" s="306"/>
      <c r="D53" s="306"/>
      <c r="E53" s="306"/>
      <c r="F53" s="306"/>
      <c r="G53" s="306"/>
      <c r="H53" s="306"/>
      <c r="I53" s="306"/>
      <c r="J53" s="306"/>
      <c r="K53" s="306"/>
      <c r="L53" s="306"/>
      <c r="M53" s="306"/>
      <c r="N53" s="306"/>
      <c r="O53" s="306"/>
      <c r="P53" s="293"/>
      <c r="Q53" s="293"/>
      <c r="R53" s="293"/>
      <c r="S53" s="293"/>
      <c r="T53" s="293"/>
      <c r="U53" s="293"/>
      <c r="V53" s="293"/>
      <c r="W53" s="293"/>
      <c r="X53" s="293"/>
      <c r="Y53" s="293"/>
      <c r="Z53" s="293"/>
      <c r="AA53" s="293"/>
      <c r="AB53" s="293"/>
      <c r="AC53" s="287"/>
    </row>
    <row r="54" spans="1:29" x14ac:dyDescent="0.2">
      <c r="A54" s="203">
        <v>542</v>
      </c>
      <c r="B54" s="212" t="s">
        <v>165</v>
      </c>
      <c r="C54" s="305"/>
      <c r="D54" s="305"/>
      <c r="E54" s="305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87">
        <f>C54+P54</f>
        <v>0</v>
      </c>
    </row>
    <row r="55" spans="1:29" x14ac:dyDescent="0.2">
      <c r="A55" s="210">
        <v>54201</v>
      </c>
      <c r="B55" s="211" t="s">
        <v>115</v>
      </c>
      <c r="C55" s="306"/>
      <c r="D55" s="306"/>
      <c r="E55" s="306"/>
      <c r="F55" s="306"/>
      <c r="G55" s="306"/>
      <c r="H55" s="306"/>
      <c r="I55" s="306"/>
      <c r="J55" s="306"/>
      <c r="K55" s="306"/>
      <c r="L55" s="306"/>
      <c r="M55" s="306"/>
      <c r="N55" s="306"/>
      <c r="O55" s="306"/>
      <c r="P55" s="293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87">
        <f>C55+P55</f>
        <v>0</v>
      </c>
    </row>
    <row r="56" spans="1:29" x14ac:dyDescent="0.2">
      <c r="A56" s="210">
        <v>54202</v>
      </c>
      <c r="B56" s="211" t="s">
        <v>116</v>
      </c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293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87">
        <f>C56+P56</f>
        <v>0</v>
      </c>
    </row>
    <row r="57" spans="1:29" x14ac:dyDescent="0.2">
      <c r="A57" s="210">
        <v>54203</v>
      </c>
      <c r="B57" s="211" t="s">
        <v>117</v>
      </c>
      <c r="C57" s="306"/>
      <c r="D57" s="306"/>
      <c r="E57" s="306"/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87">
        <f>C57+P57</f>
        <v>0</v>
      </c>
    </row>
    <row r="58" spans="1:29" x14ac:dyDescent="0.2">
      <c r="A58" s="210">
        <v>54205</v>
      </c>
      <c r="B58" s="211" t="s">
        <v>173</v>
      </c>
      <c r="C58" s="306"/>
      <c r="D58" s="306"/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6"/>
      <c r="P58" s="293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87">
        <f>C58+P58</f>
        <v>0</v>
      </c>
    </row>
    <row r="59" spans="1:29" x14ac:dyDescent="0.2">
      <c r="A59" s="210"/>
      <c r="B59" s="211"/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293"/>
      <c r="Q59" s="293"/>
      <c r="R59" s="293"/>
      <c r="S59" s="293"/>
      <c r="T59" s="293"/>
      <c r="U59" s="293"/>
      <c r="V59" s="293"/>
      <c r="W59" s="293"/>
      <c r="X59" s="293"/>
      <c r="Y59" s="293"/>
      <c r="Z59" s="293"/>
      <c r="AA59" s="293"/>
      <c r="AB59" s="293"/>
      <c r="AC59" s="287"/>
    </row>
    <row r="60" spans="1:29" x14ac:dyDescent="0.2">
      <c r="A60" s="203">
        <v>543</v>
      </c>
      <c r="B60" s="212" t="s">
        <v>166</v>
      </c>
      <c r="C60" s="305"/>
      <c r="D60" s="305"/>
      <c r="E60" s="305"/>
      <c r="F60" s="305"/>
      <c r="G60" s="305"/>
      <c r="H60" s="305"/>
      <c r="I60" s="305"/>
      <c r="J60" s="305"/>
      <c r="K60" s="305"/>
      <c r="L60" s="305"/>
      <c r="M60" s="305"/>
      <c r="N60" s="305"/>
      <c r="O60" s="30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87">
        <f t="shared" ref="AC60:AC70" si="2">C60+P60</f>
        <v>0</v>
      </c>
    </row>
    <row r="61" spans="1:29" x14ac:dyDescent="0.2">
      <c r="A61" s="210">
        <v>54301</v>
      </c>
      <c r="B61" s="211" t="s">
        <v>119</v>
      </c>
      <c r="C61" s="306"/>
      <c r="D61" s="306"/>
      <c r="E61" s="306"/>
      <c r="F61" s="306"/>
      <c r="G61" s="306"/>
      <c r="H61" s="306"/>
      <c r="I61" s="306"/>
      <c r="J61" s="306"/>
      <c r="K61" s="306"/>
      <c r="L61" s="306"/>
      <c r="M61" s="306"/>
      <c r="N61" s="306"/>
      <c r="O61" s="306"/>
      <c r="P61" s="293"/>
      <c r="Q61" s="293"/>
      <c r="R61" s="293"/>
      <c r="S61" s="293"/>
      <c r="T61" s="293"/>
      <c r="U61" s="293"/>
      <c r="V61" s="293"/>
      <c r="W61" s="293"/>
      <c r="X61" s="293"/>
      <c r="Y61" s="293"/>
      <c r="Z61" s="293"/>
      <c r="AA61" s="293"/>
      <c r="AB61" s="293"/>
      <c r="AC61" s="287">
        <f t="shared" si="2"/>
        <v>0</v>
      </c>
    </row>
    <row r="62" spans="1:29" x14ac:dyDescent="0.2">
      <c r="A62" s="210">
        <v>54302</v>
      </c>
      <c r="B62" s="211" t="s">
        <v>120</v>
      </c>
      <c r="C62" s="306"/>
      <c r="D62" s="306"/>
      <c r="E62" s="306"/>
      <c r="F62" s="306"/>
      <c r="G62" s="306"/>
      <c r="H62" s="306"/>
      <c r="I62" s="306"/>
      <c r="J62" s="306"/>
      <c r="K62" s="306"/>
      <c r="L62" s="306"/>
      <c r="M62" s="306"/>
      <c r="N62" s="306"/>
      <c r="O62" s="306"/>
      <c r="P62" s="293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87">
        <f t="shared" si="2"/>
        <v>0</v>
      </c>
    </row>
    <row r="63" spans="1:29" x14ac:dyDescent="0.2">
      <c r="A63" s="210">
        <v>54303</v>
      </c>
      <c r="B63" s="211" t="s">
        <v>121</v>
      </c>
      <c r="C63" s="306"/>
      <c r="D63" s="306"/>
      <c r="E63" s="306"/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293"/>
      <c r="Q63" s="293"/>
      <c r="R63" s="293"/>
      <c r="S63" s="293"/>
      <c r="T63" s="293"/>
      <c r="U63" s="293"/>
      <c r="V63" s="293"/>
      <c r="W63" s="293"/>
      <c r="X63" s="293"/>
      <c r="Y63" s="293"/>
      <c r="Z63" s="293"/>
      <c r="AA63" s="293"/>
      <c r="AB63" s="293"/>
      <c r="AC63" s="287">
        <f t="shared" si="2"/>
        <v>0</v>
      </c>
    </row>
    <row r="64" spans="1:29" x14ac:dyDescent="0.2">
      <c r="A64" s="210">
        <v>54304</v>
      </c>
      <c r="B64" s="211" t="s">
        <v>122</v>
      </c>
      <c r="C64" s="306"/>
      <c r="D64" s="306"/>
      <c r="E64" s="306"/>
      <c r="F64" s="306"/>
      <c r="G64" s="306"/>
      <c r="H64" s="306"/>
      <c r="I64" s="306"/>
      <c r="J64" s="306"/>
      <c r="K64" s="306"/>
      <c r="L64" s="306"/>
      <c r="M64" s="306"/>
      <c r="N64" s="306"/>
      <c r="O64" s="306"/>
      <c r="P64" s="293">
        <f>+Consolidado!R63</f>
        <v>0</v>
      </c>
      <c r="Q64" s="293">
        <v>416.66</v>
      </c>
      <c r="R64" s="293">
        <v>416.66</v>
      </c>
      <c r="S64" s="293">
        <v>416.66</v>
      </c>
      <c r="T64" s="293">
        <v>416.66</v>
      </c>
      <c r="U64" s="293">
        <v>416.67</v>
      </c>
      <c r="V64" s="293">
        <v>416.67</v>
      </c>
      <c r="W64" s="293">
        <v>416.67</v>
      </c>
      <c r="X64" s="293">
        <v>416.67</v>
      </c>
      <c r="Y64" s="293">
        <v>416.67</v>
      </c>
      <c r="Z64" s="293">
        <v>416.67</v>
      </c>
      <c r="AA64" s="293">
        <v>416.67</v>
      </c>
      <c r="AB64" s="293">
        <v>416.67</v>
      </c>
      <c r="AC64" s="287">
        <f t="shared" si="2"/>
        <v>0</v>
      </c>
    </row>
    <row r="65" spans="1:29" x14ac:dyDescent="0.2">
      <c r="A65" s="210">
        <v>54305</v>
      </c>
      <c r="B65" s="211" t="s">
        <v>123</v>
      </c>
      <c r="C65" s="306"/>
      <c r="D65" s="306"/>
      <c r="E65" s="306"/>
      <c r="F65" s="306"/>
      <c r="G65" s="306"/>
      <c r="H65" s="306"/>
      <c r="I65" s="306"/>
      <c r="J65" s="306"/>
      <c r="K65" s="306"/>
      <c r="L65" s="306"/>
      <c r="M65" s="306"/>
      <c r="N65" s="306"/>
      <c r="O65" s="306"/>
      <c r="P65" s="293"/>
      <c r="Q65" s="293"/>
      <c r="R65" s="293"/>
      <c r="S65" s="293"/>
      <c r="T65" s="293"/>
      <c r="U65" s="293"/>
      <c r="V65" s="293"/>
      <c r="W65" s="293"/>
      <c r="X65" s="293"/>
      <c r="Y65" s="293"/>
      <c r="Z65" s="293"/>
      <c r="AA65" s="293"/>
      <c r="AB65" s="293"/>
      <c r="AC65" s="287">
        <f t="shared" si="2"/>
        <v>0</v>
      </c>
    </row>
    <row r="66" spans="1:29" x14ac:dyDescent="0.2">
      <c r="A66" s="210">
        <v>54306</v>
      </c>
      <c r="B66" s="211" t="s">
        <v>124</v>
      </c>
      <c r="C66" s="306"/>
      <c r="D66" s="306"/>
      <c r="E66" s="306"/>
      <c r="F66" s="306"/>
      <c r="G66" s="306"/>
      <c r="H66" s="306"/>
      <c r="I66" s="306"/>
      <c r="J66" s="306"/>
      <c r="K66" s="306"/>
      <c r="L66" s="306"/>
      <c r="M66" s="306"/>
      <c r="N66" s="306"/>
      <c r="O66" s="306"/>
      <c r="P66" s="293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87">
        <f t="shared" si="2"/>
        <v>0</v>
      </c>
    </row>
    <row r="67" spans="1:29" x14ac:dyDescent="0.2">
      <c r="A67" s="210">
        <v>54307</v>
      </c>
      <c r="B67" s="211" t="s">
        <v>125</v>
      </c>
      <c r="C67" s="306"/>
      <c r="D67" s="306"/>
      <c r="E67" s="306"/>
      <c r="F67" s="306"/>
      <c r="G67" s="306"/>
      <c r="H67" s="306"/>
      <c r="I67" s="306"/>
      <c r="J67" s="306"/>
      <c r="K67" s="306"/>
      <c r="L67" s="306"/>
      <c r="M67" s="306"/>
      <c r="N67" s="306"/>
      <c r="O67" s="306"/>
      <c r="P67" s="293">
        <f>+Consolidado!R65</f>
        <v>0</v>
      </c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87">
        <f t="shared" si="2"/>
        <v>0</v>
      </c>
    </row>
    <row r="68" spans="1:29" x14ac:dyDescent="0.2">
      <c r="A68" s="210">
        <v>54309</v>
      </c>
      <c r="B68" s="211" t="s">
        <v>126</v>
      </c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293"/>
      <c r="Q68" s="293"/>
      <c r="R68" s="293"/>
      <c r="S68" s="293"/>
      <c r="T68" s="293"/>
      <c r="U68" s="293"/>
      <c r="V68" s="293"/>
      <c r="W68" s="293"/>
      <c r="X68" s="293"/>
      <c r="Y68" s="293"/>
      <c r="Z68" s="293"/>
      <c r="AA68" s="293"/>
      <c r="AB68" s="293"/>
      <c r="AC68" s="287">
        <f t="shared" si="2"/>
        <v>0</v>
      </c>
    </row>
    <row r="69" spans="1:29" x14ac:dyDescent="0.2">
      <c r="A69" s="210">
        <v>54310</v>
      </c>
      <c r="B69" s="211" t="s">
        <v>127</v>
      </c>
      <c r="C69" s="306"/>
      <c r="D69" s="306"/>
      <c r="E69" s="306"/>
      <c r="F69" s="306"/>
      <c r="G69" s="306"/>
      <c r="H69" s="306"/>
      <c r="I69" s="306"/>
      <c r="J69" s="306"/>
      <c r="K69" s="306"/>
      <c r="L69" s="306"/>
      <c r="M69" s="306"/>
      <c r="N69" s="306"/>
      <c r="O69" s="306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87">
        <f t="shared" si="2"/>
        <v>0</v>
      </c>
    </row>
    <row r="70" spans="1:29" x14ac:dyDescent="0.2">
      <c r="A70" s="210">
        <v>54313</v>
      </c>
      <c r="B70" s="211" t="s">
        <v>129</v>
      </c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87">
        <f t="shared" si="2"/>
        <v>0</v>
      </c>
    </row>
    <row r="71" spans="1:29" x14ac:dyDescent="0.2">
      <c r="A71" s="210">
        <v>54314</v>
      </c>
      <c r="B71" s="211" t="s">
        <v>130</v>
      </c>
      <c r="C71" s="306"/>
      <c r="D71" s="306"/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6"/>
      <c r="P71" s="293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87"/>
    </row>
    <row r="72" spans="1:29" x14ac:dyDescent="0.2">
      <c r="A72" s="210">
        <v>54317</v>
      </c>
      <c r="B72" s="211" t="s">
        <v>263</v>
      </c>
      <c r="C72" s="306"/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6"/>
      <c r="P72" s="293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87">
        <f>C72+P72</f>
        <v>0</v>
      </c>
    </row>
    <row r="73" spans="1:29" x14ac:dyDescent="0.2">
      <c r="A73" s="210">
        <v>54399</v>
      </c>
      <c r="B73" s="211" t="s">
        <v>131</v>
      </c>
      <c r="C73" s="306"/>
      <c r="D73" s="306"/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6"/>
      <c r="P73" s="293">
        <f>+Consolidado!R70</f>
        <v>0</v>
      </c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87">
        <f>C73+P73</f>
        <v>0</v>
      </c>
    </row>
    <row r="74" spans="1:29" x14ac:dyDescent="0.2">
      <c r="A74" s="210"/>
      <c r="B74" s="211"/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87"/>
    </row>
    <row r="75" spans="1:29" x14ac:dyDescent="0.2">
      <c r="A75" s="203">
        <v>544</v>
      </c>
      <c r="B75" s="212" t="s">
        <v>167</v>
      </c>
      <c r="C75" s="305"/>
      <c r="D75" s="305"/>
      <c r="E75" s="305"/>
      <c r="F75" s="305"/>
      <c r="G75" s="305"/>
      <c r="H75" s="305"/>
      <c r="I75" s="305"/>
      <c r="J75" s="305"/>
      <c r="K75" s="305"/>
      <c r="L75" s="305"/>
      <c r="M75" s="305"/>
      <c r="N75" s="305"/>
      <c r="O75" s="30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</row>
    <row r="76" spans="1:29" x14ac:dyDescent="0.2">
      <c r="A76" s="210">
        <v>54401</v>
      </c>
      <c r="B76" s="211" t="s">
        <v>132</v>
      </c>
      <c r="C76" s="306"/>
      <c r="D76" s="306"/>
      <c r="E76" s="306"/>
      <c r="F76" s="306"/>
      <c r="G76" s="306"/>
      <c r="H76" s="306"/>
      <c r="I76" s="306"/>
      <c r="J76" s="306"/>
      <c r="K76" s="306"/>
      <c r="L76" s="306"/>
      <c r="M76" s="306"/>
      <c r="N76" s="306"/>
      <c r="O76" s="306"/>
      <c r="P76" s="293">
        <f>+Consolidado!R73</f>
        <v>0</v>
      </c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87">
        <f t="shared" ref="AC76:AC99" si="3">C76+P76</f>
        <v>0</v>
      </c>
    </row>
    <row r="77" spans="1:29" x14ac:dyDescent="0.2">
      <c r="A77" s="210">
        <v>54403</v>
      </c>
      <c r="B77" s="211" t="s">
        <v>133</v>
      </c>
      <c r="C77" s="306"/>
      <c r="D77" s="306"/>
      <c r="E77" s="306"/>
      <c r="F77" s="306"/>
      <c r="G77" s="306"/>
      <c r="H77" s="306"/>
      <c r="I77" s="306"/>
      <c r="J77" s="306"/>
      <c r="K77" s="306"/>
      <c r="L77" s="306"/>
      <c r="M77" s="306"/>
      <c r="N77" s="306"/>
      <c r="O77" s="306"/>
      <c r="P77" s="293">
        <f>+Consolidado!R75</f>
        <v>0</v>
      </c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87">
        <f t="shared" si="3"/>
        <v>0</v>
      </c>
    </row>
    <row r="78" spans="1:29" x14ac:dyDescent="0.2">
      <c r="A78" s="210"/>
      <c r="B78" s="211"/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6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87">
        <f t="shared" si="3"/>
        <v>0</v>
      </c>
    </row>
    <row r="79" spans="1:29" x14ac:dyDescent="0.2">
      <c r="A79" s="203">
        <v>545</v>
      </c>
      <c r="B79" s="212" t="s">
        <v>266</v>
      </c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6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87">
        <f t="shared" si="3"/>
        <v>0</v>
      </c>
    </row>
    <row r="80" spans="1:29" x14ac:dyDescent="0.2">
      <c r="A80" s="210">
        <v>54501</v>
      </c>
      <c r="B80" s="211" t="s">
        <v>134</v>
      </c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6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87">
        <f t="shared" si="3"/>
        <v>0</v>
      </c>
    </row>
    <row r="81" spans="1:29" x14ac:dyDescent="0.2">
      <c r="A81" s="210">
        <v>54503</v>
      </c>
      <c r="B81" s="211" t="s">
        <v>265</v>
      </c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6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87">
        <f t="shared" si="3"/>
        <v>0</v>
      </c>
    </row>
    <row r="82" spans="1:29" x14ac:dyDescent="0.2">
      <c r="A82" s="210">
        <v>54505</v>
      </c>
      <c r="B82" s="211" t="s">
        <v>135</v>
      </c>
      <c r="C82" s="306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6"/>
      <c r="P82" s="293">
        <f>+Consolidado!R81</f>
        <v>1000</v>
      </c>
      <c r="Q82" s="293">
        <v>250</v>
      </c>
      <c r="R82" s="293"/>
      <c r="S82" s="293"/>
      <c r="T82" s="293">
        <v>250</v>
      </c>
      <c r="U82" s="293"/>
      <c r="V82" s="293"/>
      <c r="W82" s="293">
        <v>250</v>
      </c>
      <c r="X82" s="293"/>
      <c r="Y82" s="293"/>
      <c r="Z82" s="293">
        <v>250</v>
      </c>
      <c r="AA82" s="293"/>
      <c r="AB82" s="293"/>
      <c r="AC82" s="287">
        <f t="shared" si="3"/>
        <v>1000</v>
      </c>
    </row>
    <row r="83" spans="1:29" x14ac:dyDescent="0.2">
      <c r="A83" s="210">
        <v>54507</v>
      </c>
      <c r="B83" s="211" t="s">
        <v>136</v>
      </c>
      <c r="C83" s="306"/>
      <c r="D83" s="306"/>
      <c r="E83" s="306"/>
      <c r="F83" s="306"/>
      <c r="G83" s="306"/>
      <c r="H83" s="306"/>
      <c r="I83" s="306"/>
      <c r="J83" s="306"/>
      <c r="K83" s="306"/>
      <c r="L83" s="306"/>
      <c r="M83" s="306"/>
      <c r="N83" s="306"/>
      <c r="O83" s="306"/>
      <c r="P83" s="293">
        <f>+Consolidado!R82</f>
        <v>1000</v>
      </c>
      <c r="Q83" s="293">
        <v>250</v>
      </c>
      <c r="R83" s="293"/>
      <c r="S83" s="293"/>
      <c r="T83" s="293">
        <v>250</v>
      </c>
      <c r="U83" s="293"/>
      <c r="V83" s="293"/>
      <c r="W83" s="293">
        <v>250</v>
      </c>
      <c r="X83" s="293"/>
      <c r="Y83" s="293"/>
      <c r="Z83" s="293">
        <v>250</v>
      </c>
      <c r="AA83" s="293"/>
      <c r="AB83" s="293"/>
      <c r="AC83" s="287">
        <f t="shared" si="3"/>
        <v>1000</v>
      </c>
    </row>
    <row r="84" spans="1:29" x14ac:dyDescent="0.2">
      <c r="A84" s="210">
        <v>54599</v>
      </c>
      <c r="B84" s="211" t="s">
        <v>266</v>
      </c>
      <c r="C84" s="306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6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87">
        <f t="shared" si="3"/>
        <v>0</v>
      </c>
    </row>
    <row r="85" spans="1:29" x14ac:dyDescent="0.2">
      <c r="A85" s="210">
        <v>54508</v>
      </c>
      <c r="B85" s="211" t="s">
        <v>137</v>
      </c>
      <c r="C85" s="306"/>
      <c r="D85" s="306"/>
      <c r="E85" s="306"/>
      <c r="F85" s="306"/>
      <c r="G85" s="306"/>
      <c r="H85" s="306"/>
      <c r="I85" s="306"/>
      <c r="J85" s="306"/>
      <c r="K85" s="306"/>
      <c r="L85" s="306"/>
      <c r="M85" s="306"/>
      <c r="N85" s="306"/>
      <c r="O85" s="306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87">
        <f t="shared" si="3"/>
        <v>0</v>
      </c>
    </row>
    <row r="86" spans="1:29" x14ac:dyDescent="0.2">
      <c r="A86" s="210">
        <v>54699</v>
      </c>
      <c r="B86" s="211" t="s">
        <v>267</v>
      </c>
      <c r="C86" s="306"/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6"/>
      <c r="P86" s="293"/>
      <c r="Q86" s="293"/>
      <c r="R86" s="293"/>
      <c r="S86" s="293"/>
      <c r="T86" s="293"/>
      <c r="U86" s="293"/>
      <c r="V86" s="293"/>
      <c r="W86" s="293"/>
      <c r="X86" s="293"/>
      <c r="Y86" s="293"/>
      <c r="Z86" s="293"/>
      <c r="AA86" s="293"/>
      <c r="AB86" s="293"/>
      <c r="AC86" s="287">
        <f t="shared" si="3"/>
        <v>0</v>
      </c>
    </row>
    <row r="87" spans="1:29" x14ac:dyDescent="0.2">
      <c r="A87" s="210"/>
      <c r="B87" s="211"/>
      <c r="C87" s="306"/>
      <c r="D87" s="306"/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293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87">
        <f t="shared" si="3"/>
        <v>0</v>
      </c>
    </row>
    <row r="88" spans="1:29" x14ac:dyDescent="0.2">
      <c r="A88" s="203">
        <v>546</v>
      </c>
      <c r="B88" s="212" t="s">
        <v>313</v>
      </c>
      <c r="C88" s="306"/>
      <c r="D88" s="306"/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6"/>
      <c r="P88" s="293"/>
      <c r="Q88" s="293"/>
      <c r="R88" s="293"/>
      <c r="S88" s="293"/>
      <c r="T88" s="293"/>
      <c r="U88" s="293"/>
      <c r="V88" s="293"/>
      <c r="W88" s="293"/>
      <c r="X88" s="293"/>
      <c r="Y88" s="293"/>
      <c r="Z88" s="293"/>
      <c r="AA88" s="293"/>
      <c r="AB88" s="293"/>
      <c r="AC88" s="287">
        <f t="shared" si="3"/>
        <v>0</v>
      </c>
    </row>
    <row r="89" spans="1:29" x14ac:dyDescent="0.2">
      <c r="A89" s="210">
        <v>54602</v>
      </c>
      <c r="B89" s="211" t="s">
        <v>402</v>
      </c>
      <c r="C89" s="306"/>
      <c r="D89" s="306"/>
      <c r="E89" s="306"/>
      <c r="F89" s="306"/>
      <c r="G89" s="306"/>
      <c r="H89" s="306"/>
      <c r="I89" s="306"/>
      <c r="J89" s="306"/>
      <c r="K89" s="306"/>
      <c r="L89" s="306"/>
      <c r="M89" s="306"/>
      <c r="N89" s="306"/>
      <c r="O89" s="306"/>
      <c r="P89" s="293"/>
      <c r="Q89" s="293"/>
      <c r="R89" s="293"/>
      <c r="S89" s="293"/>
      <c r="T89" s="293"/>
      <c r="U89" s="293"/>
      <c r="V89" s="293"/>
      <c r="W89" s="293"/>
      <c r="X89" s="293"/>
      <c r="Y89" s="293"/>
      <c r="Z89" s="293"/>
      <c r="AA89" s="293"/>
      <c r="AB89" s="293"/>
      <c r="AC89" s="287">
        <f t="shared" si="3"/>
        <v>0</v>
      </c>
    </row>
    <row r="90" spans="1:29" x14ac:dyDescent="0.2">
      <c r="A90" s="210">
        <v>54603</v>
      </c>
      <c r="B90" s="211" t="s">
        <v>353</v>
      </c>
      <c r="C90" s="306"/>
      <c r="D90" s="306"/>
      <c r="E90" s="306"/>
      <c r="F90" s="306"/>
      <c r="G90" s="306"/>
      <c r="H90" s="306"/>
      <c r="I90" s="306"/>
      <c r="J90" s="306"/>
      <c r="K90" s="306"/>
      <c r="L90" s="306"/>
      <c r="M90" s="306"/>
      <c r="N90" s="306"/>
      <c r="O90" s="306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87">
        <f t="shared" si="3"/>
        <v>0</v>
      </c>
    </row>
    <row r="91" spans="1:29" x14ac:dyDescent="0.2">
      <c r="A91" s="210">
        <v>54699</v>
      </c>
      <c r="B91" s="211" t="s">
        <v>267</v>
      </c>
      <c r="C91" s="306"/>
      <c r="D91" s="306"/>
      <c r="E91" s="306"/>
      <c r="F91" s="306"/>
      <c r="G91" s="306"/>
      <c r="H91" s="306"/>
      <c r="I91" s="306"/>
      <c r="J91" s="306"/>
      <c r="K91" s="306"/>
      <c r="L91" s="306"/>
      <c r="M91" s="306"/>
      <c r="N91" s="306"/>
      <c r="O91" s="306"/>
      <c r="P91" s="293">
        <f>+Consolidado!R88</f>
        <v>0</v>
      </c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87">
        <f t="shared" si="3"/>
        <v>0</v>
      </c>
    </row>
    <row r="92" spans="1:29" x14ac:dyDescent="0.2">
      <c r="A92" s="210"/>
      <c r="B92" s="211"/>
      <c r="C92" s="306"/>
      <c r="D92" s="306"/>
      <c r="E92" s="306"/>
      <c r="F92" s="306"/>
      <c r="G92" s="306"/>
      <c r="H92" s="306"/>
      <c r="I92" s="306"/>
      <c r="J92" s="306"/>
      <c r="K92" s="306"/>
      <c r="L92" s="306"/>
      <c r="M92" s="306"/>
      <c r="N92" s="306"/>
      <c r="O92" s="306"/>
      <c r="P92" s="293"/>
      <c r="Q92" s="293"/>
      <c r="R92" s="293"/>
      <c r="S92" s="293"/>
      <c r="T92" s="293"/>
      <c r="U92" s="293"/>
      <c r="V92" s="293"/>
      <c r="W92" s="293"/>
      <c r="X92" s="293"/>
      <c r="Y92" s="293"/>
      <c r="Z92" s="293"/>
      <c r="AA92" s="293"/>
      <c r="AB92" s="293"/>
      <c r="AC92" s="287">
        <f t="shared" si="3"/>
        <v>0</v>
      </c>
    </row>
    <row r="93" spans="1:29" x14ac:dyDescent="0.2">
      <c r="A93" s="203">
        <v>55</v>
      </c>
      <c r="B93" s="212" t="s">
        <v>168</v>
      </c>
      <c r="C93" s="306"/>
      <c r="D93" s="306"/>
      <c r="E93" s="306"/>
      <c r="F93" s="306"/>
      <c r="G93" s="306"/>
      <c r="H93" s="306"/>
      <c r="I93" s="306"/>
      <c r="J93" s="306"/>
      <c r="K93" s="306"/>
      <c r="L93" s="306"/>
      <c r="M93" s="306"/>
      <c r="N93" s="306"/>
      <c r="O93" s="306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  <c r="AA93" s="295"/>
      <c r="AB93" s="295"/>
      <c r="AC93" s="287">
        <f t="shared" si="3"/>
        <v>0</v>
      </c>
    </row>
    <row r="94" spans="1:29" x14ac:dyDescent="0.2">
      <c r="A94" s="203">
        <v>555</v>
      </c>
      <c r="B94" s="212" t="s">
        <v>268</v>
      </c>
      <c r="C94" s="306"/>
      <c r="D94" s="306"/>
      <c r="E94" s="306"/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87">
        <f t="shared" si="3"/>
        <v>0</v>
      </c>
    </row>
    <row r="95" spans="1:29" x14ac:dyDescent="0.2">
      <c r="A95" s="210">
        <v>55599</v>
      </c>
      <c r="B95" s="211" t="s">
        <v>269</v>
      </c>
      <c r="C95" s="306"/>
      <c r="D95" s="306"/>
      <c r="E95" s="306"/>
      <c r="F95" s="306"/>
      <c r="G95" s="306"/>
      <c r="H95" s="306"/>
      <c r="I95" s="306"/>
      <c r="J95" s="306"/>
      <c r="K95" s="306"/>
      <c r="L95" s="306"/>
      <c r="M95" s="306"/>
      <c r="N95" s="306"/>
      <c r="O95" s="306"/>
      <c r="P95" s="293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87">
        <f t="shared" si="3"/>
        <v>0</v>
      </c>
    </row>
    <row r="96" spans="1:29" x14ac:dyDescent="0.2">
      <c r="A96" s="203">
        <v>556</v>
      </c>
      <c r="B96" s="212" t="s">
        <v>169</v>
      </c>
      <c r="C96" s="305"/>
      <c r="D96" s="305"/>
      <c r="E96" s="305"/>
      <c r="F96" s="305"/>
      <c r="G96" s="305"/>
      <c r="H96" s="305"/>
      <c r="I96" s="305"/>
      <c r="J96" s="305"/>
      <c r="K96" s="305"/>
      <c r="L96" s="305"/>
      <c r="M96" s="305"/>
      <c r="N96" s="305"/>
      <c r="O96" s="305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295"/>
      <c r="AA96" s="295"/>
      <c r="AB96" s="295"/>
      <c r="AC96" s="287">
        <f t="shared" si="3"/>
        <v>0</v>
      </c>
    </row>
    <row r="97" spans="1:29" x14ac:dyDescent="0.2">
      <c r="A97" s="210">
        <v>55601</v>
      </c>
      <c r="B97" s="211" t="s">
        <v>280</v>
      </c>
      <c r="C97" s="306"/>
      <c r="D97" s="306"/>
      <c r="E97" s="306"/>
      <c r="F97" s="306"/>
      <c r="G97" s="306"/>
      <c r="H97" s="306"/>
      <c r="I97" s="306"/>
      <c r="J97" s="306"/>
      <c r="K97" s="306"/>
      <c r="L97" s="306"/>
      <c r="M97" s="306"/>
      <c r="N97" s="306"/>
      <c r="O97" s="306"/>
      <c r="P97" s="293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87">
        <f t="shared" si="3"/>
        <v>0</v>
      </c>
    </row>
    <row r="98" spans="1:29" x14ac:dyDescent="0.2">
      <c r="A98" s="210">
        <v>55603</v>
      </c>
      <c r="B98" s="211" t="s">
        <v>139</v>
      </c>
      <c r="C98" s="305"/>
      <c r="D98" s="305"/>
      <c r="E98" s="305"/>
      <c r="F98" s="305"/>
      <c r="G98" s="305"/>
      <c r="H98" s="305"/>
      <c r="I98" s="305"/>
      <c r="J98" s="305"/>
      <c r="K98" s="305"/>
      <c r="L98" s="305"/>
      <c r="M98" s="305"/>
      <c r="N98" s="305"/>
      <c r="O98" s="30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  <c r="AA98" s="295"/>
      <c r="AB98" s="295"/>
      <c r="AC98" s="287">
        <f t="shared" si="3"/>
        <v>0</v>
      </c>
    </row>
    <row r="99" spans="1:29" x14ac:dyDescent="0.2">
      <c r="A99" s="210">
        <v>55608</v>
      </c>
      <c r="B99" s="211" t="s">
        <v>277</v>
      </c>
      <c r="C99" s="305"/>
      <c r="D99" s="305"/>
      <c r="E99" s="305"/>
      <c r="F99" s="305"/>
      <c r="G99" s="305"/>
      <c r="H99" s="305"/>
      <c r="I99" s="305"/>
      <c r="J99" s="305"/>
      <c r="K99" s="305"/>
      <c r="L99" s="305"/>
      <c r="M99" s="305"/>
      <c r="N99" s="305"/>
      <c r="O99" s="30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  <c r="AA99" s="295"/>
      <c r="AB99" s="295"/>
      <c r="AC99" s="287">
        <f t="shared" si="3"/>
        <v>0</v>
      </c>
    </row>
    <row r="100" spans="1:29" x14ac:dyDescent="0.2">
      <c r="A100" s="210"/>
      <c r="B100" s="211"/>
      <c r="C100" s="305"/>
      <c r="D100" s="305"/>
      <c r="E100" s="305"/>
      <c r="F100" s="305"/>
      <c r="G100" s="305"/>
      <c r="H100" s="305"/>
      <c r="I100" s="305"/>
      <c r="J100" s="305"/>
      <c r="K100" s="305"/>
      <c r="L100" s="305"/>
      <c r="M100" s="305"/>
      <c r="N100" s="305"/>
      <c r="O100" s="305"/>
      <c r="P100" s="295"/>
      <c r="Q100" s="295"/>
      <c r="R100" s="295"/>
      <c r="S100" s="295"/>
      <c r="T100" s="295"/>
      <c r="U100" s="295"/>
      <c r="V100" s="295"/>
      <c r="W100" s="295"/>
      <c r="X100" s="295"/>
      <c r="Y100" s="295"/>
      <c r="Z100" s="295"/>
      <c r="AA100" s="295"/>
      <c r="AB100" s="295"/>
      <c r="AC100" s="287"/>
    </row>
    <row r="101" spans="1:29" x14ac:dyDescent="0.2">
      <c r="A101" s="203">
        <v>557</v>
      </c>
      <c r="B101" s="212" t="s">
        <v>170</v>
      </c>
      <c r="C101" s="306">
        <v>0</v>
      </c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6"/>
      <c r="O101" s="306"/>
      <c r="P101" s="293">
        <v>0</v>
      </c>
      <c r="Q101" s="293"/>
      <c r="R101" s="293"/>
      <c r="S101" s="293"/>
      <c r="T101" s="293"/>
      <c r="U101" s="293"/>
      <c r="V101" s="293"/>
      <c r="W101" s="293"/>
      <c r="X101" s="293"/>
      <c r="Y101" s="293"/>
      <c r="Z101" s="293"/>
      <c r="AA101" s="293"/>
      <c r="AB101" s="293"/>
      <c r="AC101" s="287">
        <f>C101+P101</f>
        <v>0</v>
      </c>
    </row>
    <row r="102" spans="1:29" x14ac:dyDescent="0.2">
      <c r="A102" s="210">
        <v>55799</v>
      </c>
      <c r="B102" s="211" t="s">
        <v>140</v>
      </c>
      <c r="C102" s="306"/>
      <c r="D102" s="306"/>
      <c r="E102" s="306"/>
      <c r="F102" s="306"/>
      <c r="G102" s="306"/>
      <c r="H102" s="306"/>
      <c r="I102" s="306"/>
      <c r="J102" s="306"/>
      <c r="K102" s="306"/>
      <c r="L102" s="306"/>
      <c r="M102" s="306"/>
      <c r="N102" s="306"/>
      <c r="O102" s="306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87">
        <f>C102+P102</f>
        <v>0</v>
      </c>
    </row>
    <row r="103" spans="1:29" x14ac:dyDescent="0.2">
      <c r="A103" s="210"/>
      <c r="B103" s="211"/>
      <c r="C103" s="306"/>
      <c r="D103" s="306"/>
      <c r="E103" s="306"/>
      <c r="F103" s="306"/>
      <c r="G103" s="306"/>
      <c r="H103" s="306"/>
      <c r="I103" s="306"/>
      <c r="J103" s="306"/>
      <c r="K103" s="306"/>
      <c r="L103" s="306"/>
      <c r="M103" s="306"/>
      <c r="N103" s="306"/>
      <c r="O103" s="306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293"/>
      <c r="AA103" s="293"/>
      <c r="AB103" s="293"/>
      <c r="AC103" s="287"/>
    </row>
    <row r="104" spans="1:29" x14ac:dyDescent="0.2">
      <c r="A104" s="203">
        <v>56</v>
      </c>
      <c r="B104" s="212" t="s">
        <v>141</v>
      </c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287">
        <f t="shared" ref="AC104:AC109" si="4">C104+P104</f>
        <v>0</v>
      </c>
    </row>
    <row r="105" spans="1:29" x14ac:dyDescent="0.2">
      <c r="A105" s="203">
        <v>562</v>
      </c>
      <c r="B105" s="212" t="s">
        <v>171</v>
      </c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287">
        <f t="shared" si="4"/>
        <v>0</v>
      </c>
    </row>
    <row r="106" spans="1:29" x14ac:dyDescent="0.2">
      <c r="A106" s="210">
        <v>56201</v>
      </c>
      <c r="B106" s="211" t="s">
        <v>141</v>
      </c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287">
        <f t="shared" si="4"/>
        <v>0</v>
      </c>
    </row>
    <row r="107" spans="1:29" x14ac:dyDescent="0.2">
      <c r="A107" s="210">
        <v>56303</v>
      </c>
      <c r="B107" s="211" t="s">
        <v>142</v>
      </c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287">
        <f t="shared" si="4"/>
        <v>0</v>
      </c>
    </row>
    <row r="108" spans="1:29" x14ac:dyDescent="0.2">
      <c r="A108" s="210">
        <v>56304</v>
      </c>
      <c r="B108" s="211" t="s">
        <v>143</v>
      </c>
      <c r="C108" s="306"/>
      <c r="D108" s="306"/>
      <c r="E108" s="306"/>
      <c r="F108" s="306"/>
      <c r="G108" s="306"/>
      <c r="H108" s="306"/>
      <c r="I108" s="306"/>
      <c r="J108" s="306"/>
      <c r="K108" s="306"/>
      <c r="L108" s="306"/>
      <c r="M108" s="306"/>
      <c r="N108" s="306"/>
      <c r="O108" s="306"/>
      <c r="P108" s="293"/>
      <c r="Q108" s="293"/>
      <c r="R108" s="293"/>
      <c r="S108" s="293"/>
      <c r="T108" s="293"/>
      <c r="U108" s="293"/>
      <c r="V108" s="293"/>
      <c r="W108" s="293"/>
      <c r="X108" s="293"/>
      <c r="Y108" s="293"/>
      <c r="Z108" s="293"/>
      <c r="AA108" s="293"/>
      <c r="AB108" s="293"/>
      <c r="AC108" s="287">
        <f t="shared" si="4"/>
        <v>0</v>
      </c>
    </row>
    <row r="109" spans="1:29" ht="13.5" thickBot="1" x14ac:dyDescent="0.25">
      <c r="A109" s="210">
        <v>56305</v>
      </c>
      <c r="B109" s="211" t="s">
        <v>144</v>
      </c>
      <c r="C109" s="306"/>
      <c r="D109" s="306"/>
      <c r="E109" s="306"/>
      <c r="F109" s="306"/>
      <c r="G109" s="306"/>
      <c r="H109" s="306"/>
      <c r="I109" s="306"/>
      <c r="J109" s="306"/>
      <c r="K109" s="306"/>
      <c r="L109" s="306"/>
      <c r="M109" s="306"/>
      <c r="N109" s="306"/>
      <c r="O109" s="306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87">
        <f t="shared" si="4"/>
        <v>0</v>
      </c>
    </row>
    <row r="110" spans="1:29" ht="13.5" thickBot="1" x14ac:dyDescent="0.25">
      <c r="A110" s="214"/>
      <c r="B110" s="231" t="s">
        <v>35</v>
      </c>
      <c r="C110" s="350">
        <f>SUM(C10:C109)</f>
        <v>85500</v>
      </c>
      <c r="D110" s="350">
        <f t="shared" ref="D110:AC110" si="5">SUM(D10:D109)</f>
        <v>166.66</v>
      </c>
      <c r="E110" s="350">
        <f t="shared" si="5"/>
        <v>0</v>
      </c>
      <c r="F110" s="350">
        <f t="shared" si="5"/>
        <v>166.66</v>
      </c>
      <c r="G110" s="350">
        <f t="shared" si="5"/>
        <v>0</v>
      </c>
      <c r="H110" s="350">
        <f t="shared" si="5"/>
        <v>166.67</v>
      </c>
      <c r="I110" s="350">
        <f t="shared" si="5"/>
        <v>0</v>
      </c>
      <c r="J110" s="350">
        <f t="shared" si="5"/>
        <v>166.67</v>
      </c>
      <c r="K110" s="350">
        <f t="shared" si="5"/>
        <v>0</v>
      </c>
      <c r="L110" s="350">
        <f t="shared" si="5"/>
        <v>166.67</v>
      </c>
      <c r="M110" s="350">
        <f t="shared" si="5"/>
        <v>0</v>
      </c>
      <c r="N110" s="350">
        <f t="shared" si="5"/>
        <v>166.67</v>
      </c>
      <c r="O110" s="350">
        <f t="shared" si="5"/>
        <v>5000</v>
      </c>
      <c r="P110" s="350">
        <f t="shared" si="5"/>
        <v>14999.278</v>
      </c>
      <c r="Q110" s="350">
        <f t="shared" si="5"/>
        <v>7079.6799999999994</v>
      </c>
      <c r="R110" s="350">
        <f t="shared" si="5"/>
        <v>6329.6799999999994</v>
      </c>
      <c r="S110" s="350">
        <f t="shared" si="5"/>
        <v>6329.6799999999994</v>
      </c>
      <c r="T110" s="350">
        <f t="shared" si="5"/>
        <v>7079.6799999999994</v>
      </c>
      <c r="U110" s="350">
        <f t="shared" si="5"/>
        <v>6329.69</v>
      </c>
      <c r="V110" s="350">
        <f t="shared" si="5"/>
        <v>6329.69</v>
      </c>
      <c r="W110" s="350">
        <f t="shared" si="5"/>
        <v>7079.69</v>
      </c>
      <c r="X110" s="350">
        <f t="shared" si="5"/>
        <v>6329.69</v>
      </c>
      <c r="Y110" s="350">
        <f t="shared" si="5"/>
        <v>6329.7</v>
      </c>
      <c r="Z110" s="350">
        <f t="shared" si="5"/>
        <v>7079.6900000000005</v>
      </c>
      <c r="AA110" s="350">
        <f t="shared" si="5"/>
        <v>6329.6900000000005</v>
      </c>
      <c r="AB110" s="350">
        <f t="shared" si="5"/>
        <v>6329.6900000000005</v>
      </c>
      <c r="AC110" s="350">
        <f t="shared" si="5"/>
        <v>100499.27800000001</v>
      </c>
    </row>
    <row r="111" spans="1:29" x14ac:dyDescent="0.2">
      <c r="A111" s="21"/>
      <c r="B111" s="21"/>
    </row>
    <row r="112" spans="1:29" x14ac:dyDescent="0.2">
      <c r="A112" s="21"/>
      <c r="B112" s="21"/>
    </row>
    <row r="113" spans="1:2" x14ac:dyDescent="0.2">
      <c r="A113" s="21"/>
      <c r="B113" s="21"/>
    </row>
    <row r="114" spans="1:2" x14ac:dyDescent="0.2">
      <c r="A114" s="21"/>
      <c r="B114" s="21"/>
    </row>
    <row r="115" spans="1:2" x14ac:dyDescent="0.2">
      <c r="A115" s="21"/>
      <c r="B115" s="21"/>
    </row>
    <row r="116" spans="1:2" x14ac:dyDescent="0.2">
      <c r="A116" s="21"/>
      <c r="B116" s="21"/>
    </row>
  </sheetData>
  <mergeCells count="10">
    <mergeCell ref="C8:P8"/>
    <mergeCell ref="AC8:AC9"/>
    <mergeCell ref="A1:AC1"/>
    <mergeCell ref="A2:AC2"/>
    <mergeCell ref="A8:B8"/>
    <mergeCell ref="A3:AC3"/>
    <mergeCell ref="A4:AC4"/>
    <mergeCell ref="A5:AC5"/>
    <mergeCell ref="A6:AC6"/>
    <mergeCell ref="A7:AC7"/>
  </mergeCells>
  <phoneticPr fontId="0" type="noConversion"/>
  <printOptions horizontalCentered="1"/>
  <pageMargins left="0.78740157480314965" right="0.78740157480314965" top="0.43307086614173229" bottom="0.59055118110236227" header="0" footer="0"/>
  <pageSetup scale="89" orientation="portrait" horizontalDpi="4294967294" r:id="rId1"/>
  <headerFooter alignWithMargins="0"/>
  <rowBreaks count="1" manualBreakCount="1">
    <brk id="59" max="4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E66"/>
  <sheetViews>
    <sheetView topLeftCell="A28" zoomScale="80" zoomScaleNormal="80" workbookViewId="0">
      <selection activeCell="AG17" sqref="AG17"/>
    </sheetView>
  </sheetViews>
  <sheetFormatPr baseColWidth="10" defaultRowHeight="12.75" x14ac:dyDescent="0.2"/>
  <cols>
    <col min="1" max="1" width="13.140625" customWidth="1"/>
    <col min="2" max="2" width="60.42578125" customWidth="1"/>
    <col min="3" max="3" width="15.7109375" customWidth="1"/>
    <col min="4" max="15" width="15.7109375" hidden="1" customWidth="1"/>
    <col min="16" max="16" width="16.5703125" customWidth="1"/>
    <col min="17" max="28" width="16.5703125" hidden="1" customWidth="1"/>
    <col min="29" max="29" width="14.85546875" customWidth="1"/>
  </cols>
  <sheetData>
    <row r="1" spans="1:30" ht="18" x14ac:dyDescent="0.25">
      <c r="A1" s="828" t="s">
        <v>88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</row>
    <row r="2" spans="1:30" ht="18" x14ac:dyDescent="0.25">
      <c r="A2" s="829" t="s">
        <v>149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829"/>
      <c r="AC2" s="829"/>
    </row>
    <row r="3" spans="1:30" ht="18" x14ac:dyDescent="0.25">
      <c r="A3" s="829" t="s">
        <v>520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</row>
    <row r="4" spans="1:30" ht="18" x14ac:dyDescent="0.25">
      <c r="A4" s="834" t="s">
        <v>541</v>
      </c>
      <c r="B4" s="834"/>
      <c r="C4" s="834"/>
      <c r="D4" s="834"/>
      <c r="E4" s="834"/>
      <c r="F4" s="834"/>
      <c r="G4" s="834"/>
      <c r="H4" s="834"/>
      <c r="I4" s="834"/>
      <c r="J4" s="834"/>
      <c r="K4" s="834"/>
      <c r="L4" s="834"/>
      <c r="M4" s="834"/>
      <c r="N4" s="834"/>
      <c r="O4" s="834"/>
      <c r="P4" s="834"/>
      <c r="Q4" s="834"/>
      <c r="R4" s="834"/>
      <c r="S4" s="834"/>
      <c r="T4" s="834"/>
      <c r="U4" s="834"/>
      <c r="V4" s="834"/>
      <c r="W4" s="834"/>
      <c r="X4" s="834"/>
      <c r="Y4" s="834"/>
      <c r="Z4" s="834"/>
      <c r="AA4" s="834"/>
      <c r="AB4" s="834"/>
      <c r="AC4" s="834"/>
    </row>
    <row r="5" spans="1:30" ht="18" x14ac:dyDescent="0.25">
      <c r="A5" s="829" t="s">
        <v>150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  <c r="N5" s="829"/>
      <c r="O5" s="829"/>
      <c r="P5" s="829"/>
      <c r="Q5" s="829"/>
      <c r="R5" s="829"/>
      <c r="S5" s="829"/>
      <c r="T5" s="829"/>
      <c r="U5" s="829"/>
      <c r="V5" s="829"/>
      <c r="W5" s="829"/>
      <c r="X5" s="829"/>
      <c r="Y5" s="829"/>
      <c r="Z5" s="829"/>
      <c r="AA5" s="829"/>
      <c r="AB5" s="829"/>
      <c r="AC5" s="829"/>
    </row>
    <row r="6" spans="1:30" ht="18" x14ac:dyDescent="0.25">
      <c r="A6" s="829" t="s">
        <v>151</v>
      </c>
      <c r="B6" s="829"/>
      <c r="C6" s="829"/>
      <c r="D6" s="829"/>
      <c r="E6" s="829"/>
      <c r="F6" s="829"/>
      <c r="G6" s="829"/>
      <c r="H6" s="829"/>
      <c r="I6" s="829"/>
      <c r="J6" s="829"/>
      <c r="K6" s="829"/>
      <c r="L6" s="829"/>
      <c r="M6" s="829"/>
      <c r="N6" s="829"/>
      <c r="O6" s="829"/>
      <c r="P6" s="829"/>
      <c r="Q6" s="829"/>
      <c r="R6" s="829"/>
      <c r="S6" s="829"/>
      <c r="T6" s="829"/>
      <c r="U6" s="829"/>
      <c r="V6" s="829"/>
      <c r="W6" s="829"/>
      <c r="X6" s="829"/>
      <c r="Y6" s="829"/>
      <c r="Z6" s="829"/>
      <c r="AA6" s="829"/>
      <c r="AB6" s="829"/>
      <c r="AC6" s="829"/>
    </row>
    <row r="7" spans="1:30" ht="17.100000000000001" customHeight="1" x14ac:dyDescent="0.25">
      <c r="A7" s="826" t="s">
        <v>428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7"/>
      <c r="V7" s="827"/>
      <c r="W7" s="827"/>
      <c r="X7" s="827"/>
      <c r="Y7" s="827"/>
      <c r="Z7" s="827"/>
      <c r="AA7" s="827"/>
      <c r="AB7" s="827"/>
      <c r="AC7" s="827"/>
    </row>
    <row r="8" spans="1:30" ht="15.75" x14ac:dyDescent="0.25">
      <c r="A8" s="808" t="s">
        <v>89</v>
      </c>
      <c r="B8" s="809"/>
      <c r="C8" s="830" t="s">
        <v>153</v>
      </c>
      <c r="D8" s="830"/>
      <c r="E8" s="830"/>
      <c r="F8" s="830"/>
      <c r="G8" s="830"/>
      <c r="H8" s="830"/>
      <c r="I8" s="830"/>
      <c r="J8" s="830"/>
      <c r="K8" s="830"/>
      <c r="L8" s="830"/>
      <c r="M8" s="830"/>
      <c r="N8" s="830"/>
      <c r="O8" s="830"/>
      <c r="P8" s="831"/>
      <c r="Q8" s="698"/>
      <c r="R8" s="698"/>
      <c r="S8" s="698"/>
      <c r="T8" s="698"/>
      <c r="U8" s="698"/>
      <c r="V8" s="698"/>
      <c r="W8" s="698"/>
      <c r="X8" s="698"/>
      <c r="Y8" s="698"/>
      <c r="Z8" s="698"/>
      <c r="AA8" s="698"/>
      <c r="AB8" s="698"/>
      <c r="AC8" s="832" t="s">
        <v>35</v>
      </c>
    </row>
    <row r="9" spans="1:30" ht="62.25" customHeight="1" x14ac:dyDescent="0.25">
      <c r="A9" s="202" t="s">
        <v>90</v>
      </c>
      <c r="B9" s="202" t="s">
        <v>91</v>
      </c>
      <c r="C9" s="542" t="s">
        <v>383</v>
      </c>
      <c r="D9" s="697" t="s">
        <v>525</v>
      </c>
      <c r="E9" s="697" t="s">
        <v>526</v>
      </c>
      <c r="F9" s="697" t="s">
        <v>551</v>
      </c>
      <c r="G9" s="697" t="s">
        <v>528</v>
      </c>
      <c r="H9" s="697" t="s">
        <v>552</v>
      </c>
      <c r="I9" s="697" t="s">
        <v>530</v>
      </c>
      <c r="J9" s="697" t="s">
        <v>531</v>
      </c>
      <c r="K9" s="697" t="s">
        <v>532</v>
      </c>
      <c r="L9" s="697" t="s">
        <v>533</v>
      </c>
      <c r="M9" s="697" t="s">
        <v>553</v>
      </c>
      <c r="N9" s="697" t="s">
        <v>535</v>
      </c>
      <c r="O9" s="697" t="s">
        <v>536</v>
      </c>
      <c r="P9" s="543" t="s">
        <v>154</v>
      </c>
      <c r="Q9" s="699" t="s">
        <v>525</v>
      </c>
      <c r="R9" s="699" t="s">
        <v>526</v>
      </c>
      <c r="S9" s="699" t="s">
        <v>551</v>
      </c>
      <c r="T9" s="699" t="s">
        <v>528</v>
      </c>
      <c r="U9" s="699" t="s">
        <v>552</v>
      </c>
      <c r="V9" s="699" t="s">
        <v>530</v>
      </c>
      <c r="W9" s="699" t="s">
        <v>531</v>
      </c>
      <c r="X9" s="699" t="s">
        <v>532</v>
      </c>
      <c r="Y9" s="699" t="s">
        <v>533</v>
      </c>
      <c r="Z9" s="699" t="s">
        <v>553</v>
      </c>
      <c r="AA9" s="699" t="s">
        <v>535</v>
      </c>
      <c r="AB9" s="699" t="s">
        <v>536</v>
      </c>
      <c r="AC9" s="833"/>
    </row>
    <row r="10" spans="1:30" ht="15.75" x14ac:dyDescent="0.25">
      <c r="A10" s="544">
        <v>51</v>
      </c>
      <c r="B10" s="545" t="s">
        <v>155</v>
      </c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  <c r="P10" s="547"/>
      <c r="Q10" s="547"/>
      <c r="R10" s="547"/>
      <c r="S10" s="547"/>
      <c r="T10" s="547"/>
      <c r="U10" s="547"/>
      <c r="V10" s="547"/>
      <c r="W10" s="547"/>
      <c r="X10" s="547"/>
      <c r="Y10" s="547"/>
      <c r="Z10" s="547"/>
      <c r="AA10" s="547"/>
      <c r="AB10" s="547"/>
      <c r="AC10" s="547"/>
    </row>
    <row r="11" spans="1:30" ht="15.75" x14ac:dyDescent="0.25">
      <c r="A11" s="544">
        <v>511</v>
      </c>
      <c r="B11" s="545" t="s">
        <v>156</v>
      </c>
      <c r="C11" s="548"/>
      <c r="D11" s="548"/>
      <c r="E11" s="548"/>
      <c r="F11" s="548"/>
      <c r="G11" s="548"/>
      <c r="H11" s="548"/>
      <c r="I11" s="548"/>
      <c r="J11" s="548"/>
      <c r="K11" s="548"/>
      <c r="L11" s="548"/>
      <c r="M11" s="548"/>
      <c r="N11" s="548"/>
      <c r="O11" s="548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</row>
    <row r="12" spans="1:30" ht="15" x14ac:dyDescent="0.2">
      <c r="A12" s="550" t="s">
        <v>80</v>
      </c>
      <c r="B12" s="551" t="s">
        <v>81</v>
      </c>
      <c r="C12" s="552">
        <f>+Consolidado!G10</f>
        <v>0</v>
      </c>
      <c r="D12" s="552"/>
      <c r="E12" s="552"/>
      <c r="F12" s="552"/>
      <c r="G12" s="552"/>
      <c r="H12" s="552"/>
      <c r="I12" s="552"/>
      <c r="J12" s="552"/>
      <c r="K12" s="552"/>
      <c r="L12" s="552"/>
      <c r="M12" s="552"/>
      <c r="N12" s="552"/>
      <c r="O12" s="552"/>
      <c r="P12" s="553">
        <f>+Consolidado!S10</f>
        <v>67500</v>
      </c>
      <c r="Q12" s="553">
        <v>4800</v>
      </c>
      <c r="R12" s="553">
        <v>4800</v>
      </c>
      <c r="S12" s="553">
        <v>4800</v>
      </c>
      <c r="T12" s="553">
        <v>4800</v>
      </c>
      <c r="U12" s="553">
        <v>4800</v>
      </c>
      <c r="V12" s="553">
        <v>4800</v>
      </c>
      <c r="W12" s="553">
        <v>4800</v>
      </c>
      <c r="X12" s="553">
        <v>4800</v>
      </c>
      <c r="Y12" s="553">
        <v>4800</v>
      </c>
      <c r="Z12" s="553">
        <v>4800</v>
      </c>
      <c r="AA12" s="553">
        <v>4800</v>
      </c>
      <c r="AB12" s="553">
        <v>4800</v>
      </c>
      <c r="AC12" s="553">
        <f>C12+P12</f>
        <v>67500</v>
      </c>
      <c r="AD12" s="68"/>
    </row>
    <row r="13" spans="1:30" ht="15" x14ac:dyDescent="0.2">
      <c r="A13" s="550" t="s">
        <v>279</v>
      </c>
      <c r="B13" s="551" t="s">
        <v>83</v>
      </c>
      <c r="C13" s="552">
        <f>+Consolidado!G11</f>
        <v>5625</v>
      </c>
      <c r="D13" s="552"/>
      <c r="E13" s="552"/>
      <c r="F13" s="552"/>
      <c r="G13" s="552"/>
      <c r="H13" s="552"/>
      <c r="I13" s="552"/>
      <c r="J13" s="552"/>
      <c r="K13" s="552"/>
      <c r="L13" s="552"/>
      <c r="M13" s="552"/>
      <c r="N13" s="552"/>
      <c r="O13" s="552">
        <v>5500</v>
      </c>
      <c r="P13" s="553">
        <v>0</v>
      </c>
      <c r="Q13" s="553"/>
      <c r="R13" s="553"/>
      <c r="S13" s="553"/>
      <c r="T13" s="553"/>
      <c r="U13" s="553"/>
      <c r="V13" s="553"/>
      <c r="W13" s="553"/>
      <c r="X13" s="553"/>
      <c r="Y13" s="553"/>
      <c r="Z13" s="553"/>
      <c r="AA13" s="553"/>
      <c r="AB13" s="553"/>
      <c r="AC13" s="553">
        <f>C13+P13</f>
        <v>5625</v>
      </c>
      <c r="AD13" s="68"/>
    </row>
    <row r="14" spans="1:30" ht="15.75" x14ac:dyDescent="0.25">
      <c r="A14" s="554" t="s">
        <v>157</v>
      </c>
      <c r="B14" s="555" t="s">
        <v>158</v>
      </c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  <c r="P14" s="557"/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557"/>
    </row>
    <row r="15" spans="1:30" ht="15.75" x14ac:dyDescent="0.25">
      <c r="A15" s="544">
        <v>514</v>
      </c>
      <c r="B15" s="558" t="s">
        <v>161</v>
      </c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560"/>
      <c r="Q15" s="560"/>
      <c r="R15" s="560"/>
      <c r="S15" s="560"/>
      <c r="T15" s="560"/>
      <c r="U15" s="560"/>
      <c r="V15" s="560"/>
      <c r="W15" s="560"/>
      <c r="X15" s="560"/>
      <c r="Y15" s="560"/>
      <c r="Z15" s="560"/>
      <c r="AA15" s="560"/>
      <c r="AB15" s="560"/>
      <c r="AC15" s="560"/>
    </row>
    <row r="16" spans="1:30" ht="15" x14ac:dyDescent="0.2">
      <c r="A16" s="550" t="s">
        <v>86</v>
      </c>
      <c r="B16" s="551" t="s">
        <v>338</v>
      </c>
      <c r="C16" s="552"/>
      <c r="D16" s="552"/>
      <c r="E16" s="552"/>
      <c r="F16" s="552"/>
      <c r="G16" s="552"/>
      <c r="H16" s="552"/>
      <c r="I16" s="552"/>
      <c r="J16" s="552"/>
      <c r="K16" s="552"/>
      <c r="L16" s="552"/>
      <c r="M16" s="552"/>
      <c r="N16" s="552"/>
      <c r="O16" s="552"/>
      <c r="P16" s="553">
        <f>+Consolidado!S21</f>
        <v>5062.5</v>
      </c>
      <c r="Q16" s="553">
        <v>336</v>
      </c>
      <c r="R16" s="553">
        <v>336</v>
      </c>
      <c r="S16" s="553">
        <v>336</v>
      </c>
      <c r="T16" s="553">
        <v>336</v>
      </c>
      <c r="U16" s="553">
        <v>336</v>
      </c>
      <c r="V16" s="553">
        <v>336</v>
      </c>
      <c r="W16" s="553">
        <v>336</v>
      </c>
      <c r="X16" s="553">
        <v>336</v>
      </c>
      <c r="Y16" s="553">
        <v>336</v>
      </c>
      <c r="Z16" s="553">
        <v>336</v>
      </c>
      <c r="AA16" s="553">
        <v>336</v>
      </c>
      <c r="AB16" s="553">
        <v>336</v>
      </c>
      <c r="AC16" s="553">
        <f>C16+P16</f>
        <v>5062.5</v>
      </c>
    </row>
    <row r="17" spans="1:31" ht="15.75" x14ac:dyDescent="0.25">
      <c r="A17" s="544">
        <v>515</v>
      </c>
      <c r="B17" s="558" t="s">
        <v>162</v>
      </c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  <c r="O17" s="556"/>
      <c r="P17" s="557"/>
      <c r="Q17" s="557"/>
      <c r="R17" s="557"/>
      <c r="S17" s="557"/>
      <c r="T17" s="557"/>
      <c r="U17" s="557"/>
      <c r="V17" s="557"/>
      <c r="W17" s="557"/>
      <c r="X17" s="557"/>
      <c r="Y17" s="557"/>
      <c r="Z17" s="557"/>
      <c r="AA17" s="557"/>
      <c r="AB17" s="557"/>
      <c r="AC17" s="557"/>
    </row>
    <row r="18" spans="1:31" ht="15" x14ac:dyDescent="0.2">
      <c r="A18" s="550" t="s">
        <v>87</v>
      </c>
      <c r="B18" s="551" t="s">
        <v>329</v>
      </c>
      <c r="C18" s="552">
        <v>0</v>
      </c>
      <c r="D18" s="552"/>
      <c r="E18" s="552"/>
      <c r="F18" s="552"/>
      <c r="G18" s="552"/>
      <c r="H18" s="552"/>
      <c r="I18" s="552"/>
      <c r="J18" s="552"/>
      <c r="K18" s="552"/>
      <c r="L18" s="552"/>
      <c r="M18" s="552"/>
      <c r="N18" s="552"/>
      <c r="O18" s="552"/>
      <c r="P18" s="553">
        <f>+Consolidado!S23</f>
        <v>4556.25</v>
      </c>
      <c r="Q18" s="553">
        <v>324</v>
      </c>
      <c r="R18" s="553">
        <v>324</v>
      </c>
      <c r="S18" s="553">
        <v>324</v>
      </c>
      <c r="T18" s="553">
        <v>324</v>
      </c>
      <c r="U18" s="553">
        <v>324</v>
      </c>
      <c r="V18" s="553">
        <v>324</v>
      </c>
      <c r="W18" s="553">
        <v>324</v>
      </c>
      <c r="X18" s="553">
        <v>324</v>
      </c>
      <c r="Y18" s="553">
        <v>324</v>
      </c>
      <c r="Z18" s="553">
        <v>324</v>
      </c>
      <c r="AA18" s="553">
        <v>324</v>
      </c>
      <c r="AB18" s="553">
        <v>324</v>
      </c>
      <c r="AC18" s="553">
        <f>C18+P18</f>
        <v>4556.25</v>
      </c>
    </row>
    <row r="19" spans="1:31" ht="15.75" x14ac:dyDescent="0.25">
      <c r="A19" s="544">
        <v>517</v>
      </c>
      <c r="B19" s="558" t="s">
        <v>300</v>
      </c>
      <c r="C19" s="561"/>
      <c r="D19" s="561"/>
      <c r="E19" s="561"/>
      <c r="F19" s="561"/>
      <c r="G19" s="561"/>
      <c r="H19" s="561"/>
      <c r="I19" s="561"/>
      <c r="J19" s="561"/>
      <c r="K19" s="561"/>
      <c r="L19" s="561"/>
      <c r="M19" s="561"/>
      <c r="N19" s="561"/>
      <c r="O19" s="561"/>
      <c r="P19" s="562"/>
      <c r="Q19" s="562"/>
      <c r="R19" s="562"/>
      <c r="S19" s="562"/>
      <c r="T19" s="562"/>
      <c r="U19" s="562"/>
      <c r="V19" s="562"/>
      <c r="W19" s="562"/>
      <c r="X19" s="562"/>
      <c r="Y19" s="562"/>
      <c r="Z19" s="562"/>
      <c r="AA19" s="562"/>
      <c r="AB19" s="562"/>
      <c r="AC19" s="553">
        <f>C19+P19</f>
        <v>0</v>
      </c>
    </row>
    <row r="20" spans="1:31" ht="15" x14ac:dyDescent="0.2">
      <c r="A20" s="563">
        <v>51701</v>
      </c>
      <c r="B20" s="564" t="s">
        <v>301</v>
      </c>
      <c r="C20" s="561">
        <v>0</v>
      </c>
      <c r="D20" s="561"/>
      <c r="E20" s="561"/>
      <c r="F20" s="561"/>
      <c r="G20" s="561"/>
      <c r="H20" s="561"/>
      <c r="I20" s="561"/>
      <c r="J20" s="561"/>
      <c r="K20" s="561"/>
      <c r="L20" s="561"/>
      <c r="M20" s="561"/>
      <c r="N20" s="561"/>
      <c r="O20" s="561"/>
      <c r="P20" s="562">
        <f>+Consolidado!S25</f>
        <v>0</v>
      </c>
      <c r="Q20" s="562"/>
      <c r="R20" s="562"/>
      <c r="S20" s="562"/>
      <c r="T20" s="562"/>
      <c r="U20" s="562"/>
      <c r="V20" s="562"/>
      <c r="W20" s="562"/>
      <c r="X20" s="562"/>
      <c r="Y20" s="562"/>
      <c r="Z20" s="562"/>
      <c r="AA20" s="562"/>
      <c r="AB20" s="562"/>
      <c r="AC20" s="553">
        <f>C20+P20</f>
        <v>0</v>
      </c>
    </row>
    <row r="21" spans="1:31" ht="15" x14ac:dyDescent="0.2">
      <c r="A21" s="563">
        <v>51702</v>
      </c>
      <c r="B21" s="564" t="s">
        <v>302</v>
      </c>
      <c r="C21" s="561"/>
      <c r="D21" s="561"/>
      <c r="E21" s="561"/>
      <c r="F21" s="561"/>
      <c r="G21" s="561"/>
      <c r="H21" s="561"/>
      <c r="I21" s="561"/>
      <c r="J21" s="561"/>
      <c r="K21" s="561"/>
      <c r="L21" s="561"/>
      <c r="M21" s="561"/>
      <c r="N21" s="561"/>
      <c r="O21" s="561"/>
      <c r="P21" s="562"/>
      <c r="Q21" s="562"/>
      <c r="R21" s="562"/>
      <c r="S21" s="562"/>
      <c r="T21" s="562"/>
      <c r="U21" s="562"/>
      <c r="V21" s="562"/>
      <c r="W21" s="562"/>
      <c r="X21" s="562"/>
      <c r="Y21" s="562"/>
      <c r="Z21" s="562"/>
      <c r="AA21" s="562"/>
      <c r="AB21" s="562"/>
      <c r="AC21" s="553"/>
    </row>
    <row r="22" spans="1:31" ht="15.75" x14ac:dyDescent="0.25">
      <c r="A22" s="544">
        <v>519</v>
      </c>
      <c r="B22" s="558" t="s">
        <v>95</v>
      </c>
      <c r="C22" s="559"/>
      <c r="D22" s="559"/>
      <c r="E22" s="559"/>
      <c r="F22" s="559"/>
      <c r="G22" s="559"/>
      <c r="H22" s="559"/>
      <c r="I22" s="559"/>
      <c r="J22" s="559"/>
      <c r="K22" s="559"/>
      <c r="L22" s="559"/>
      <c r="M22" s="559"/>
      <c r="N22" s="559"/>
      <c r="O22" s="559"/>
      <c r="P22" s="560"/>
      <c r="Q22" s="560"/>
      <c r="R22" s="560"/>
      <c r="S22" s="560"/>
      <c r="T22" s="560"/>
      <c r="U22" s="560"/>
      <c r="V22" s="560"/>
      <c r="W22" s="560"/>
      <c r="X22" s="560"/>
      <c r="Y22" s="560"/>
      <c r="Z22" s="560"/>
      <c r="AA22" s="560"/>
      <c r="AB22" s="560"/>
      <c r="AC22" s="560"/>
    </row>
    <row r="23" spans="1:31" ht="15" x14ac:dyDescent="0.2">
      <c r="A23" s="563">
        <v>51999</v>
      </c>
      <c r="B23" s="564" t="s">
        <v>357</v>
      </c>
      <c r="C23" s="561"/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62"/>
      <c r="Q23" s="562"/>
      <c r="R23" s="562"/>
      <c r="S23" s="562"/>
      <c r="T23" s="562"/>
      <c r="U23" s="562"/>
      <c r="V23" s="562"/>
      <c r="W23" s="562"/>
      <c r="X23" s="562"/>
      <c r="Y23" s="562"/>
      <c r="Z23" s="562"/>
      <c r="AA23" s="562"/>
      <c r="AB23" s="562"/>
      <c r="AC23" s="553">
        <f t="shared" ref="AC23:AC29" si="0">C23+P23</f>
        <v>0</v>
      </c>
    </row>
    <row r="24" spans="1:31" ht="15" x14ac:dyDescent="0.2">
      <c r="A24" s="563"/>
      <c r="B24" s="564"/>
      <c r="C24" s="565"/>
      <c r="D24" s="565"/>
      <c r="E24" s="565"/>
      <c r="F24" s="565"/>
      <c r="G24" s="565"/>
      <c r="H24" s="565"/>
      <c r="I24" s="565"/>
      <c r="J24" s="565"/>
      <c r="K24" s="565"/>
      <c r="L24" s="565"/>
      <c r="M24" s="565"/>
      <c r="N24" s="565"/>
      <c r="O24" s="565"/>
      <c r="P24" s="566"/>
      <c r="Q24" s="566"/>
      <c r="R24" s="566"/>
      <c r="S24" s="566"/>
      <c r="T24" s="566"/>
      <c r="U24" s="566"/>
      <c r="V24" s="566"/>
      <c r="W24" s="566"/>
      <c r="X24" s="566"/>
      <c r="Y24" s="566"/>
      <c r="Z24" s="566"/>
      <c r="AA24" s="566"/>
      <c r="AB24" s="566"/>
      <c r="AC24" s="567"/>
    </row>
    <row r="25" spans="1:31" ht="15.75" x14ac:dyDescent="0.25">
      <c r="A25" s="544">
        <v>54</v>
      </c>
      <c r="B25" s="558" t="s">
        <v>163</v>
      </c>
      <c r="C25" s="556"/>
      <c r="D25" s="556"/>
      <c r="E25" s="556"/>
      <c r="F25" s="556"/>
      <c r="G25" s="556"/>
      <c r="H25" s="556"/>
      <c r="I25" s="556"/>
      <c r="J25" s="556"/>
      <c r="K25" s="556"/>
      <c r="L25" s="556"/>
      <c r="M25" s="556"/>
      <c r="N25" s="556"/>
      <c r="O25" s="556"/>
      <c r="P25" s="557"/>
      <c r="Q25" s="557"/>
      <c r="R25" s="557"/>
      <c r="S25" s="557"/>
      <c r="T25" s="557"/>
      <c r="U25" s="557"/>
      <c r="V25" s="557"/>
      <c r="W25" s="557"/>
      <c r="X25" s="557"/>
      <c r="Y25" s="557"/>
      <c r="Z25" s="557"/>
      <c r="AA25" s="557"/>
      <c r="AB25" s="557"/>
      <c r="AC25" s="553">
        <f t="shared" si="0"/>
        <v>0</v>
      </c>
      <c r="AE25" s="68"/>
    </row>
    <row r="26" spans="1:31" ht="15.75" x14ac:dyDescent="0.25">
      <c r="A26" s="544">
        <v>541</v>
      </c>
      <c r="B26" s="558" t="s">
        <v>164</v>
      </c>
      <c r="C26" s="559"/>
      <c r="D26" s="559"/>
      <c r="E26" s="559"/>
      <c r="F26" s="559"/>
      <c r="G26" s="559"/>
      <c r="H26" s="559"/>
      <c r="I26" s="559"/>
      <c r="J26" s="559"/>
      <c r="K26" s="559"/>
      <c r="L26" s="559"/>
      <c r="M26" s="559"/>
      <c r="N26" s="559"/>
      <c r="O26" s="559"/>
      <c r="P26" s="560"/>
      <c r="Q26" s="560"/>
      <c r="R26" s="560"/>
      <c r="S26" s="560"/>
      <c r="T26" s="560"/>
      <c r="U26" s="560"/>
      <c r="V26" s="560"/>
      <c r="W26" s="560"/>
      <c r="X26" s="560"/>
      <c r="Y26" s="560"/>
      <c r="Z26" s="560"/>
      <c r="AA26" s="560"/>
      <c r="AB26" s="560"/>
      <c r="AC26" s="553">
        <f t="shared" si="0"/>
        <v>0</v>
      </c>
    </row>
    <row r="27" spans="1:31" ht="15" x14ac:dyDescent="0.2">
      <c r="A27" s="563">
        <v>54101</v>
      </c>
      <c r="B27" s="564" t="s">
        <v>96</v>
      </c>
      <c r="C27" s="561"/>
      <c r="D27" s="561"/>
      <c r="E27" s="561"/>
      <c r="F27" s="561"/>
      <c r="G27" s="561"/>
      <c r="H27" s="561"/>
      <c r="I27" s="561"/>
      <c r="J27" s="561"/>
      <c r="K27" s="561"/>
      <c r="L27" s="561"/>
      <c r="M27" s="561"/>
      <c r="N27" s="561"/>
      <c r="O27" s="561"/>
      <c r="P27" s="562"/>
      <c r="Q27" s="562"/>
      <c r="R27" s="562"/>
      <c r="S27" s="562"/>
      <c r="T27" s="562"/>
      <c r="U27" s="562"/>
      <c r="V27" s="562"/>
      <c r="W27" s="562"/>
      <c r="X27" s="562"/>
      <c r="Y27" s="562"/>
      <c r="Z27" s="562"/>
      <c r="AA27" s="562"/>
      <c r="AB27" s="562"/>
      <c r="AC27" s="553">
        <f t="shared" si="0"/>
        <v>0</v>
      </c>
    </row>
    <row r="28" spans="1:31" ht="15" x14ac:dyDescent="0.2">
      <c r="A28" s="563">
        <v>54103</v>
      </c>
      <c r="B28" s="564" t="s">
        <v>97</v>
      </c>
      <c r="C28" s="561"/>
      <c r="D28" s="561"/>
      <c r="E28" s="561"/>
      <c r="F28" s="561"/>
      <c r="G28" s="561"/>
      <c r="H28" s="561"/>
      <c r="I28" s="561"/>
      <c r="J28" s="561"/>
      <c r="K28" s="561"/>
      <c r="L28" s="561"/>
      <c r="M28" s="561"/>
      <c r="N28" s="561"/>
      <c r="O28" s="561"/>
      <c r="P28" s="562"/>
      <c r="Q28" s="562"/>
      <c r="R28" s="562"/>
      <c r="S28" s="562"/>
      <c r="T28" s="562"/>
      <c r="U28" s="562"/>
      <c r="V28" s="562"/>
      <c r="W28" s="562"/>
      <c r="X28" s="562"/>
      <c r="Y28" s="562"/>
      <c r="Z28" s="562"/>
      <c r="AA28" s="562"/>
      <c r="AB28" s="562"/>
      <c r="AC28" s="553">
        <f t="shared" si="0"/>
        <v>0</v>
      </c>
    </row>
    <row r="29" spans="1:31" ht="15" x14ac:dyDescent="0.2">
      <c r="A29" s="563">
        <v>54104</v>
      </c>
      <c r="B29" s="564" t="s">
        <v>98</v>
      </c>
      <c r="C29" s="561"/>
      <c r="D29" s="561"/>
      <c r="E29" s="561"/>
      <c r="F29" s="561"/>
      <c r="G29" s="561"/>
      <c r="H29" s="561"/>
      <c r="I29" s="561"/>
      <c r="J29" s="561"/>
      <c r="K29" s="561"/>
      <c r="L29" s="561"/>
      <c r="M29" s="561"/>
      <c r="N29" s="561"/>
      <c r="O29" s="561"/>
      <c r="P29" s="562">
        <f>+Consolidado!R35</f>
        <v>0</v>
      </c>
      <c r="Q29" s="562"/>
      <c r="R29" s="562"/>
      <c r="S29" s="562"/>
      <c r="T29" s="562"/>
      <c r="U29" s="562"/>
      <c r="V29" s="562"/>
      <c r="W29" s="562"/>
      <c r="X29" s="562"/>
      <c r="Y29" s="562"/>
      <c r="Z29" s="562"/>
      <c r="AA29" s="562"/>
      <c r="AB29" s="562"/>
      <c r="AC29" s="553">
        <f t="shared" si="0"/>
        <v>0</v>
      </c>
    </row>
    <row r="30" spans="1:31" ht="15" x14ac:dyDescent="0.2">
      <c r="A30" s="563">
        <v>54111</v>
      </c>
      <c r="B30" s="564" t="s">
        <v>105</v>
      </c>
      <c r="C30" s="561"/>
      <c r="D30" s="561"/>
      <c r="E30" s="561"/>
      <c r="F30" s="561"/>
      <c r="G30" s="561"/>
      <c r="H30" s="561"/>
      <c r="I30" s="561"/>
      <c r="J30" s="561"/>
      <c r="K30" s="561"/>
      <c r="L30" s="561"/>
      <c r="M30" s="561"/>
      <c r="N30" s="561"/>
      <c r="O30" s="561"/>
      <c r="P30" s="562"/>
      <c r="Q30" s="562"/>
      <c r="R30" s="562"/>
      <c r="S30" s="562"/>
      <c r="T30" s="562"/>
      <c r="U30" s="562"/>
      <c r="V30" s="562"/>
      <c r="W30" s="562"/>
      <c r="X30" s="562"/>
      <c r="Y30" s="562"/>
      <c r="Z30" s="562"/>
      <c r="AA30" s="562"/>
      <c r="AB30" s="562"/>
      <c r="AC30" s="553">
        <f>C30+P30</f>
        <v>0</v>
      </c>
    </row>
    <row r="31" spans="1:31" ht="15" x14ac:dyDescent="0.2">
      <c r="A31" s="563">
        <v>54112</v>
      </c>
      <c r="B31" s="564" t="s">
        <v>106</v>
      </c>
      <c r="C31" s="561"/>
      <c r="D31" s="561"/>
      <c r="E31" s="561"/>
      <c r="F31" s="561"/>
      <c r="G31" s="561"/>
      <c r="H31" s="561"/>
      <c r="I31" s="561"/>
      <c r="J31" s="561"/>
      <c r="K31" s="561"/>
      <c r="L31" s="561"/>
      <c r="M31" s="561"/>
      <c r="N31" s="561"/>
      <c r="O31" s="561"/>
      <c r="P31" s="562"/>
      <c r="Q31" s="562"/>
      <c r="R31" s="562"/>
      <c r="S31" s="562"/>
      <c r="T31" s="562"/>
      <c r="U31" s="562"/>
      <c r="V31" s="562"/>
      <c r="W31" s="562"/>
      <c r="X31" s="562"/>
      <c r="Y31" s="562"/>
      <c r="Z31" s="562"/>
      <c r="AA31" s="562"/>
      <c r="AB31" s="562"/>
      <c r="AC31" s="553">
        <f>C31+P31</f>
        <v>0</v>
      </c>
    </row>
    <row r="32" spans="1:31" ht="15" x14ac:dyDescent="0.2">
      <c r="A32" s="563">
        <v>54114</v>
      </c>
      <c r="B32" s="564" t="s">
        <v>107</v>
      </c>
      <c r="C32" s="561">
        <f>+Consolidado!G44</f>
        <v>0</v>
      </c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2">
        <f>+Consolidado!S44</f>
        <v>0</v>
      </c>
      <c r="Q32" s="562"/>
      <c r="R32" s="562"/>
      <c r="S32" s="562"/>
      <c r="T32" s="562"/>
      <c r="U32" s="562"/>
      <c r="V32" s="562"/>
      <c r="W32" s="562"/>
      <c r="X32" s="562"/>
      <c r="Y32" s="562"/>
      <c r="Z32" s="562"/>
      <c r="AA32" s="562"/>
      <c r="AB32" s="562"/>
      <c r="AC32" s="553">
        <f t="shared" ref="AC32:AC46" si="1">C32+P32</f>
        <v>0</v>
      </c>
    </row>
    <row r="33" spans="1:29" ht="15" x14ac:dyDescent="0.2">
      <c r="A33" s="563">
        <v>54117</v>
      </c>
      <c r="B33" s="564" t="s">
        <v>110</v>
      </c>
      <c r="C33" s="561">
        <f>+Consolidado!G47</f>
        <v>0</v>
      </c>
      <c r="D33" s="561"/>
      <c r="E33" s="561"/>
      <c r="F33" s="561"/>
      <c r="G33" s="561"/>
      <c r="H33" s="561"/>
      <c r="I33" s="561"/>
      <c r="J33" s="561"/>
      <c r="K33" s="561"/>
      <c r="L33" s="561"/>
      <c r="M33" s="561"/>
      <c r="N33" s="561"/>
      <c r="O33" s="561"/>
      <c r="P33" s="562">
        <f>+Consolidado!S47</f>
        <v>2000</v>
      </c>
      <c r="Q33" s="562">
        <v>166.67</v>
      </c>
      <c r="R33" s="562">
        <v>166.67</v>
      </c>
      <c r="S33" s="562">
        <v>166.67</v>
      </c>
      <c r="T33" s="562">
        <v>166.67</v>
      </c>
      <c r="U33" s="562">
        <v>166.67</v>
      </c>
      <c r="V33" s="562">
        <v>166.67</v>
      </c>
      <c r="W33" s="562">
        <v>166.67</v>
      </c>
      <c r="X33" s="562">
        <v>166.67</v>
      </c>
      <c r="Y33" s="562">
        <v>166.66</v>
      </c>
      <c r="Z33" s="562">
        <v>166.66</v>
      </c>
      <c r="AA33" s="562">
        <v>166.66</v>
      </c>
      <c r="AB33" s="562">
        <v>166.66</v>
      </c>
      <c r="AC33" s="553">
        <f t="shared" si="1"/>
        <v>2000</v>
      </c>
    </row>
    <row r="34" spans="1:29" ht="15" x14ac:dyDescent="0.2">
      <c r="A34" s="563">
        <v>54118</v>
      </c>
      <c r="B34" s="564" t="s">
        <v>111</v>
      </c>
      <c r="C34" s="561"/>
      <c r="D34" s="561"/>
      <c r="E34" s="561"/>
      <c r="F34" s="561"/>
      <c r="G34" s="561"/>
      <c r="H34" s="561"/>
      <c r="I34" s="561"/>
      <c r="J34" s="561"/>
      <c r="K34" s="561"/>
      <c r="L34" s="561"/>
      <c r="M34" s="561"/>
      <c r="N34" s="561"/>
      <c r="O34" s="561"/>
      <c r="P34" s="562"/>
      <c r="Q34" s="562"/>
      <c r="R34" s="562"/>
      <c r="S34" s="562"/>
      <c r="T34" s="562"/>
      <c r="U34" s="562"/>
      <c r="V34" s="562"/>
      <c r="W34" s="562"/>
      <c r="X34" s="562"/>
      <c r="Y34" s="562"/>
      <c r="Z34" s="562"/>
      <c r="AA34" s="562"/>
      <c r="AB34" s="562"/>
      <c r="AC34" s="553">
        <f t="shared" si="1"/>
        <v>0</v>
      </c>
    </row>
    <row r="35" spans="1:29" ht="15" x14ac:dyDescent="0.2">
      <c r="A35" s="563">
        <v>54119</v>
      </c>
      <c r="B35" s="564" t="s">
        <v>112</v>
      </c>
      <c r="C35" s="561"/>
      <c r="D35" s="561"/>
      <c r="E35" s="561"/>
      <c r="F35" s="561"/>
      <c r="G35" s="561"/>
      <c r="H35" s="561"/>
      <c r="I35" s="561"/>
      <c r="J35" s="561"/>
      <c r="K35" s="561"/>
      <c r="L35" s="561"/>
      <c r="M35" s="561"/>
      <c r="N35" s="561"/>
      <c r="O35" s="561"/>
      <c r="P35" s="562"/>
      <c r="Q35" s="562"/>
      <c r="R35" s="562"/>
      <c r="S35" s="562"/>
      <c r="T35" s="562"/>
      <c r="U35" s="562"/>
      <c r="V35" s="562"/>
      <c r="W35" s="562"/>
      <c r="X35" s="562"/>
      <c r="Y35" s="562"/>
      <c r="Z35" s="562"/>
      <c r="AA35" s="562"/>
      <c r="AB35" s="562"/>
      <c r="AC35" s="553">
        <f t="shared" si="1"/>
        <v>0</v>
      </c>
    </row>
    <row r="36" spans="1:29" ht="15" x14ac:dyDescent="0.2">
      <c r="A36" s="563">
        <v>54199</v>
      </c>
      <c r="B36" s="564" t="s">
        <v>114</v>
      </c>
      <c r="C36" s="561">
        <f>+Consolidado!G51</f>
        <v>0</v>
      </c>
      <c r="D36" s="561"/>
      <c r="E36" s="561"/>
      <c r="F36" s="561"/>
      <c r="G36" s="561"/>
      <c r="H36" s="561"/>
      <c r="I36" s="561"/>
      <c r="J36" s="561"/>
      <c r="K36" s="561"/>
      <c r="L36" s="561"/>
      <c r="M36" s="561"/>
      <c r="N36" s="561"/>
      <c r="O36" s="561"/>
      <c r="P36" s="562">
        <f>+Consolidado!S51</f>
        <v>0</v>
      </c>
      <c r="Q36" s="562"/>
      <c r="R36" s="562"/>
      <c r="S36" s="562"/>
      <c r="T36" s="562"/>
      <c r="U36" s="562"/>
      <c r="V36" s="562"/>
      <c r="W36" s="562"/>
      <c r="X36" s="562"/>
      <c r="Y36" s="562"/>
      <c r="Z36" s="562"/>
      <c r="AA36" s="562"/>
      <c r="AB36" s="562"/>
      <c r="AC36" s="553">
        <f t="shared" si="1"/>
        <v>0</v>
      </c>
    </row>
    <row r="37" spans="1:29" ht="15" x14ac:dyDescent="0.2">
      <c r="A37" s="563"/>
      <c r="B37" s="564"/>
      <c r="C37" s="561"/>
      <c r="D37" s="561"/>
      <c r="E37" s="561"/>
      <c r="F37" s="561"/>
      <c r="G37" s="561"/>
      <c r="H37" s="561"/>
      <c r="I37" s="561"/>
      <c r="J37" s="561"/>
      <c r="K37" s="561"/>
      <c r="L37" s="561"/>
      <c r="M37" s="561"/>
      <c r="N37" s="561"/>
      <c r="O37" s="561"/>
      <c r="P37" s="562"/>
      <c r="Q37" s="562"/>
      <c r="R37" s="562"/>
      <c r="S37" s="562"/>
      <c r="T37" s="562"/>
      <c r="U37" s="562"/>
      <c r="V37" s="562"/>
      <c r="W37" s="562"/>
      <c r="X37" s="562"/>
      <c r="Y37" s="562"/>
      <c r="Z37" s="562"/>
      <c r="AA37" s="562"/>
      <c r="AB37" s="562"/>
      <c r="AC37" s="553"/>
    </row>
    <row r="38" spans="1:29" ht="15.75" x14ac:dyDescent="0.25">
      <c r="A38" s="544">
        <v>542</v>
      </c>
      <c r="B38" s="558" t="s">
        <v>165</v>
      </c>
      <c r="C38" s="559"/>
      <c r="D38" s="559"/>
      <c r="E38" s="559"/>
      <c r="F38" s="559"/>
      <c r="G38" s="559"/>
      <c r="H38" s="559"/>
      <c r="I38" s="559"/>
      <c r="J38" s="559"/>
      <c r="K38" s="559"/>
      <c r="L38" s="559"/>
      <c r="M38" s="559"/>
      <c r="N38" s="559"/>
      <c r="O38" s="559"/>
      <c r="P38" s="560"/>
      <c r="Q38" s="560"/>
      <c r="R38" s="560"/>
      <c r="S38" s="560"/>
      <c r="T38" s="560"/>
      <c r="U38" s="560"/>
      <c r="V38" s="560"/>
      <c r="W38" s="560"/>
      <c r="X38" s="560"/>
      <c r="Y38" s="560"/>
      <c r="Z38" s="560"/>
      <c r="AA38" s="560"/>
      <c r="AB38" s="560"/>
      <c r="AC38" s="553">
        <f t="shared" si="1"/>
        <v>0</v>
      </c>
    </row>
    <row r="39" spans="1:29" ht="15" x14ac:dyDescent="0.2">
      <c r="A39" s="563">
        <v>54201</v>
      </c>
      <c r="B39" s="564" t="s">
        <v>115</v>
      </c>
      <c r="C39" s="561"/>
      <c r="D39" s="561"/>
      <c r="E39" s="561"/>
      <c r="F39" s="561"/>
      <c r="G39" s="561"/>
      <c r="H39" s="561"/>
      <c r="I39" s="561"/>
      <c r="J39" s="561"/>
      <c r="K39" s="561"/>
      <c r="L39" s="561"/>
      <c r="M39" s="561"/>
      <c r="N39" s="561"/>
      <c r="O39" s="561"/>
      <c r="P39" s="562"/>
      <c r="Q39" s="562"/>
      <c r="R39" s="562"/>
      <c r="S39" s="562"/>
      <c r="T39" s="562"/>
      <c r="U39" s="562"/>
      <c r="V39" s="562"/>
      <c r="W39" s="562"/>
      <c r="X39" s="562"/>
      <c r="Y39" s="562"/>
      <c r="Z39" s="562"/>
      <c r="AA39" s="562"/>
      <c r="AB39" s="562"/>
      <c r="AC39" s="553">
        <f t="shared" si="1"/>
        <v>0</v>
      </c>
    </row>
    <row r="40" spans="1:29" ht="15" x14ac:dyDescent="0.2">
      <c r="A40" s="563">
        <v>54202</v>
      </c>
      <c r="B40" s="564" t="s">
        <v>116</v>
      </c>
      <c r="C40" s="561"/>
      <c r="D40" s="561"/>
      <c r="E40" s="561"/>
      <c r="F40" s="561"/>
      <c r="G40" s="561"/>
      <c r="H40" s="561"/>
      <c r="I40" s="561"/>
      <c r="J40" s="561"/>
      <c r="K40" s="561"/>
      <c r="L40" s="561"/>
      <c r="M40" s="561"/>
      <c r="N40" s="561"/>
      <c r="O40" s="561"/>
      <c r="P40" s="562"/>
      <c r="Q40" s="562"/>
      <c r="R40" s="562"/>
      <c r="S40" s="562"/>
      <c r="T40" s="562"/>
      <c r="U40" s="562"/>
      <c r="V40" s="562"/>
      <c r="W40" s="562"/>
      <c r="X40" s="562"/>
      <c r="Y40" s="562"/>
      <c r="Z40" s="562"/>
      <c r="AA40" s="562"/>
      <c r="AB40" s="562"/>
      <c r="AC40" s="553">
        <f t="shared" si="1"/>
        <v>0</v>
      </c>
    </row>
    <row r="41" spans="1:29" ht="15" x14ac:dyDescent="0.2">
      <c r="A41" s="563">
        <v>54203</v>
      </c>
      <c r="B41" s="564" t="s">
        <v>117</v>
      </c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2"/>
      <c r="Q41" s="562"/>
      <c r="R41" s="562"/>
      <c r="S41" s="562"/>
      <c r="T41" s="562"/>
      <c r="U41" s="562"/>
      <c r="V41" s="562"/>
      <c r="W41" s="562"/>
      <c r="X41" s="562"/>
      <c r="Y41" s="562"/>
      <c r="Z41" s="562"/>
      <c r="AA41" s="562"/>
      <c r="AB41" s="562"/>
      <c r="AC41" s="553">
        <f t="shared" si="1"/>
        <v>0</v>
      </c>
    </row>
    <row r="42" spans="1:29" ht="15" x14ac:dyDescent="0.2">
      <c r="A42" s="563">
        <v>54205</v>
      </c>
      <c r="B42" s="564" t="s">
        <v>173</v>
      </c>
      <c r="C42" s="561"/>
      <c r="D42" s="561"/>
      <c r="E42" s="561"/>
      <c r="F42" s="561"/>
      <c r="G42" s="561"/>
      <c r="H42" s="561"/>
      <c r="I42" s="561"/>
      <c r="J42" s="561"/>
      <c r="K42" s="561"/>
      <c r="L42" s="561"/>
      <c r="M42" s="561"/>
      <c r="N42" s="561"/>
      <c r="O42" s="561"/>
      <c r="P42" s="562"/>
      <c r="Q42" s="562"/>
      <c r="R42" s="562"/>
      <c r="S42" s="562"/>
      <c r="T42" s="562"/>
      <c r="U42" s="562"/>
      <c r="V42" s="562"/>
      <c r="W42" s="562"/>
      <c r="X42" s="562"/>
      <c r="Y42" s="562"/>
      <c r="Z42" s="562"/>
      <c r="AA42" s="562"/>
      <c r="AB42" s="562"/>
      <c r="AC42" s="553">
        <f t="shared" si="1"/>
        <v>0</v>
      </c>
    </row>
    <row r="43" spans="1:29" ht="15" x14ac:dyDescent="0.2">
      <c r="A43" s="563"/>
      <c r="B43" s="564"/>
      <c r="C43" s="561"/>
      <c r="D43" s="561"/>
      <c r="E43" s="561"/>
      <c r="F43" s="561"/>
      <c r="G43" s="561"/>
      <c r="H43" s="561"/>
      <c r="I43" s="561"/>
      <c r="J43" s="561"/>
      <c r="K43" s="561"/>
      <c r="L43" s="561"/>
      <c r="M43" s="561"/>
      <c r="N43" s="561"/>
      <c r="O43" s="561"/>
      <c r="P43" s="562"/>
      <c r="Q43" s="562"/>
      <c r="R43" s="562"/>
      <c r="S43" s="562"/>
      <c r="T43" s="562"/>
      <c r="U43" s="562"/>
      <c r="V43" s="562"/>
      <c r="W43" s="562"/>
      <c r="X43" s="562"/>
      <c r="Y43" s="562"/>
      <c r="Z43" s="562"/>
      <c r="AA43" s="562"/>
      <c r="AB43" s="562"/>
      <c r="AC43" s="553"/>
    </row>
    <row r="44" spans="1:29" ht="15.75" x14ac:dyDescent="0.25">
      <c r="A44" s="544">
        <v>543</v>
      </c>
      <c r="B44" s="558" t="s">
        <v>166</v>
      </c>
      <c r="C44" s="559"/>
      <c r="D44" s="559"/>
      <c r="E44" s="559"/>
      <c r="F44" s="559"/>
      <c r="G44" s="559"/>
      <c r="H44" s="559"/>
      <c r="I44" s="559"/>
      <c r="J44" s="559"/>
      <c r="K44" s="559"/>
      <c r="L44" s="559"/>
      <c r="M44" s="559"/>
      <c r="N44" s="559"/>
      <c r="O44" s="559"/>
      <c r="P44" s="560"/>
      <c r="Q44" s="560"/>
      <c r="R44" s="560"/>
      <c r="S44" s="560"/>
      <c r="T44" s="560"/>
      <c r="U44" s="560"/>
      <c r="V44" s="560"/>
      <c r="W44" s="560"/>
      <c r="X44" s="560"/>
      <c r="Y44" s="560"/>
      <c r="Z44" s="560"/>
      <c r="AA44" s="560"/>
      <c r="AB44" s="560"/>
      <c r="AC44" s="553">
        <f t="shared" si="1"/>
        <v>0</v>
      </c>
    </row>
    <row r="45" spans="1:29" ht="15" x14ac:dyDescent="0.2">
      <c r="A45" s="563">
        <v>54301</v>
      </c>
      <c r="B45" s="564" t="s">
        <v>119</v>
      </c>
      <c r="C45" s="561"/>
      <c r="D45" s="561"/>
      <c r="E45" s="561"/>
      <c r="F45" s="561"/>
      <c r="G45" s="561"/>
      <c r="H45" s="561"/>
      <c r="I45" s="561"/>
      <c r="J45" s="561"/>
      <c r="K45" s="561"/>
      <c r="L45" s="561"/>
      <c r="M45" s="561"/>
      <c r="N45" s="561"/>
      <c r="O45" s="561"/>
      <c r="P45" s="562"/>
      <c r="Q45" s="562"/>
      <c r="R45" s="562"/>
      <c r="S45" s="562"/>
      <c r="T45" s="562"/>
      <c r="U45" s="562"/>
      <c r="V45" s="562"/>
      <c r="W45" s="562"/>
      <c r="X45" s="562"/>
      <c r="Y45" s="562"/>
      <c r="Z45" s="562"/>
      <c r="AA45" s="562"/>
      <c r="AB45" s="562"/>
      <c r="AC45" s="553">
        <f t="shared" si="1"/>
        <v>0</v>
      </c>
    </row>
    <row r="46" spans="1:29" ht="15" x14ac:dyDescent="0.2">
      <c r="A46" s="563">
        <v>54307</v>
      </c>
      <c r="B46" s="564" t="s">
        <v>125</v>
      </c>
      <c r="C46" s="561"/>
      <c r="D46" s="561"/>
      <c r="E46" s="561"/>
      <c r="F46" s="561"/>
      <c r="G46" s="561"/>
      <c r="H46" s="561"/>
      <c r="I46" s="561"/>
      <c r="J46" s="561"/>
      <c r="K46" s="561"/>
      <c r="L46" s="561"/>
      <c r="M46" s="561"/>
      <c r="N46" s="561"/>
      <c r="O46" s="561"/>
      <c r="P46" s="562"/>
      <c r="Q46" s="562"/>
      <c r="R46" s="562"/>
      <c r="S46" s="562"/>
      <c r="T46" s="562"/>
      <c r="U46" s="562"/>
      <c r="V46" s="562"/>
      <c r="W46" s="562"/>
      <c r="X46" s="562"/>
      <c r="Y46" s="562"/>
      <c r="Z46" s="562"/>
      <c r="AA46" s="562"/>
      <c r="AB46" s="562"/>
      <c r="AC46" s="553">
        <f t="shared" si="1"/>
        <v>0</v>
      </c>
    </row>
    <row r="47" spans="1:29" ht="15" x14ac:dyDescent="0.2">
      <c r="A47" s="563">
        <v>54399</v>
      </c>
      <c r="B47" s="564" t="s">
        <v>131</v>
      </c>
      <c r="C47" s="561">
        <f>+Consolidado!G70</f>
        <v>0</v>
      </c>
      <c r="D47" s="561"/>
      <c r="E47" s="561"/>
      <c r="F47" s="561"/>
      <c r="G47" s="561"/>
      <c r="H47" s="561"/>
      <c r="I47" s="561"/>
      <c r="J47" s="561"/>
      <c r="K47" s="561"/>
      <c r="L47" s="561"/>
      <c r="M47" s="561"/>
      <c r="N47" s="561"/>
      <c r="O47" s="561"/>
      <c r="P47" s="562">
        <f>+Consolidado!S70</f>
        <v>0</v>
      </c>
      <c r="Q47" s="562"/>
      <c r="R47" s="562"/>
      <c r="S47" s="562"/>
      <c r="T47" s="562"/>
      <c r="U47" s="562"/>
      <c r="V47" s="562"/>
      <c r="W47" s="562"/>
      <c r="X47" s="562"/>
      <c r="Y47" s="562"/>
      <c r="Z47" s="562"/>
      <c r="AA47" s="562"/>
      <c r="AB47" s="562"/>
      <c r="AC47" s="553">
        <f>C47+P47</f>
        <v>0</v>
      </c>
    </row>
    <row r="48" spans="1:29" ht="15" x14ac:dyDescent="0.2">
      <c r="A48" s="563"/>
      <c r="B48" s="564"/>
      <c r="C48" s="561"/>
      <c r="D48" s="561"/>
      <c r="E48" s="561"/>
      <c r="F48" s="561"/>
      <c r="G48" s="561"/>
      <c r="H48" s="561"/>
      <c r="I48" s="561"/>
      <c r="J48" s="561"/>
      <c r="K48" s="561"/>
      <c r="L48" s="561"/>
      <c r="M48" s="561"/>
      <c r="N48" s="561"/>
      <c r="O48" s="561"/>
      <c r="P48" s="562"/>
      <c r="Q48" s="562"/>
      <c r="R48" s="562"/>
      <c r="S48" s="562"/>
      <c r="T48" s="562"/>
      <c r="U48" s="562"/>
      <c r="V48" s="562"/>
      <c r="W48" s="562"/>
      <c r="X48" s="562"/>
      <c r="Y48" s="562"/>
      <c r="Z48" s="562"/>
      <c r="AA48" s="562"/>
      <c r="AB48" s="562"/>
      <c r="AC48" s="553"/>
    </row>
    <row r="49" spans="1:29" ht="15.75" x14ac:dyDescent="0.25">
      <c r="A49" s="544">
        <v>544</v>
      </c>
      <c r="B49" s="558" t="s">
        <v>167</v>
      </c>
      <c r="C49" s="559"/>
      <c r="D49" s="559"/>
      <c r="E49" s="559"/>
      <c r="F49" s="559"/>
      <c r="G49" s="559"/>
      <c r="H49" s="559"/>
      <c r="I49" s="559"/>
      <c r="J49" s="559"/>
      <c r="K49" s="559"/>
      <c r="L49" s="559"/>
      <c r="M49" s="559"/>
      <c r="N49" s="559"/>
      <c r="O49" s="559"/>
      <c r="P49" s="560"/>
      <c r="Q49" s="560"/>
      <c r="R49" s="560"/>
      <c r="S49" s="560"/>
      <c r="T49" s="560"/>
      <c r="U49" s="560"/>
      <c r="V49" s="560"/>
      <c r="W49" s="560"/>
      <c r="X49" s="560"/>
      <c r="Y49" s="560"/>
      <c r="Z49" s="560"/>
      <c r="AA49" s="560"/>
      <c r="AB49" s="560"/>
      <c r="AC49" s="560"/>
    </row>
    <row r="50" spans="1:29" ht="15" x14ac:dyDescent="0.2">
      <c r="A50" s="563">
        <v>54401</v>
      </c>
      <c r="B50" s="564" t="s">
        <v>132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2"/>
      <c r="Q50" s="562"/>
      <c r="R50" s="562"/>
      <c r="S50" s="562"/>
      <c r="T50" s="562"/>
      <c r="U50" s="562"/>
      <c r="V50" s="562"/>
      <c r="W50" s="562"/>
      <c r="X50" s="562"/>
      <c r="Y50" s="562"/>
      <c r="Z50" s="562"/>
      <c r="AA50" s="562"/>
      <c r="AB50" s="562"/>
      <c r="AC50" s="553">
        <f>C50+P50</f>
        <v>0</v>
      </c>
    </row>
    <row r="51" spans="1:29" ht="15" x14ac:dyDescent="0.2">
      <c r="A51" s="563">
        <v>54403</v>
      </c>
      <c r="B51" s="564" t="s">
        <v>133</v>
      </c>
      <c r="C51" s="561"/>
      <c r="D51" s="561"/>
      <c r="E51" s="561"/>
      <c r="F51" s="561"/>
      <c r="G51" s="561"/>
      <c r="H51" s="561"/>
      <c r="I51" s="561"/>
      <c r="J51" s="561"/>
      <c r="K51" s="561"/>
      <c r="L51" s="561"/>
      <c r="M51" s="561"/>
      <c r="N51" s="561"/>
      <c r="O51" s="561"/>
      <c r="P51" s="562"/>
      <c r="Q51" s="562"/>
      <c r="R51" s="562"/>
      <c r="S51" s="562"/>
      <c r="T51" s="562"/>
      <c r="U51" s="562"/>
      <c r="V51" s="562"/>
      <c r="W51" s="562"/>
      <c r="X51" s="562"/>
      <c r="Y51" s="562"/>
      <c r="Z51" s="562"/>
      <c r="AA51" s="562"/>
      <c r="AB51" s="562"/>
      <c r="AC51" s="553">
        <f t="shared" ref="AC51:AC54" si="2">C51+P51</f>
        <v>0</v>
      </c>
    </row>
    <row r="52" spans="1:29" ht="15" x14ac:dyDescent="0.2">
      <c r="A52" s="563"/>
      <c r="B52" s="564"/>
      <c r="C52" s="561"/>
      <c r="D52" s="561"/>
      <c r="E52" s="561"/>
      <c r="F52" s="561"/>
      <c r="G52" s="561"/>
      <c r="H52" s="561"/>
      <c r="I52" s="561"/>
      <c r="J52" s="561"/>
      <c r="K52" s="561"/>
      <c r="L52" s="561"/>
      <c r="M52" s="561"/>
      <c r="N52" s="561"/>
      <c r="O52" s="561"/>
      <c r="P52" s="562"/>
      <c r="Q52" s="562"/>
      <c r="R52" s="562"/>
      <c r="S52" s="562"/>
      <c r="T52" s="562"/>
      <c r="U52" s="562"/>
      <c r="V52" s="562"/>
      <c r="W52" s="562"/>
      <c r="X52" s="562"/>
      <c r="Y52" s="562"/>
      <c r="Z52" s="562"/>
      <c r="AA52" s="562"/>
      <c r="AB52" s="562"/>
      <c r="AC52" s="553">
        <f t="shared" si="2"/>
        <v>0</v>
      </c>
    </row>
    <row r="53" spans="1:29" ht="15.75" x14ac:dyDescent="0.25">
      <c r="A53" s="544">
        <v>545</v>
      </c>
      <c r="B53" s="558" t="s">
        <v>266</v>
      </c>
      <c r="C53" s="561"/>
      <c r="D53" s="561"/>
      <c r="E53" s="561"/>
      <c r="F53" s="561"/>
      <c r="G53" s="561"/>
      <c r="H53" s="561"/>
      <c r="I53" s="561"/>
      <c r="J53" s="561"/>
      <c r="K53" s="561"/>
      <c r="L53" s="561"/>
      <c r="M53" s="561"/>
      <c r="N53" s="561"/>
      <c r="O53" s="561"/>
      <c r="P53" s="562"/>
      <c r="Q53" s="562"/>
      <c r="R53" s="562"/>
      <c r="S53" s="562"/>
      <c r="T53" s="562"/>
      <c r="U53" s="562"/>
      <c r="V53" s="562"/>
      <c r="W53" s="562"/>
      <c r="X53" s="562"/>
      <c r="Y53" s="562"/>
      <c r="Z53" s="562"/>
      <c r="AA53" s="562"/>
      <c r="AB53" s="562"/>
      <c r="AC53" s="553">
        <f t="shared" si="2"/>
        <v>0</v>
      </c>
    </row>
    <row r="54" spans="1:29" ht="15" x14ac:dyDescent="0.2">
      <c r="A54" s="563">
        <v>54699</v>
      </c>
      <c r="B54" s="564" t="s">
        <v>267</v>
      </c>
      <c r="C54" s="561"/>
      <c r="D54" s="561"/>
      <c r="E54" s="561"/>
      <c r="F54" s="561"/>
      <c r="G54" s="561"/>
      <c r="H54" s="561"/>
      <c r="I54" s="561"/>
      <c r="J54" s="561"/>
      <c r="K54" s="561"/>
      <c r="L54" s="561"/>
      <c r="M54" s="561"/>
      <c r="N54" s="561"/>
      <c r="O54" s="561"/>
      <c r="P54" s="562"/>
      <c r="Q54" s="562"/>
      <c r="R54" s="562"/>
      <c r="S54" s="562"/>
      <c r="T54" s="562"/>
      <c r="U54" s="562"/>
      <c r="V54" s="562"/>
      <c r="W54" s="562"/>
      <c r="X54" s="562"/>
      <c r="Y54" s="562"/>
      <c r="Z54" s="562"/>
      <c r="AA54" s="562"/>
      <c r="AB54" s="562"/>
      <c r="AC54" s="553">
        <f t="shared" si="2"/>
        <v>0</v>
      </c>
    </row>
    <row r="55" spans="1:29" ht="15.75" x14ac:dyDescent="0.25">
      <c r="A55" s="544">
        <v>55</v>
      </c>
      <c r="B55" s="558" t="s">
        <v>168</v>
      </c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60"/>
      <c r="Q55" s="560"/>
      <c r="R55" s="560"/>
      <c r="S55" s="560"/>
      <c r="T55" s="560"/>
      <c r="U55" s="560"/>
      <c r="V55" s="560"/>
      <c r="W55" s="560"/>
      <c r="X55" s="560"/>
      <c r="Y55" s="560"/>
      <c r="Z55" s="560"/>
      <c r="AA55" s="560"/>
      <c r="AB55" s="560"/>
      <c r="AC55" s="560"/>
    </row>
    <row r="56" spans="1:29" ht="15.75" x14ac:dyDescent="0.25">
      <c r="A56" s="544">
        <v>555</v>
      </c>
      <c r="B56" s="558" t="s">
        <v>268</v>
      </c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60"/>
      <c r="Q56" s="560"/>
      <c r="R56" s="560"/>
      <c r="S56" s="560"/>
      <c r="T56" s="560"/>
      <c r="U56" s="560"/>
      <c r="V56" s="560"/>
      <c r="W56" s="560"/>
      <c r="X56" s="560"/>
      <c r="Y56" s="560"/>
      <c r="Z56" s="560"/>
      <c r="AA56" s="560"/>
      <c r="AB56" s="560"/>
      <c r="AC56" s="560"/>
    </row>
    <row r="57" spans="1:29" s="101" customFormat="1" ht="15" x14ac:dyDescent="0.2">
      <c r="A57" s="563">
        <v>55599</v>
      </c>
      <c r="B57" s="564" t="s">
        <v>269</v>
      </c>
      <c r="C57" s="561"/>
      <c r="D57" s="561"/>
      <c r="E57" s="561"/>
      <c r="F57" s="561"/>
      <c r="G57" s="561"/>
      <c r="H57" s="561"/>
      <c r="I57" s="561"/>
      <c r="J57" s="561"/>
      <c r="K57" s="561"/>
      <c r="L57" s="561"/>
      <c r="M57" s="561"/>
      <c r="N57" s="561"/>
      <c r="O57" s="561"/>
      <c r="P57" s="562"/>
      <c r="Q57" s="562"/>
      <c r="R57" s="562"/>
      <c r="S57" s="562"/>
      <c r="T57" s="562"/>
      <c r="U57" s="562"/>
      <c r="V57" s="562"/>
      <c r="W57" s="562"/>
      <c r="X57" s="562"/>
      <c r="Y57" s="562"/>
      <c r="Z57" s="562"/>
      <c r="AA57" s="562"/>
      <c r="AB57" s="562"/>
      <c r="AC57" s="562"/>
    </row>
    <row r="58" spans="1:29" ht="15.75" x14ac:dyDescent="0.25">
      <c r="A58" s="544">
        <v>557</v>
      </c>
      <c r="B58" s="558" t="s">
        <v>170</v>
      </c>
      <c r="C58" s="559"/>
      <c r="D58" s="559"/>
      <c r="E58" s="559"/>
      <c r="F58" s="559"/>
      <c r="G58" s="559"/>
      <c r="H58" s="559"/>
      <c r="I58" s="559"/>
      <c r="J58" s="559"/>
      <c r="K58" s="559"/>
      <c r="L58" s="559"/>
      <c r="M58" s="559"/>
      <c r="N58" s="559"/>
      <c r="O58" s="559"/>
      <c r="P58" s="560"/>
      <c r="Q58" s="560"/>
      <c r="R58" s="560"/>
      <c r="S58" s="560"/>
      <c r="T58" s="560"/>
      <c r="U58" s="560"/>
      <c r="V58" s="560"/>
      <c r="W58" s="560"/>
      <c r="X58" s="560"/>
      <c r="Y58" s="560"/>
      <c r="Z58" s="560"/>
      <c r="AA58" s="560"/>
      <c r="AB58" s="560"/>
      <c r="AC58" s="553">
        <f>C58+P58</f>
        <v>0</v>
      </c>
    </row>
    <row r="59" spans="1:29" ht="15.75" thickBot="1" x14ac:dyDescent="0.25">
      <c r="A59" s="563">
        <v>55799</v>
      </c>
      <c r="B59" s="564" t="s">
        <v>140</v>
      </c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561"/>
      <c r="N59" s="561"/>
      <c r="O59" s="561"/>
      <c r="P59" s="562"/>
      <c r="Q59" s="562"/>
      <c r="R59" s="562"/>
      <c r="S59" s="562"/>
      <c r="T59" s="562"/>
      <c r="U59" s="562"/>
      <c r="V59" s="562"/>
      <c r="W59" s="562"/>
      <c r="X59" s="562"/>
      <c r="Y59" s="562"/>
      <c r="Z59" s="562"/>
      <c r="AA59" s="562"/>
      <c r="AB59" s="562"/>
      <c r="AC59" s="553">
        <f>C59+P59</f>
        <v>0</v>
      </c>
    </row>
    <row r="60" spans="1:29" ht="16.5" thickBot="1" x14ac:dyDescent="0.3">
      <c r="A60" s="568"/>
      <c r="B60" s="215" t="s">
        <v>35</v>
      </c>
      <c r="C60" s="569">
        <f>SUM(C10:C59)</f>
        <v>5625</v>
      </c>
      <c r="D60" s="569"/>
      <c r="E60" s="569"/>
      <c r="F60" s="569"/>
      <c r="G60" s="569"/>
      <c r="H60" s="569"/>
      <c r="I60" s="569"/>
      <c r="J60" s="569"/>
      <c r="K60" s="569"/>
      <c r="L60" s="569"/>
      <c r="M60" s="569"/>
      <c r="N60" s="569"/>
      <c r="O60" s="569"/>
      <c r="P60" s="570">
        <f>SUM(P10:P59)</f>
        <v>79118.75</v>
      </c>
      <c r="Q60" s="570">
        <f t="shared" ref="Q60:AB60" si="3">SUM(Q10:Q59)</f>
        <v>5626.67</v>
      </c>
      <c r="R60" s="570">
        <f t="shared" si="3"/>
        <v>5626.67</v>
      </c>
      <c r="S60" s="570">
        <f t="shared" si="3"/>
        <v>5626.67</v>
      </c>
      <c r="T60" s="570">
        <f t="shared" si="3"/>
        <v>5626.67</v>
      </c>
      <c r="U60" s="570">
        <f t="shared" si="3"/>
        <v>5626.67</v>
      </c>
      <c r="V60" s="570">
        <f t="shared" si="3"/>
        <v>5626.67</v>
      </c>
      <c r="W60" s="570">
        <f t="shared" si="3"/>
        <v>5626.67</v>
      </c>
      <c r="X60" s="570">
        <f t="shared" si="3"/>
        <v>5626.67</v>
      </c>
      <c r="Y60" s="570">
        <f t="shared" si="3"/>
        <v>5626.66</v>
      </c>
      <c r="Z60" s="570">
        <f t="shared" si="3"/>
        <v>5626.66</v>
      </c>
      <c r="AA60" s="570">
        <f t="shared" si="3"/>
        <v>5626.66</v>
      </c>
      <c r="AB60" s="570">
        <f t="shared" si="3"/>
        <v>5626.66</v>
      </c>
      <c r="AC60" s="571">
        <f>SUM(AC10:AC59)</f>
        <v>84743.75</v>
      </c>
    </row>
    <row r="61" spans="1:29" x14ac:dyDescent="0.2">
      <c r="A61" s="21"/>
      <c r="B61" s="21"/>
    </row>
    <row r="62" spans="1:29" x14ac:dyDescent="0.2">
      <c r="A62" s="21"/>
      <c r="B62" s="21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</row>
    <row r="63" spans="1:29" x14ac:dyDescent="0.2">
      <c r="A63" s="21"/>
      <c r="B63" s="21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</row>
    <row r="64" spans="1:29" x14ac:dyDescent="0.2">
      <c r="A64" s="21"/>
      <c r="B64" s="21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</row>
    <row r="65" spans="1:2" x14ac:dyDescent="0.2">
      <c r="A65" s="21"/>
      <c r="B65" s="21"/>
    </row>
    <row r="66" spans="1:2" x14ac:dyDescent="0.2">
      <c r="A66" s="21"/>
      <c r="B66" s="21"/>
    </row>
  </sheetData>
  <mergeCells count="10">
    <mergeCell ref="A1:AC1"/>
    <mergeCell ref="A2:AC2"/>
    <mergeCell ref="A8:B8"/>
    <mergeCell ref="C8:P8"/>
    <mergeCell ref="AC8:AC9"/>
    <mergeCell ref="A3:AC3"/>
    <mergeCell ref="A4:AC4"/>
    <mergeCell ref="A5:AC5"/>
    <mergeCell ref="A6:AC6"/>
    <mergeCell ref="A7:AC7"/>
  </mergeCells>
  <printOptions horizontalCentered="1"/>
  <pageMargins left="0.78740157480314965" right="0.78740157480314965" top="0.43307086614173229" bottom="0.59055118110236227" header="0" footer="0"/>
  <pageSetup scale="73" orientation="portrait" horizontalDpi="4294967294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AE106"/>
  <sheetViews>
    <sheetView topLeftCell="A73" zoomScale="80" zoomScaleNormal="80" workbookViewId="0">
      <selection activeCell="P101" sqref="P101"/>
    </sheetView>
  </sheetViews>
  <sheetFormatPr baseColWidth="10" defaultRowHeight="12.75" x14ac:dyDescent="0.2"/>
  <cols>
    <col min="1" max="1" width="11.28515625" customWidth="1"/>
    <col min="2" max="2" width="68" customWidth="1"/>
    <col min="3" max="3" width="12.5703125" customWidth="1"/>
    <col min="4" max="15" width="12.5703125" hidden="1" customWidth="1"/>
    <col min="16" max="16" width="16" customWidth="1"/>
    <col min="17" max="28" width="16" hidden="1" customWidth="1"/>
    <col min="29" max="29" width="17.140625" customWidth="1"/>
  </cols>
  <sheetData>
    <row r="1" spans="1:30" ht="16.5" x14ac:dyDescent="0.25">
      <c r="A1" s="835" t="s">
        <v>88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5"/>
      <c r="Z1" s="835"/>
      <c r="AA1" s="835"/>
      <c r="AB1" s="835"/>
      <c r="AC1" s="835"/>
    </row>
    <row r="2" spans="1:30" ht="16.5" x14ac:dyDescent="0.25">
      <c r="A2" s="836" t="s">
        <v>149</v>
      </c>
      <c r="B2" s="836"/>
      <c r="C2" s="836"/>
      <c r="D2" s="836"/>
      <c r="E2" s="836"/>
      <c r="F2" s="836"/>
      <c r="G2" s="836"/>
      <c r="H2" s="836"/>
      <c r="I2" s="836"/>
      <c r="J2" s="836"/>
      <c r="K2" s="836"/>
      <c r="L2" s="836"/>
      <c r="M2" s="836"/>
      <c r="N2" s="836"/>
      <c r="O2" s="836"/>
      <c r="P2" s="836"/>
      <c r="Q2" s="836"/>
      <c r="R2" s="836"/>
      <c r="S2" s="836"/>
      <c r="T2" s="836"/>
      <c r="U2" s="836"/>
      <c r="V2" s="836"/>
      <c r="W2" s="836"/>
      <c r="X2" s="836"/>
      <c r="Y2" s="836"/>
      <c r="Z2" s="836"/>
      <c r="AA2" s="836"/>
      <c r="AB2" s="836"/>
      <c r="AC2" s="836"/>
    </row>
    <row r="3" spans="1:30" ht="16.5" x14ac:dyDescent="0.25">
      <c r="A3" s="836" t="s">
        <v>520</v>
      </c>
      <c r="B3" s="836"/>
      <c r="C3" s="836"/>
      <c r="D3" s="836"/>
      <c r="E3" s="836"/>
      <c r="F3" s="836"/>
      <c r="G3" s="836"/>
      <c r="H3" s="836"/>
      <c r="I3" s="836"/>
      <c r="J3" s="836"/>
      <c r="K3" s="836"/>
      <c r="L3" s="836"/>
      <c r="M3" s="836"/>
      <c r="N3" s="836"/>
      <c r="O3" s="836"/>
      <c r="P3" s="836"/>
      <c r="Q3" s="836"/>
      <c r="R3" s="836"/>
      <c r="S3" s="836"/>
      <c r="T3" s="836"/>
      <c r="U3" s="836"/>
      <c r="V3" s="836"/>
      <c r="W3" s="836"/>
      <c r="X3" s="836"/>
      <c r="Y3" s="836"/>
      <c r="Z3" s="836"/>
      <c r="AA3" s="836"/>
      <c r="AB3" s="836"/>
      <c r="AC3" s="836"/>
    </row>
    <row r="4" spans="1:30" ht="16.5" x14ac:dyDescent="0.25">
      <c r="A4" s="837" t="s">
        <v>541</v>
      </c>
      <c r="B4" s="837"/>
      <c r="C4" s="837"/>
      <c r="D4" s="837"/>
      <c r="E4" s="837"/>
      <c r="F4" s="837"/>
      <c r="G4" s="837"/>
      <c r="H4" s="837"/>
      <c r="I4" s="837"/>
      <c r="J4" s="837"/>
      <c r="K4" s="837"/>
      <c r="L4" s="837"/>
      <c r="M4" s="837"/>
      <c r="N4" s="837"/>
      <c r="O4" s="837"/>
      <c r="P4" s="837"/>
      <c r="Q4" s="837"/>
      <c r="R4" s="837"/>
      <c r="S4" s="837"/>
      <c r="T4" s="837"/>
      <c r="U4" s="837"/>
      <c r="V4" s="837"/>
      <c r="W4" s="837"/>
      <c r="X4" s="837"/>
      <c r="Y4" s="837"/>
      <c r="Z4" s="837"/>
      <c r="AA4" s="837"/>
      <c r="AB4" s="837"/>
      <c r="AC4" s="837"/>
    </row>
    <row r="5" spans="1:30" ht="16.5" x14ac:dyDescent="0.25">
      <c r="A5" s="836" t="s">
        <v>150</v>
      </c>
      <c r="B5" s="836"/>
      <c r="C5" s="836"/>
      <c r="D5" s="836"/>
      <c r="E5" s="836"/>
      <c r="F5" s="836"/>
      <c r="G5" s="836"/>
      <c r="H5" s="836"/>
      <c r="I5" s="836"/>
      <c r="J5" s="836"/>
      <c r="K5" s="836"/>
      <c r="L5" s="836"/>
      <c r="M5" s="836"/>
      <c r="N5" s="836"/>
      <c r="O5" s="836"/>
      <c r="P5" s="836"/>
      <c r="Q5" s="836"/>
      <c r="R5" s="836"/>
      <c r="S5" s="836"/>
      <c r="T5" s="836"/>
      <c r="U5" s="836"/>
      <c r="V5" s="836"/>
      <c r="W5" s="836"/>
      <c r="X5" s="836"/>
      <c r="Y5" s="836"/>
      <c r="Z5" s="836"/>
      <c r="AA5" s="836"/>
      <c r="AB5" s="836"/>
      <c r="AC5" s="836"/>
    </row>
    <row r="6" spans="1:30" ht="16.5" x14ac:dyDescent="0.25">
      <c r="A6" s="836" t="s">
        <v>151</v>
      </c>
      <c r="B6" s="836"/>
      <c r="C6" s="836"/>
      <c r="D6" s="836"/>
      <c r="E6" s="836"/>
      <c r="F6" s="836"/>
      <c r="G6" s="836"/>
      <c r="H6" s="836"/>
      <c r="I6" s="836"/>
      <c r="J6" s="836"/>
      <c r="K6" s="836"/>
      <c r="L6" s="836"/>
      <c r="M6" s="836"/>
      <c r="N6" s="836"/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836"/>
    </row>
    <row r="7" spans="1:30" ht="17.100000000000001" customHeight="1" x14ac:dyDescent="0.25">
      <c r="A7" s="838" t="s">
        <v>429</v>
      </c>
      <c r="B7" s="839"/>
      <c r="C7" s="839"/>
      <c r="D7" s="839"/>
      <c r="E7" s="839"/>
      <c r="F7" s="839"/>
      <c r="G7" s="839"/>
      <c r="H7" s="839"/>
      <c r="I7" s="839"/>
      <c r="J7" s="839"/>
      <c r="K7" s="839"/>
      <c r="L7" s="839"/>
      <c r="M7" s="839"/>
      <c r="N7" s="839"/>
      <c r="O7" s="839"/>
      <c r="P7" s="839"/>
      <c r="Q7" s="839"/>
      <c r="R7" s="839"/>
      <c r="S7" s="839"/>
      <c r="T7" s="839"/>
      <c r="U7" s="839"/>
      <c r="V7" s="839"/>
      <c r="W7" s="839"/>
      <c r="X7" s="839"/>
      <c r="Y7" s="839"/>
      <c r="Z7" s="839"/>
      <c r="AA7" s="839"/>
      <c r="AB7" s="839"/>
      <c r="AC7" s="839"/>
    </row>
    <row r="8" spans="1:30" ht="15" x14ac:dyDescent="0.25">
      <c r="A8" s="824" t="s">
        <v>89</v>
      </c>
      <c r="B8" s="825"/>
      <c r="C8" s="814" t="s">
        <v>153</v>
      </c>
      <c r="D8" s="814"/>
      <c r="E8" s="814"/>
      <c r="F8" s="814"/>
      <c r="G8" s="814"/>
      <c r="H8" s="814"/>
      <c r="I8" s="814"/>
      <c r="J8" s="814"/>
      <c r="K8" s="814"/>
      <c r="L8" s="814"/>
      <c r="M8" s="814"/>
      <c r="N8" s="814"/>
      <c r="O8" s="814"/>
      <c r="P8" s="815"/>
      <c r="Q8" s="695"/>
      <c r="R8" s="695"/>
      <c r="S8" s="695"/>
      <c r="T8" s="695"/>
      <c r="U8" s="695"/>
      <c r="V8" s="695"/>
      <c r="W8" s="695"/>
      <c r="X8" s="695"/>
      <c r="Y8" s="695"/>
      <c r="Z8" s="695"/>
      <c r="AA8" s="695"/>
      <c r="AB8" s="695"/>
      <c r="AC8" s="804" t="s">
        <v>35</v>
      </c>
    </row>
    <row r="9" spans="1:30" ht="22.5" x14ac:dyDescent="0.2">
      <c r="A9" s="230" t="s">
        <v>90</v>
      </c>
      <c r="B9" s="202" t="s">
        <v>91</v>
      </c>
      <c r="C9" s="348" t="s">
        <v>383</v>
      </c>
      <c r="D9" s="696" t="s">
        <v>525</v>
      </c>
      <c r="E9" s="696" t="s">
        <v>526</v>
      </c>
      <c r="F9" s="696" t="s">
        <v>551</v>
      </c>
      <c r="G9" s="696" t="s">
        <v>528</v>
      </c>
      <c r="H9" s="696" t="s">
        <v>552</v>
      </c>
      <c r="I9" s="696" t="s">
        <v>530</v>
      </c>
      <c r="J9" s="696" t="s">
        <v>531</v>
      </c>
      <c r="K9" s="696" t="s">
        <v>532</v>
      </c>
      <c r="L9" s="696" t="s">
        <v>533</v>
      </c>
      <c r="M9" s="696" t="s">
        <v>553</v>
      </c>
      <c r="N9" s="696" t="s">
        <v>535</v>
      </c>
      <c r="O9" s="696" t="s">
        <v>536</v>
      </c>
      <c r="P9" s="349" t="s">
        <v>154</v>
      </c>
      <c r="Q9" s="693" t="s">
        <v>525</v>
      </c>
      <c r="R9" s="693" t="s">
        <v>526</v>
      </c>
      <c r="S9" s="693" t="s">
        <v>551</v>
      </c>
      <c r="T9" s="693" t="s">
        <v>528</v>
      </c>
      <c r="U9" s="693" t="s">
        <v>552</v>
      </c>
      <c r="V9" s="693" t="s">
        <v>530</v>
      </c>
      <c r="W9" s="693" t="s">
        <v>531</v>
      </c>
      <c r="X9" s="693" t="s">
        <v>532</v>
      </c>
      <c r="Y9" s="693" t="s">
        <v>533</v>
      </c>
      <c r="Z9" s="693" t="s">
        <v>553</v>
      </c>
      <c r="AA9" s="693" t="s">
        <v>535</v>
      </c>
      <c r="AB9" s="693" t="s">
        <v>536</v>
      </c>
      <c r="AC9" s="805"/>
    </row>
    <row r="10" spans="1:30" ht="15.75" x14ac:dyDescent="0.25">
      <c r="A10" s="544">
        <v>51</v>
      </c>
      <c r="B10" s="545" t="s">
        <v>155</v>
      </c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  <c r="P10" s="547"/>
      <c r="Q10" s="547"/>
      <c r="R10" s="547"/>
      <c r="S10" s="547"/>
      <c r="T10" s="547"/>
      <c r="U10" s="547"/>
      <c r="V10" s="547"/>
      <c r="W10" s="547"/>
      <c r="X10" s="547"/>
      <c r="Y10" s="547"/>
      <c r="Z10" s="547"/>
      <c r="AA10" s="547"/>
      <c r="AB10" s="547"/>
      <c r="AC10" s="547"/>
    </row>
    <row r="11" spans="1:30" ht="15.75" x14ac:dyDescent="0.25">
      <c r="A11" s="544">
        <v>511</v>
      </c>
      <c r="B11" s="545" t="s">
        <v>156</v>
      </c>
      <c r="C11" s="548"/>
      <c r="D11" s="548"/>
      <c r="E11" s="548"/>
      <c r="F11" s="548"/>
      <c r="G11" s="548"/>
      <c r="H11" s="548"/>
      <c r="I11" s="548"/>
      <c r="J11" s="548"/>
      <c r="K11" s="548"/>
      <c r="L11" s="548"/>
      <c r="M11" s="548"/>
      <c r="N11" s="548"/>
      <c r="O11" s="548"/>
      <c r="P11" s="549"/>
      <c r="Q11" s="54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</row>
    <row r="12" spans="1:30" ht="15" x14ac:dyDescent="0.2">
      <c r="A12" s="550" t="s">
        <v>80</v>
      </c>
      <c r="B12" s="551" t="s">
        <v>81</v>
      </c>
      <c r="C12" s="552">
        <f>+Consolidado!H10</f>
        <v>0</v>
      </c>
      <c r="D12" s="552"/>
      <c r="E12" s="552"/>
      <c r="F12" s="552"/>
      <c r="G12" s="552"/>
      <c r="H12" s="552"/>
      <c r="I12" s="552"/>
      <c r="J12" s="552"/>
      <c r="K12" s="552"/>
      <c r="L12" s="552"/>
      <c r="M12" s="552"/>
      <c r="N12" s="552"/>
      <c r="O12" s="552"/>
      <c r="P12" s="553">
        <f>+Consolidado!T10</f>
        <v>208200</v>
      </c>
      <c r="Q12" s="553">
        <v>14100</v>
      </c>
      <c r="R12" s="553">
        <v>14100</v>
      </c>
      <c r="S12" s="553">
        <v>14100</v>
      </c>
      <c r="T12" s="553">
        <v>14100</v>
      </c>
      <c r="U12" s="553">
        <v>14100</v>
      </c>
      <c r="V12" s="553">
        <v>14100</v>
      </c>
      <c r="W12" s="553">
        <v>14100</v>
      </c>
      <c r="X12" s="553">
        <v>14100</v>
      </c>
      <c r="Y12" s="553">
        <v>14100</v>
      </c>
      <c r="Z12" s="553">
        <v>14100</v>
      </c>
      <c r="AA12" s="553">
        <v>14100</v>
      </c>
      <c r="AB12" s="553">
        <v>14100</v>
      </c>
      <c r="AC12" s="553">
        <f>C12+P12</f>
        <v>208200</v>
      </c>
      <c r="AD12" s="68"/>
    </row>
    <row r="13" spans="1:30" ht="15" x14ac:dyDescent="0.2">
      <c r="A13" s="550" t="s">
        <v>279</v>
      </c>
      <c r="B13" s="551" t="s">
        <v>83</v>
      </c>
      <c r="C13" s="552">
        <f>+Consolidado!H11</f>
        <v>17350</v>
      </c>
      <c r="D13" s="552"/>
      <c r="E13" s="552"/>
      <c r="F13" s="552"/>
      <c r="G13" s="552"/>
      <c r="H13" s="552"/>
      <c r="I13" s="552"/>
      <c r="J13" s="552"/>
      <c r="K13" s="552"/>
      <c r="L13" s="552"/>
      <c r="M13" s="552"/>
      <c r="N13" s="552"/>
      <c r="O13" s="552">
        <v>13000</v>
      </c>
      <c r="P13" s="553">
        <v>0</v>
      </c>
      <c r="Q13" s="553"/>
      <c r="R13" s="553"/>
      <c r="S13" s="553"/>
      <c r="T13" s="553"/>
      <c r="U13" s="553"/>
      <c r="V13" s="553"/>
      <c r="W13" s="553"/>
      <c r="X13" s="553"/>
      <c r="Y13" s="553"/>
      <c r="Z13" s="553"/>
      <c r="AA13" s="553"/>
      <c r="AB13" s="553"/>
      <c r="AC13" s="553">
        <f>C13+P13</f>
        <v>17350</v>
      </c>
      <c r="AD13" s="68"/>
    </row>
    <row r="14" spans="1:30" ht="15" x14ac:dyDescent="0.2">
      <c r="A14" s="550" t="s">
        <v>84</v>
      </c>
      <c r="B14" s="551" t="s">
        <v>85</v>
      </c>
      <c r="C14" s="552">
        <v>0</v>
      </c>
      <c r="D14" s="552"/>
      <c r="E14" s="552"/>
      <c r="F14" s="552"/>
      <c r="G14" s="552"/>
      <c r="H14" s="552"/>
      <c r="I14" s="552"/>
      <c r="J14" s="552"/>
      <c r="K14" s="552"/>
      <c r="L14" s="552"/>
      <c r="M14" s="552"/>
      <c r="N14" s="552"/>
      <c r="O14" s="552"/>
      <c r="P14" s="553"/>
      <c r="Q14" s="553"/>
      <c r="R14" s="553"/>
      <c r="S14" s="553"/>
      <c r="T14" s="553"/>
      <c r="U14" s="553"/>
      <c r="V14" s="553"/>
      <c r="W14" s="553"/>
      <c r="X14" s="553"/>
      <c r="Y14" s="553"/>
      <c r="Z14" s="553"/>
      <c r="AA14" s="553"/>
      <c r="AB14" s="553"/>
      <c r="AC14" s="553">
        <f>C14+P14</f>
        <v>0</v>
      </c>
    </row>
    <row r="15" spans="1:30" ht="15.75" x14ac:dyDescent="0.25">
      <c r="A15" s="554" t="s">
        <v>157</v>
      </c>
      <c r="B15" s="555" t="s">
        <v>158</v>
      </c>
      <c r="C15" s="556"/>
      <c r="D15" s="556"/>
      <c r="E15" s="556"/>
      <c r="F15" s="556"/>
      <c r="G15" s="556"/>
      <c r="H15" s="556"/>
      <c r="I15" s="556"/>
      <c r="J15" s="556"/>
      <c r="K15" s="556"/>
      <c r="L15" s="556"/>
      <c r="M15" s="556"/>
      <c r="N15" s="556"/>
      <c r="O15" s="556"/>
      <c r="P15" s="557"/>
      <c r="Q15" s="557"/>
      <c r="R15" s="557"/>
      <c r="S15" s="557"/>
      <c r="T15" s="557"/>
      <c r="U15" s="557"/>
      <c r="V15" s="557"/>
      <c r="W15" s="557"/>
      <c r="X15" s="557"/>
      <c r="Y15" s="557"/>
      <c r="Z15" s="557"/>
      <c r="AA15" s="557"/>
      <c r="AB15" s="557"/>
      <c r="AC15" s="557"/>
    </row>
    <row r="16" spans="1:30" ht="15" x14ac:dyDescent="0.2">
      <c r="A16" s="563">
        <v>51202</v>
      </c>
      <c r="B16" s="564" t="s">
        <v>92</v>
      </c>
      <c r="C16" s="552"/>
      <c r="D16" s="552"/>
      <c r="E16" s="552"/>
      <c r="F16" s="552"/>
      <c r="G16" s="552"/>
      <c r="H16" s="552"/>
      <c r="I16" s="552"/>
      <c r="J16" s="552"/>
      <c r="K16" s="552"/>
      <c r="L16" s="552"/>
      <c r="M16" s="552"/>
      <c r="N16" s="552"/>
      <c r="O16" s="552"/>
      <c r="P16" s="553"/>
      <c r="Q16" s="553"/>
      <c r="R16" s="553"/>
      <c r="S16" s="553"/>
      <c r="T16" s="553"/>
      <c r="U16" s="553"/>
      <c r="V16" s="553"/>
      <c r="W16" s="553"/>
      <c r="X16" s="553"/>
      <c r="Y16" s="553"/>
      <c r="Z16" s="553"/>
      <c r="AA16" s="553"/>
      <c r="AB16" s="553"/>
      <c r="AC16" s="553"/>
    </row>
    <row r="17" spans="1:31" ht="15" x14ac:dyDescent="0.2">
      <c r="A17" s="550" t="s">
        <v>82</v>
      </c>
      <c r="B17" s="551" t="s">
        <v>83</v>
      </c>
      <c r="C17" s="552"/>
      <c r="D17" s="552"/>
      <c r="E17" s="552"/>
      <c r="F17" s="552"/>
      <c r="G17" s="552"/>
      <c r="H17" s="552"/>
      <c r="I17" s="552"/>
      <c r="J17" s="552"/>
      <c r="K17" s="552"/>
      <c r="L17" s="552"/>
      <c r="M17" s="552"/>
      <c r="N17" s="552"/>
      <c r="O17" s="552"/>
      <c r="P17" s="553"/>
      <c r="Q17" s="553"/>
      <c r="R17" s="553"/>
      <c r="S17" s="553"/>
      <c r="T17" s="553"/>
      <c r="U17" s="553"/>
      <c r="V17" s="553"/>
      <c r="W17" s="553"/>
      <c r="X17" s="553"/>
      <c r="Y17" s="553"/>
      <c r="Z17" s="553"/>
      <c r="AA17" s="553"/>
      <c r="AB17" s="553"/>
      <c r="AC17" s="553"/>
    </row>
    <row r="18" spans="1:31" ht="15.75" x14ac:dyDescent="0.25">
      <c r="A18" s="544">
        <v>514</v>
      </c>
      <c r="B18" s="558" t="s">
        <v>161</v>
      </c>
      <c r="C18" s="559"/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559"/>
      <c r="P18" s="560"/>
      <c r="Q18" s="560"/>
      <c r="R18" s="560"/>
      <c r="S18" s="560"/>
      <c r="T18" s="560"/>
      <c r="U18" s="560"/>
      <c r="V18" s="560"/>
      <c r="W18" s="560"/>
      <c r="X18" s="560"/>
      <c r="Y18" s="560"/>
      <c r="Z18" s="560"/>
      <c r="AA18" s="560"/>
      <c r="AB18" s="560"/>
      <c r="AC18" s="560"/>
    </row>
    <row r="19" spans="1:31" ht="15" x14ac:dyDescent="0.2">
      <c r="A19" s="550" t="s">
        <v>86</v>
      </c>
      <c r="B19" s="551" t="s">
        <v>338</v>
      </c>
      <c r="C19" s="55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3">
        <f>+Consolidado!T21</f>
        <v>15615</v>
      </c>
      <c r="Q19" s="553">
        <v>987</v>
      </c>
      <c r="R19" s="553">
        <v>987</v>
      </c>
      <c r="S19" s="553">
        <v>987</v>
      </c>
      <c r="T19" s="553">
        <v>987</v>
      </c>
      <c r="U19" s="553">
        <v>987</v>
      </c>
      <c r="V19" s="553">
        <v>987</v>
      </c>
      <c r="W19" s="553">
        <v>987</v>
      </c>
      <c r="X19" s="553">
        <v>987</v>
      </c>
      <c r="Y19" s="553">
        <v>987</v>
      </c>
      <c r="Z19" s="553">
        <v>987</v>
      </c>
      <c r="AA19" s="553">
        <v>987</v>
      </c>
      <c r="AB19" s="553">
        <v>987</v>
      </c>
      <c r="AC19" s="553">
        <f>C19+P19</f>
        <v>15615</v>
      </c>
    </row>
    <row r="20" spans="1:31" ht="15.75" x14ac:dyDescent="0.25">
      <c r="A20" s="544">
        <v>515</v>
      </c>
      <c r="B20" s="558" t="s">
        <v>162</v>
      </c>
      <c r="C20" s="556"/>
      <c r="D20" s="556"/>
      <c r="E20" s="556"/>
      <c r="F20" s="556"/>
      <c r="G20" s="556"/>
      <c r="H20" s="556"/>
      <c r="I20" s="556"/>
      <c r="J20" s="556"/>
      <c r="K20" s="556"/>
      <c r="L20" s="556"/>
      <c r="M20" s="556"/>
      <c r="N20" s="556"/>
      <c r="O20" s="556"/>
      <c r="P20" s="557"/>
      <c r="Q20" s="557"/>
      <c r="R20" s="557"/>
      <c r="S20" s="557"/>
      <c r="T20" s="557"/>
      <c r="U20" s="557"/>
      <c r="V20" s="557"/>
      <c r="W20" s="557"/>
      <c r="X20" s="557"/>
      <c r="Y20" s="557"/>
      <c r="Z20" s="557"/>
      <c r="AA20" s="557"/>
      <c r="AB20" s="557"/>
      <c r="AC20" s="557"/>
    </row>
    <row r="21" spans="1:31" ht="15" x14ac:dyDescent="0.2">
      <c r="A21" s="550" t="s">
        <v>87</v>
      </c>
      <c r="B21" s="551" t="s">
        <v>329</v>
      </c>
      <c r="C21" s="552">
        <v>0</v>
      </c>
      <c r="D21" s="552"/>
      <c r="E21" s="552"/>
      <c r="F21" s="552"/>
      <c r="G21" s="552"/>
      <c r="H21" s="552"/>
      <c r="I21" s="552"/>
      <c r="J21" s="552"/>
      <c r="K21" s="552"/>
      <c r="L21" s="552"/>
      <c r="M21" s="552"/>
      <c r="N21" s="552"/>
      <c r="O21" s="552"/>
      <c r="P21" s="553">
        <f>+Consolidado!T23</f>
        <v>14053.5</v>
      </c>
      <c r="Q21" s="553">
        <v>951.75</v>
      </c>
      <c r="R21" s="553">
        <v>951.75</v>
      </c>
      <c r="S21" s="553">
        <v>951.75</v>
      </c>
      <c r="T21" s="553">
        <v>951.75</v>
      </c>
      <c r="U21" s="553">
        <v>951.75</v>
      </c>
      <c r="V21" s="553">
        <v>951.75</v>
      </c>
      <c r="W21" s="553">
        <v>951.75</v>
      </c>
      <c r="X21" s="553">
        <v>951.75</v>
      </c>
      <c r="Y21" s="553">
        <v>951.75</v>
      </c>
      <c r="Z21" s="553">
        <v>951.75</v>
      </c>
      <c r="AA21" s="553">
        <v>951.75</v>
      </c>
      <c r="AB21" s="553">
        <v>951.75</v>
      </c>
      <c r="AC21" s="553">
        <f>C21+P21</f>
        <v>14053.5</v>
      </c>
    </row>
    <row r="22" spans="1:31" ht="15.75" x14ac:dyDescent="0.25">
      <c r="A22" s="544">
        <v>517</v>
      </c>
      <c r="B22" s="558" t="s">
        <v>300</v>
      </c>
      <c r="C22" s="561"/>
      <c r="D22" s="561"/>
      <c r="E22" s="561"/>
      <c r="F22" s="561"/>
      <c r="G22" s="561"/>
      <c r="H22" s="561"/>
      <c r="I22" s="561"/>
      <c r="J22" s="561"/>
      <c r="K22" s="561"/>
      <c r="L22" s="561"/>
      <c r="M22" s="561"/>
      <c r="N22" s="561"/>
      <c r="O22" s="561"/>
      <c r="P22" s="562"/>
      <c r="Q22" s="562"/>
      <c r="R22" s="562"/>
      <c r="S22" s="562"/>
      <c r="T22" s="562"/>
      <c r="U22" s="562"/>
      <c r="V22" s="562"/>
      <c r="W22" s="562"/>
      <c r="X22" s="562"/>
      <c r="Y22" s="562"/>
      <c r="Z22" s="562"/>
      <c r="AA22" s="562"/>
      <c r="AB22" s="562"/>
      <c r="AC22" s="553">
        <f>C22+P22</f>
        <v>0</v>
      </c>
    </row>
    <row r="23" spans="1:31" ht="15" x14ac:dyDescent="0.2">
      <c r="A23" s="563">
        <v>51701</v>
      </c>
      <c r="B23" s="564" t="s">
        <v>301</v>
      </c>
      <c r="C23" s="561">
        <v>0</v>
      </c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62">
        <f>+Consolidado!T25</f>
        <v>0</v>
      </c>
      <c r="Q23" s="562"/>
      <c r="R23" s="562"/>
      <c r="S23" s="562"/>
      <c r="T23" s="562"/>
      <c r="U23" s="562"/>
      <c r="V23" s="562"/>
      <c r="W23" s="562"/>
      <c r="X23" s="562"/>
      <c r="Y23" s="562"/>
      <c r="Z23" s="562"/>
      <c r="AA23" s="562"/>
      <c r="AB23" s="562"/>
      <c r="AC23" s="553">
        <f>C23+P23</f>
        <v>0</v>
      </c>
    </row>
    <row r="24" spans="1:31" ht="15" x14ac:dyDescent="0.2">
      <c r="A24" s="563">
        <v>51702</v>
      </c>
      <c r="B24" s="564" t="s">
        <v>302</v>
      </c>
      <c r="C24" s="561"/>
      <c r="D24" s="561"/>
      <c r="E24" s="561"/>
      <c r="F24" s="561"/>
      <c r="G24" s="561"/>
      <c r="H24" s="561"/>
      <c r="I24" s="561"/>
      <c r="J24" s="561"/>
      <c r="K24" s="561"/>
      <c r="L24" s="561"/>
      <c r="M24" s="561"/>
      <c r="N24" s="561"/>
      <c r="O24" s="561"/>
      <c r="P24" s="562"/>
      <c r="Q24" s="562"/>
      <c r="R24" s="562"/>
      <c r="S24" s="562"/>
      <c r="T24" s="562"/>
      <c r="U24" s="562"/>
      <c r="V24" s="562"/>
      <c r="W24" s="562"/>
      <c r="X24" s="562"/>
      <c r="Y24" s="562"/>
      <c r="Z24" s="562"/>
      <c r="AA24" s="562"/>
      <c r="AB24" s="562"/>
      <c r="AC24" s="553"/>
    </row>
    <row r="25" spans="1:31" ht="15.75" x14ac:dyDescent="0.25">
      <c r="A25" s="544">
        <v>519</v>
      </c>
      <c r="B25" s="558" t="s">
        <v>95</v>
      </c>
      <c r="C25" s="559"/>
      <c r="D25" s="559"/>
      <c r="E25" s="559"/>
      <c r="F25" s="559"/>
      <c r="G25" s="559"/>
      <c r="H25" s="559"/>
      <c r="I25" s="559"/>
      <c r="J25" s="559"/>
      <c r="K25" s="559"/>
      <c r="L25" s="559"/>
      <c r="M25" s="559"/>
      <c r="N25" s="559"/>
      <c r="O25" s="559"/>
      <c r="P25" s="560"/>
      <c r="Q25" s="560"/>
      <c r="R25" s="560"/>
      <c r="S25" s="560"/>
      <c r="T25" s="560"/>
      <c r="U25" s="560"/>
      <c r="V25" s="560"/>
      <c r="W25" s="560"/>
      <c r="X25" s="560"/>
      <c r="Y25" s="560"/>
      <c r="Z25" s="560"/>
      <c r="AA25" s="560"/>
      <c r="AB25" s="560"/>
      <c r="AC25" s="560"/>
    </row>
    <row r="26" spans="1:31" ht="15" x14ac:dyDescent="0.2">
      <c r="A26" s="563">
        <v>51999</v>
      </c>
      <c r="B26" s="564" t="s">
        <v>357</v>
      </c>
      <c r="C26" s="561"/>
      <c r="D26" s="561"/>
      <c r="E26" s="561"/>
      <c r="F26" s="561"/>
      <c r="G26" s="561"/>
      <c r="H26" s="561"/>
      <c r="I26" s="561"/>
      <c r="J26" s="561"/>
      <c r="K26" s="561"/>
      <c r="L26" s="561"/>
      <c r="M26" s="561"/>
      <c r="N26" s="561"/>
      <c r="O26" s="561"/>
      <c r="P26" s="562"/>
      <c r="Q26" s="562"/>
      <c r="R26" s="562"/>
      <c r="S26" s="562"/>
      <c r="T26" s="562"/>
      <c r="U26" s="562"/>
      <c r="V26" s="562"/>
      <c r="W26" s="562"/>
      <c r="X26" s="562"/>
      <c r="Y26" s="562"/>
      <c r="Z26" s="562"/>
      <c r="AA26" s="562"/>
      <c r="AB26" s="562"/>
      <c r="AC26" s="553">
        <f>C26+P26</f>
        <v>0</v>
      </c>
    </row>
    <row r="27" spans="1:31" ht="15" x14ac:dyDescent="0.2">
      <c r="A27" s="563"/>
      <c r="B27" s="564"/>
      <c r="C27" s="565"/>
      <c r="D27" s="565"/>
      <c r="E27" s="565"/>
      <c r="F27" s="565"/>
      <c r="G27" s="565"/>
      <c r="H27" s="565"/>
      <c r="I27" s="565"/>
      <c r="J27" s="565"/>
      <c r="K27" s="565"/>
      <c r="L27" s="565"/>
      <c r="M27" s="565"/>
      <c r="N27" s="565"/>
      <c r="O27" s="565"/>
      <c r="P27" s="566"/>
      <c r="Q27" s="566"/>
      <c r="R27" s="566"/>
      <c r="S27" s="566"/>
      <c r="T27" s="566"/>
      <c r="U27" s="566"/>
      <c r="V27" s="566"/>
      <c r="W27" s="566"/>
      <c r="X27" s="566"/>
      <c r="Y27" s="566"/>
      <c r="Z27" s="566"/>
      <c r="AA27" s="566"/>
      <c r="AB27" s="566"/>
      <c r="AC27" s="567"/>
    </row>
    <row r="28" spans="1:31" ht="15.75" x14ac:dyDescent="0.25">
      <c r="A28" s="544">
        <v>54</v>
      </c>
      <c r="B28" s="558" t="s">
        <v>163</v>
      </c>
      <c r="C28" s="556"/>
      <c r="D28" s="556"/>
      <c r="E28" s="556"/>
      <c r="F28" s="556"/>
      <c r="G28" s="556"/>
      <c r="H28" s="556"/>
      <c r="I28" s="556"/>
      <c r="J28" s="556"/>
      <c r="K28" s="556"/>
      <c r="L28" s="556"/>
      <c r="M28" s="556"/>
      <c r="N28" s="556"/>
      <c r="O28" s="556"/>
      <c r="P28" s="557"/>
      <c r="Q28" s="557"/>
      <c r="R28" s="557"/>
      <c r="S28" s="557"/>
      <c r="T28" s="557"/>
      <c r="U28" s="557"/>
      <c r="V28" s="557"/>
      <c r="W28" s="557"/>
      <c r="X28" s="557"/>
      <c r="Y28" s="557"/>
      <c r="Z28" s="557"/>
      <c r="AA28" s="557"/>
      <c r="AB28" s="557"/>
      <c r="AC28" s="553">
        <f t="shared" ref="AC28:AC63" si="0">C28+P28</f>
        <v>0</v>
      </c>
      <c r="AE28" s="68"/>
    </row>
    <row r="29" spans="1:31" ht="15.75" x14ac:dyDescent="0.25">
      <c r="A29" s="544">
        <v>541</v>
      </c>
      <c r="B29" s="558" t="s">
        <v>164</v>
      </c>
      <c r="C29" s="559"/>
      <c r="D29" s="559"/>
      <c r="E29" s="559"/>
      <c r="F29" s="559"/>
      <c r="G29" s="559"/>
      <c r="H29" s="559"/>
      <c r="I29" s="559"/>
      <c r="J29" s="559"/>
      <c r="K29" s="559"/>
      <c r="L29" s="559"/>
      <c r="M29" s="559"/>
      <c r="N29" s="559"/>
      <c r="O29" s="559"/>
      <c r="P29" s="560"/>
      <c r="Q29" s="560"/>
      <c r="R29" s="560"/>
      <c r="S29" s="560"/>
      <c r="T29" s="560"/>
      <c r="U29" s="560"/>
      <c r="V29" s="560"/>
      <c r="W29" s="560"/>
      <c r="X29" s="560"/>
      <c r="Y29" s="560"/>
      <c r="Z29" s="560"/>
      <c r="AA29" s="560"/>
      <c r="AB29" s="560"/>
      <c r="AC29" s="553">
        <f t="shared" si="0"/>
        <v>0</v>
      </c>
    </row>
    <row r="30" spans="1:31" ht="15" x14ac:dyDescent="0.2">
      <c r="A30" s="563">
        <v>54101</v>
      </c>
      <c r="B30" s="564" t="s">
        <v>96</v>
      </c>
      <c r="C30" s="561"/>
      <c r="D30" s="561"/>
      <c r="E30" s="561"/>
      <c r="F30" s="561"/>
      <c r="G30" s="561"/>
      <c r="H30" s="561"/>
      <c r="I30" s="561"/>
      <c r="J30" s="561"/>
      <c r="K30" s="561"/>
      <c r="L30" s="561"/>
      <c r="M30" s="561"/>
      <c r="N30" s="561"/>
      <c r="O30" s="561"/>
      <c r="P30" s="562"/>
      <c r="Q30" s="562"/>
      <c r="R30" s="562"/>
      <c r="S30" s="562"/>
      <c r="T30" s="562"/>
      <c r="U30" s="562"/>
      <c r="V30" s="562"/>
      <c r="W30" s="562"/>
      <c r="X30" s="562"/>
      <c r="Y30" s="562"/>
      <c r="Z30" s="562"/>
      <c r="AA30" s="562"/>
      <c r="AB30" s="562"/>
      <c r="AC30" s="553">
        <f t="shared" si="0"/>
        <v>0</v>
      </c>
    </row>
    <row r="31" spans="1:31" ht="15" x14ac:dyDescent="0.2">
      <c r="A31" s="563">
        <v>54103</v>
      </c>
      <c r="B31" s="564" t="s">
        <v>97</v>
      </c>
      <c r="C31" s="561">
        <v>0</v>
      </c>
      <c r="D31" s="561"/>
      <c r="E31" s="561"/>
      <c r="F31" s="561"/>
      <c r="G31" s="561"/>
      <c r="H31" s="561"/>
      <c r="I31" s="561"/>
      <c r="J31" s="561"/>
      <c r="K31" s="561"/>
      <c r="L31" s="561"/>
      <c r="M31" s="561"/>
      <c r="N31" s="561"/>
      <c r="O31" s="561"/>
      <c r="P31" s="562">
        <f>+Consolidado!T34</f>
        <v>5000</v>
      </c>
      <c r="Q31" s="562">
        <v>1000</v>
      </c>
      <c r="R31" s="562">
        <v>1000</v>
      </c>
      <c r="S31" s="562">
        <v>1000</v>
      </c>
      <c r="T31" s="562">
        <v>1000</v>
      </c>
      <c r="U31" s="562">
        <v>1000</v>
      </c>
      <c r="V31" s="562">
        <v>1000</v>
      </c>
      <c r="W31" s="562">
        <v>1000</v>
      </c>
      <c r="X31" s="562">
        <v>1000</v>
      </c>
      <c r="Y31" s="562">
        <v>1000</v>
      </c>
      <c r="Z31" s="562">
        <v>1000</v>
      </c>
      <c r="AA31" s="562">
        <v>1000</v>
      </c>
      <c r="AB31" s="562">
        <v>1000</v>
      </c>
      <c r="AC31" s="553">
        <f t="shared" si="0"/>
        <v>5000</v>
      </c>
    </row>
    <row r="32" spans="1:31" ht="15" x14ac:dyDescent="0.2">
      <c r="A32" s="563">
        <v>54104</v>
      </c>
      <c r="B32" s="564" t="s">
        <v>98</v>
      </c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2">
        <f>+Consolidado!T35</f>
        <v>0</v>
      </c>
      <c r="Q32" s="562"/>
      <c r="R32" s="562"/>
      <c r="S32" s="562"/>
      <c r="T32" s="562"/>
      <c r="U32" s="562"/>
      <c r="V32" s="562"/>
      <c r="W32" s="562"/>
      <c r="X32" s="562"/>
      <c r="Y32" s="562"/>
      <c r="Z32" s="562"/>
      <c r="AA32" s="562"/>
      <c r="AB32" s="562"/>
      <c r="AC32" s="553">
        <f t="shared" si="0"/>
        <v>0</v>
      </c>
    </row>
    <row r="33" spans="1:29" ht="15" x14ac:dyDescent="0.2">
      <c r="A33" s="563">
        <v>54105</v>
      </c>
      <c r="B33" s="564" t="s">
        <v>99</v>
      </c>
      <c r="C33" s="561">
        <v>0</v>
      </c>
      <c r="D33" s="561"/>
      <c r="E33" s="561"/>
      <c r="F33" s="561"/>
      <c r="G33" s="561"/>
      <c r="H33" s="561"/>
      <c r="I33" s="561"/>
      <c r="J33" s="561"/>
      <c r="K33" s="561"/>
      <c r="L33" s="561"/>
      <c r="M33" s="561"/>
      <c r="N33" s="561"/>
      <c r="O33" s="561"/>
      <c r="P33" s="562"/>
      <c r="Q33" s="562"/>
      <c r="R33" s="562"/>
      <c r="S33" s="562"/>
      <c r="T33" s="562"/>
      <c r="U33" s="562"/>
      <c r="V33" s="562"/>
      <c r="W33" s="562"/>
      <c r="X33" s="562"/>
      <c r="Y33" s="562"/>
      <c r="Z33" s="562"/>
      <c r="AA33" s="562"/>
      <c r="AB33" s="562"/>
      <c r="AC33" s="553">
        <f t="shared" si="0"/>
        <v>0</v>
      </c>
    </row>
    <row r="34" spans="1:29" ht="15" x14ac:dyDescent="0.2">
      <c r="A34" s="563">
        <v>54106</v>
      </c>
      <c r="B34" s="564" t="s">
        <v>100</v>
      </c>
      <c r="C34" s="561"/>
      <c r="D34" s="561"/>
      <c r="E34" s="561"/>
      <c r="F34" s="561"/>
      <c r="G34" s="561"/>
      <c r="H34" s="561"/>
      <c r="I34" s="561"/>
      <c r="J34" s="561"/>
      <c r="K34" s="561"/>
      <c r="L34" s="561"/>
      <c r="M34" s="561"/>
      <c r="N34" s="561"/>
      <c r="O34" s="561"/>
      <c r="P34" s="562">
        <f>+Consolidado!T37</f>
        <v>0</v>
      </c>
      <c r="Q34" s="562"/>
      <c r="R34" s="562"/>
      <c r="S34" s="562"/>
      <c r="T34" s="562"/>
      <c r="U34" s="562"/>
      <c r="V34" s="562"/>
      <c r="W34" s="562"/>
      <c r="X34" s="562"/>
      <c r="Y34" s="562"/>
      <c r="Z34" s="562"/>
      <c r="AA34" s="562"/>
      <c r="AB34" s="562"/>
      <c r="AC34" s="553">
        <f t="shared" si="0"/>
        <v>0</v>
      </c>
    </row>
    <row r="35" spans="1:29" ht="15" x14ac:dyDescent="0.2">
      <c r="A35" s="563">
        <v>54107</v>
      </c>
      <c r="B35" s="564" t="s">
        <v>101</v>
      </c>
      <c r="C35" s="561"/>
      <c r="D35" s="561"/>
      <c r="E35" s="561"/>
      <c r="F35" s="561"/>
      <c r="G35" s="561"/>
      <c r="H35" s="561"/>
      <c r="I35" s="561"/>
      <c r="J35" s="561"/>
      <c r="K35" s="561"/>
      <c r="L35" s="561"/>
      <c r="M35" s="561"/>
      <c r="N35" s="561"/>
      <c r="O35" s="561"/>
      <c r="P35" s="562">
        <f>+Consolidado!T38</f>
        <v>0</v>
      </c>
      <c r="Q35" s="562"/>
      <c r="R35" s="562"/>
      <c r="S35" s="562"/>
      <c r="T35" s="562"/>
      <c r="U35" s="562"/>
      <c r="V35" s="562"/>
      <c r="W35" s="562"/>
      <c r="X35" s="562"/>
      <c r="Y35" s="562"/>
      <c r="Z35" s="562"/>
      <c r="AA35" s="562"/>
      <c r="AB35" s="562"/>
      <c r="AC35" s="553">
        <f t="shared" si="0"/>
        <v>0</v>
      </c>
    </row>
    <row r="36" spans="1:29" ht="15" x14ac:dyDescent="0.2">
      <c r="A36" s="563">
        <v>54108</v>
      </c>
      <c r="B36" s="564" t="s">
        <v>102</v>
      </c>
      <c r="C36" s="561"/>
      <c r="D36" s="561"/>
      <c r="E36" s="561"/>
      <c r="F36" s="561"/>
      <c r="G36" s="561"/>
      <c r="H36" s="561"/>
      <c r="I36" s="561"/>
      <c r="J36" s="561"/>
      <c r="K36" s="561"/>
      <c r="L36" s="561"/>
      <c r="M36" s="561"/>
      <c r="N36" s="561"/>
      <c r="O36" s="561"/>
      <c r="P36" s="562"/>
      <c r="Q36" s="562"/>
      <c r="R36" s="562"/>
      <c r="S36" s="562"/>
      <c r="T36" s="562"/>
      <c r="U36" s="562"/>
      <c r="V36" s="562"/>
      <c r="W36" s="562"/>
      <c r="X36" s="562"/>
      <c r="Y36" s="562"/>
      <c r="Z36" s="562"/>
      <c r="AA36" s="562"/>
      <c r="AB36" s="562"/>
      <c r="AC36" s="553">
        <f t="shared" si="0"/>
        <v>0</v>
      </c>
    </row>
    <row r="37" spans="1:29" ht="15" x14ac:dyDescent="0.2">
      <c r="A37" s="563">
        <v>54109</v>
      </c>
      <c r="B37" s="564" t="s">
        <v>103</v>
      </c>
      <c r="C37" s="561"/>
      <c r="D37" s="561"/>
      <c r="E37" s="561"/>
      <c r="F37" s="561"/>
      <c r="G37" s="561"/>
      <c r="H37" s="561"/>
      <c r="I37" s="561"/>
      <c r="J37" s="561"/>
      <c r="K37" s="561"/>
      <c r="L37" s="561"/>
      <c r="M37" s="561"/>
      <c r="N37" s="561"/>
      <c r="O37" s="561"/>
      <c r="P37" s="562">
        <f>+Consolidado!T40</f>
        <v>15000</v>
      </c>
      <c r="Q37" s="562">
        <v>2500</v>
      </c>
      <c r="R37" s="562"/>
      <c r="S37" s="562">
        <v>2500</v>
      </c>
      <c r="T37" s="562"/>
      <c r="U37" s="562">
        <v>2500</v>
      </c>
      <c r="V37" s="562"/>
      <c r="W37" s="562">
        <v>2500</v>
      </c>
      <c r="X37" s="562"/>
      <c r="Y37" s="562">
        <v>2500</v>
      </c>
      <c r="Z37" s="562"/>
      <c r="AA37" s="562">
        <v>2500</v>
      </c>
      <c r="AB37" s="562"/>
      <c r="AC37" s="553">
        <f t="shared" si="0"/>
        <v>15000</v>
      </c>
    </row>
    <row r="38" spans="1:29" ht="15" x14ac:dyDescent="0.2">
      <c r="A38" s="563">
        <v>54110</v>
      </c>
      <c r="B38" s="564" t="s">
        <v>104</v>
      </c>
      <c r="C38" s="561"/>
      <c r="D38" s="561"/>
      <c r="E38" s="561"/>
      <c r="F38" s="561"/>
      <c r="G38" s="561"/>
      <c r="H38" s="561"/>
      <c r="I38" s="561"/>
      <c r="J38" s="561"/>
      <c r="K38" s="561"/>
      <c r="L38" s="561"/>
      <c r="M38" s="561"/>
      <c r="N38" s="561"/>
      <c r="O38" s="561"/>
      <c r="P38" s="562">
        <f>+Consolidado!T41</f>
        <v>52800</v>
      </c>
      <c r="Q38" s="562">
        <v>4400</v>
      </c>
      <c r="R38" s="562">
        <v>4400</v>
      </c>
      <c r="S38" s="562">
        <v>4400</v>
      </c>
      <c r="T38" s="562">
        <v>4400</v>
      </c>
      <c r="U38" s="562">
        <v>4400</v>
      </c>
      <c r="V38" s="562">
        <v>4400</v>
      </c>
      <c r="W38" s="562">
        <v>4400</v>
      </c>
      <c r="X38" s="562">
        <v>4400</v>
      </c>
      <c r="Y38" s="562">
        <v>4400</v>
      </c>
      <c r="Z38" s="562">
        <v>4400</v>
      </c>
      <c r="AA38" s="562">
        <v>4400</v>
      </c>
      <c r="AB38" s="562">
        <v>4400</v>
      </c>
      <c r="AC38" s="553">
        <f t="shared" si="0"/>
        <v>52800</v>
      </c>
    </row>
    <row r="39" spans="1:29" ht="15" x14ac:dyDescent="0.2">
      <c r="A39" s="563">
        <v>54111</v>
      </c>
      <c r="B39" s="564" t="s">
        <v>105</v>
      </c>
      <c r="C39" s="561"/>
      <c r="D39" s="561"/>
      <c r="E39" s="561"/>
      <c r="F39" s="561"/>
      <c r="G39" s="561"/>
      <c r="H39" s="561"/>
      <c r="I39" s="561"/>
      <c r="J39" s="561"/>
      <c r="K39" s="561"/>
      <c r="L39" s="561"/>
      <c r="M39" s="561"/>
      <c r="N39" s="561"/>
      <c r="O39" s="561"/>
      <c r="P39" s="562"/>
      <c r="Q39" s="562"/>
      <c r="R39" s="562"/>
      <c r="S39" s="562"/>
      <c r="T39" s="562"/>
      <c r="U39" s="562"/>
      <c r="V39" s="562"/>
      <c r="W39" s="562"/>
      <c r="X39" s="562"/>
      <c r="Y39" s="562"/>
      <c r="Z39" s="562"/>
      <c r="AA39" s="562"/>
      <c r="AB39" s="562"/>
      <c r="AC39" s="553">
        <f t="shared" si="0"/>
        <v>0</v>
      </c>
    </row>
    <row r="40" spans="1:29" ht="15" x14ac:dyDescent="0.2">
      <c r="A40" s="563">
        <v>54112</v>
      </c>
      <c r="B40" s="564" t="s">
        <v>106</v>
      </c>
      <c r="C40" s="561"/>
      <c r="D40" s="561"/>
      <c r="E40" s="561"/>
      <c r="F40" s="561"/>
      <c r="G40" s="561"/>
      <c r="H40" s="561"/>
      <c r="I40" s="561"/>
      <c r="J40" s="561"/>
      <c r="K40" s="561"/>
      <c r="L40" s="561"/>
      <c r="M40" s="561"/>
      <c r="N40" s="561"/>
      <c r="O40" s="561"/>
      <c r="P40" s="562"/>
      <c r="Q40" s="562"/>
      <c r="R40" s="562"/>
      <c r="S40" s="562"/>
      <c r="T40" s="562"/>
      <c r="U40" s="562"/>
      <c r="V40" s="562"/>
      <c r="W40" s="562"/>
      <c r="X40" s="562"/>
      <c r="Y40" s="562"/>
      <c r="Z40" s="562"/>
      <c r="AA40" s="562"/>
      <c r="AB40" s="562"/>
      <c r="AC40" s="553">
        <f t="shared" si="0"/>
        <v>0</v>
      </c>
    </row>
    <row r="41" spans="1:29" ht="15" x14ac:dyDescent="0.2">
      <c r="A41" s="563">
        <v>54114</v>
      </c>
      <c r="B41" s="564" t="s">
        <v>107</v>
      </c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2"/>
      <c r="Q41" s="562"/>
      <c r="R41" s="562"/>
      <c r="S41" s="562"/>
      <c r="T41" s="562"/>
      <c r="U41" s="562"/>
      <c r="V41" s="562"/>
      <c r="W41" s="562"/>
      <c r="X41" s="562"/>
      <c r="Y41" s="562"/>
      <c r="Z41" s="562"/>
      <c r="AA41" s="562"/>
      <c r="AB41" s="562"/>
      <c r="AC41" s="553">
        <f t="shared" si="0"/>
        <v>0</v>
      </c>
    </row>
    <row r="42" spans="1:29" ht="15" x14ac:dyDescent="0.2">
      <c r="A42" s="563">
        <v>54115</v>
      </c>
      <c r="B42" s="564" t="s">
        <v>108</v>
      </c>
      <c r="C42" s="561"/>
      <c r="D42" s="561"/>
      <c r="E42" s="561"/>
      <c r="F42" s="561"/>
      <c r="G42" s="561"/>
      <c r="H42" s="561"/>
      <c r="I42" s="561"/>
      <c r="J42" s="561"/>
      <c r="K42" s="561"/>
      <c r="L42" s="561"/>
      <c r="M42" s="561"/>
      <c r="N42" s="561"/>
      <c r="O42" s="561"/>
      <c r="P42" s="562"/>
      <c r="Q42" s="562"/>
      <c r="R42" s="562"/>
      <c r="S42" s="562"/>
      <c r="T42" s="562"/>
      <c r="U42" s="562"/>
      <c r="V42" s="562"/>
      <c r="W42" s="562"/>
      <c r="X42" s="562"/>
      <c r="Y42" s="562"/>
      <c r="Z42" s="562"/>
      <c r="AA42" s="562"/>
      <c r="AB42" s="562"/>
      <c r="AC42" s="553">
        <f t="shared" si="0"/>
        <v>0</v>
      </c>
    </row>
    <row r="43" spans="1:29" ht="15" x14ac:dyDescent="0.2">
      <c r="A43" s="563">
        <v>54117</v>
      </c>
      <c r="B43" s="564" t="s">
        <v>110</v>
      </c>
      <c r="C43" s="561"/>
      <c r="D43" s="561"/>
      <c r="E43" s="561"/>
      <c r="F43" s="561"/>
      <c r="G43" s="561"/>
      <c r="H43" s="561"/>
      <c r="I43" s="561"/>
      <c r="J43" s="561"/>
      <c r="K43" s="561"/>
      <c r="L43" s="561"/>
      <c r="M43" s="561"/>
      <c r="N43" s="561"/>
      <c r="O43" s="561"/>
      <c r="P43" s="562"/>
      <c r="Q43" s="562"/>
      <c r="R43" s="562"/>
      <c r="S43" s="562"/>
      <c r="T43" s="562"/>
      <c r="U43" s="562"/>
      <c r="V43" s="562"/>
      <c r="W43" s="562"/>
      <c r="X43" s="562"/>
      <c r="Y43" s="562"/>
      <c r="Z43" s="562"/>
      <c r="AA43" s="562"/>
      <c r="AB43" s="562"/>
      <c r="AC43" s="553">
        <f t="shared" si="0"/>
        <v>0</v>
      </c>
    </row>
    <row r="44" spans="1:29" ht="15" x14ac:dyDescent="0.2">
      <c r="A44" s="563">
        <v>54118</v>
      </c>
      <c r="B44" s="564" t="s">
        <v>111</v>
      </c>
      <c r="C44" s="561">
        <f>+Consolidado!H48</f>
        <v>0</v>
      </c>
      <c r="D44" s="561"/>
      <c r="E44" s="561"/>
      <c r="F44" s="561"/>
      <c r="G44" s="561"/>
      <c r="H44" s="561"/>
      <c r="I44" s="561"/>
      <c r="J44" s="561"/>
      <c r="K44" s="561"/>
      <c r="L44" s="561"/>
      <c r="M44" s="561"/>
      <c r="N44" s="561"/>
      <c r="O44" s="561"/>
      <c r="P44" s="562">
        <f>+Consolidado!T48</f>
        <v>1000</v>
      </c>
      <c r="Q44" s="562">
        <v>83.33</v>
      </c>
      <c r="R44" s="562">
        <v>83.33</v>
      </c>
      <c r="S44" s="562">
        <v>83.33</v>
      </c>
      <c r="T44" s="562">
        <v>83.33</v>
      </c>
      <c r="U44" s="562">
        <v>83.33</v>
      </c>
      <c r="V44" s="562">
        <v>83.33</v>
      </c>
      <c r="W44" s="562">
        <v>83.33</v>
      </c>
      <c r="X44" s="562">
        <v>83.33</v>
      </c>
      <c r="Y44" s="562">
        <v>83.34</v>
      </c>
      <c r="Z44" s="562">
        <v>83.34</v>
      </c>
      <c r="AA44" s="562">
        <v>83.34</v>
      </c>
      <c r="AB44" s="562">
        <v>83.34</v>
      </c>
      <c r="AC44" s="553">
        <f t="shared" si="0"/>
        <v>1000</v>
      </c>
    </row>
    <row r="45" spans="1:29" ht="15" x14ac:dyDescent="0.2">
      <c r="A45" s="563">
        <v>54119</v>
      </c>
      <c r="B45" s="564" t="s">
        <v>112</v>
      </c>
      <c r="C45" s="561"/>
      <c r="D45" s="561"/>
      <c r="E45" s="561"/>
      <c r="F45" s="561"/>
      <c r="G45" s="561"/>
      <c r="H45" s="561"/>
      <c r="I45" s="561"/>
      <c r="J45" s="561"/>
      <c r="K45" s="561"/>
      <c r="L45" s="561"/>
      <c r="M45" s="561"/>
      <c r="N45" s="561"/>
      <c r="O45" s="561"/>
      <c r="P45" s="562"/>
      <c r="Q45" s="562"/>
      <c r="R45" s="562"/>
      <c r="S45" s="562"/>
      <c r="T45" s="562"/>
      <c r="U45" s="562"/>
      <c r="V45" s="562"/>
      <c r="W45" s="562"/>
      <c r="X45" s="562"/>
      <c r="Y45" s="562"/>
      <c r="Z45" s="562"/>
      <c r="AA45" s="562"/>
      <c r="AB45" s="562"/>
      <c r="AC45" s="553">
        <f t="shared" si="0"/>
        <v>0</v>
      </c>
    </row>
    <row r="46" spans="1:29" ht="15" x14ac:dyDescent="0.2">
      <c r="A46" s="563">
        <v>54121</v>
      </c>
      <c r="B46" s="564" t="s">
        <v>113</v>
      </c>
      <c r="C46" s="561"/>
      <c r="D46" s="561"/>
      <c r="E46" s="561"/>
      <c r="F46" s="561"/>
      <c r="G46" s="561"/>
      <c r="H46" s="561"/>
      <c r="I46" s="561"/>
      <c r="J46" s="561"/>
      <c r="K46" s="561"/>
      <c r="L46" s="561"/>
      <c r="M46" s="561"/>
      <c r="N46" s="561"/>
      <c r="O46" s="561"/>
      <c r="P46" s="562"/>
      <c r="Q46" s="562"/>
      <c r="R46" s="562"/>
      <c r="S46" s="562"/>
      <c r="T46" s="562"/>
      <c r="U46" s="562"/>
      <c r="V46" s="562"/>
      <c r="W46" s="562"/>
      <c r="X46" s="562"/>
      <c r="Y46" s="562"/>
      <c r="Z46" s="562"/>
      <c r="AA46" s="562"/>
      <c r="AB46" s="562"/>
      <c r="AC46" s="553">
        <f t="shared" si="0"/>
        <v>0</v>
      </c>
    </row>
    <row r="47" spans="1:29" ht="15" x14ac:dyDescent="0.2">
      <c r="A47" s="563">
        <v>54199</v>
      </c>
      <c r="B47" s="564" t="s">
        <v>114</v>
      </c>
      <c r="C47" s="561">
        <f>+Consolidado!H51</f>
        <v>0</v>
      </c>
      <c r="D47" s="561"/>
      <c r="E47" s="561"/>
      <c r="F47" s="561"/>
      <c r="G47" s="561"/>
      <c r="H47" s="561"/>
      <c r="I47" s="561"/>
      <c r="J47" s="561"/>
      <c r="K47" s="561"/>
      <c r="L47" s="561"/>
      <c r="M47" s="561"/>
      <c r="N47" s="561"/>
      <c r="O47" s="561"/>
      <c r="P47" s="562">
        <f>+Consolidado!T51</f>
        <v>0</v>
      </c>
      <c r="Q47" s="562"/>
      <c r="R47" s="562"/>
      <c r="S47" s="562"/>
      <c r="T47" s="562"/>
      <c r="U47" s="562"/>
      <c r="V47" s="562"/>
      <c r="W47" s="562"/>
      <c r="X47" s="562"/>
      <c r="Y47" s="562"/>
      <c r="Z47" s="562"/>
      <c r="AA47" s="562"/>
      <c r="AB47" s="562"/>
      <c r="AC47" s="553">
        <f t="shared" si="0"/>
        <v>0</v>
      </c>
    </row>
    <row r="48" spans="1:29" ht="15.75" x14ac:dyDescent="0.25">
      <c r="A48" s="544">
        <v>542</v>
      </c>
      <c r="B48" s="558" t="s">
        <v>165</v>
      </c>
      <c r="C48" s="559"/>
      <c r="D48" s="559"/>
      <c r="E48" s="559"/>
      <c r="F48" s="559"/>
      <c r="G48" s="559"/>
      <c r="H48" s="559"/>
      <c r="I48" s="559"/>
      <c r="J48" s="559"/>
      <c r="K48" s="559"/>
      <c r="L48" s="559"/>
      <c r="M48" s="559"/>
      <c r="N48" s="559"/>
      <c r="O48" s="559"/>
      <c r="P48" s="560"/>
      <c r="Q48" s="560"/>
      <c r="R48" s="560"/>
      <c r="S48" s="560"/>
      <c r="T48" s="560"/>
      <c r="U48" s="560"/>
      <c r="V48" s="560"/>
      <c r="W48" s="560"/>
      <c r="X48" s="560"/>
      <c r="Y48" s="560"/>
      <c r="Z48" s="560"/>
      <c r="AA48" s="560"/>
      <c r="AB48" s="560"/>
      <c r="AC48" s="553">
        <f t="shared" si="0"/>
        <v>0</v>
      </c>
    </row>
    <row r="49" spans="1:29" ht="15" x14ac:dyDescent="0.2">
      <c r="A49" s="563">
        <v>54201</v>
      </c>
      <c r="B49" s="564" t="s">
        <v>115</v>
      </c>
      <c r="C49" s="561"/>
      <c r="D49" s="561"/>
      <c r="E49" s="561"/>
      <c r="F49" s="561"/>
      <c r="G49" s="561"/>
      <c r="H49" s="561"/>
      <c r="I49" s="561"/>
      <c r="J49" s="561"/>
      <c r="K49" s="561"/>
      <c r="L49" s="561"/>
      <c r="M49" s="561"/>
      <c r="N49" s="561"/>
      <c r="O49" s="561"/>
      <c r="P49" s="562">
        <f>+Consolidado!T54</f>
        <v>0</v>
      </c>
      <c r="Q49" s="562"/>
      <c r="R49" s="562"/>
      <c r="S49" s="562"/>
      <c r="T49" s="562"/>
      <c r="U49" s="562"/>
      <c r="V49" s="562"/>
      <c r="W49" s="562"/>
      <c r="X49" s="562"/>
      <c r="Y49" s="562"/>
      <c r="Z49" s="562"/>
      <c r="AA49" s="562"/>
      <c r="AB49" s="562"/>
      <c r="AC49" s="553">
        <f t="shared" si="0"/>
        <v>0</v>
      </c>
    </row>
    <row r="50" spans="1:29" ht="15" x14ac:dyDescent="0.2">
      <c r="A50" s="563">
        <v>54202</v>
      </c>
      <c r="B50" s="564" t="s">
        <v>116</v>
      </c>
      <c r="C50" s="561"/>
      <c r="D50" s="561"/>
      <c r="E50" s="561"/>
      <c r="F50" s="561"/>
      <c r="G50" s="561"/>
      <c r="H50" s="561"/>
      <c r="I50" s="561"/>
      <c r="J50" s="561"/>
      <c r="K50" s="561"/>
      <c r="L50" s="561"/>
      <c r="M50" s="561"/>
      <c r="N50" s="561"/>
      <c r="O50" s="561"/>
      <c r="P50" s="562"/>
      <c r="Q50" s="562"/>
      <c r="R50" s="562"/>
      <c r="S50" s="562"/>
      <c r="T50" s="562"/>
      <c r="U50" s="562"/>
      <c r="V50" s="562"/>
      <c r="W50" s="562"/>
      <c r="X50" s="562"/>
      <c r="Y50" s="562"/>
      <c r="Z50" s="562"/>
      <c r="AA50" s="562"/>
      <c r="AB50" s="562"/>
      <c r="AC50" s="553">
        <f t="shared" si="0"/>
        <v>0</v>
      </c>
    </row>
    <row r="51" spans="1:29" ht="15" x14ac:dyDescent="0.2">
      <c r="A51" s="563">
        <v>54203</v>
      </c>
      <c r="B51" s="564" t="s">
        <v>117</v>
      </c>
      <c r="C51" s="561"/>
      <c r="D51" s="561"/>
      <c r="E51" s="561"/>
      <c r="F51" s="561"/>
      <c r="G51" s="561"/>
      <c r="H51" s="561"/>
      <c r="I51" s="561"/>
      <c r="J51" s="561"/>
      <c r="K51" s="561"/>
      <c r="L51" s="561"/>
      <c r="M51" s="561"/>
      <c r="N51" s="561"/>
      <c r="O51" s="561"/>
      <c r="P51" s="562"/>
      <c r="Q51" s="562"/>
      <c r="R51" s="562"/>
      <c r="S51" s="562"/>
      <c r="T51" s="562"/>
      <c r="U51" s="562"/>
      <c r="V51" s="562"/>
      <c r="W51" s="562"/>
      <c r="X51" s="562"/>
      <c r="Y51" s="562"/>
      <c r="Z51" s="562"/>
      <c r="AA51" s="562"/>
      <c r="AB51" s="562"/>
      <c r="AC51" s="553">
        <f t="shared" si="0"/>
        <v>0</v>
      </c>
    </row>
    <row r="52" spans="1:29" ht="15" x14ac:dyDescent="0.2">
      <c r="A52" s="563">
        <v>54205</v>
      </c>
      <c r="B52" s="564" t="s">
        <v>173</v>
      </c>
      <c r="C52" s="561"/>
      <c r="D52" s="561"/>
      <c r="E52" s="561"/>
      <c r="F52" s="561"/>
      <c r="G52" s="561"/>
      <c r="H52" s="561"/>
      <c r="I52" s="561"/>
      <c r="J52" s="561"/>
      <c r="K52" s="561"/>
      <c r="L52" s="561"/>
      <c r="M52" s="561"/>
      <c r="N52" s="561"/>
      <c r="O52" s="561"/>
      <c r="P52" s="562"/>
      <c r="Q52" s="562"/>
      <c r="R52" s="562"/>
      <c r="S52" s="562"/>
      <c r="T52" s="562"/>
      <c r="U52" s="562"/>
      <c r="V52" s="562"/>
      <c r="W52" s="562"/>
      <c r="X52" s="562"/>
      <c r="Y52" s="562"/>
      <c r="Z52" s="562"/>
      <c r="AA52" s="562"/>
      <c r="AB52" s="562"/>
      <c r="AC52" s="553">
        <f t="shared" si="0"/>
        <v>0</v>
      </c>
    </row>
    <row r="53" spans="1:29" ht="15.75" x14ac:dyDescent="0.25">
      <c r="A53" s="544">
        <v>543</v>
      </c>
      <c r="B53" s="558" t="s">
        <v>166</v>
      </c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60"/>
      <c r="Q53" s="560"/>
      <c r="R53" s="560"/>
      <c r="S53" s="560"/>
      <c r="T53" s="560"/>
      <c r="U53" s="560"/>
      <c r="V53" s="560"/>
      <c r="W53" s="560"/>
      <c r="X53" s="560"/>
      <c r="Y53" s="560"/>
      <c r="Z53" s="560"/>
      <c r="AA53" s="560"/>
      <c r="AB53" s="560"/>
      <c r="AC53" s="553">
        <f t="shared" si="0"/>
        <v>0</v>
      </c>
    </row>
    <row r="54" spans="1:29" ht="15" x14ac:dyDescent="0.2">
      <c r="A54" s="563">
        <v>54301</v>
      </c>
      <c r="B54" s="564" t="s">
        <v>119</v>
      </c>
      <c r="C54" s="561"/>
      <c r="D54" s="561"/>
      <c r="E54" s="561"/>
      <c r="F54" s="561"/>
      <c r="G54" s="561"/>
      <c r="H54" s="561"/>
      <c r="I54" s="561"/>
      <c r="J54" s="561"/>
      <c r="K54" s="561"/>
      <c r="L54" s="561"/>
      <c r="M54" s="561"/>
      <c r="N54" s="561"/>
      <c r="O54" s="561"/>
      <c r="P54" s="562"/>
      <c r="Q54" s="562"/>
      <c r="R54" s="562"/>
      <c r="S54" s="562"/>
      <c r="T54" s="562"/>
      <c r="U54" s="562"/>
      <c r="V54" s="562"/>
      <c r="W54" s="562"/>
      <c r="X54" s="562"/>
      <c r="Y54" s="562"/>
      <c r="Z54" s="562"/>
      <c r="AA54" s="562"/>
      <c r="AB54" s="562"/>
      <c r="AC54" s="553">
        <f t="shared" si="0"/>
        <v>0</v>
      </c>
    </row>
    <row r="55" spans="1:29" ht="15" x14ac:dyDescent="0.2">
      <c r="A55" s="563">
        <v>54302</v>
      </c>
      <c r="B55" s="564" t="s">
        <v>120</v>
      </c>
      <c r="C55" s="561"/>
      <c r="D55" s="561"/>
      <c r="E55" s="561"/>
      <c r="F55" s="561"/>
      <c r="G55" s="561"/>
      <c r="H55" s="561"/>
      <c r="I55" s="561"/>
      <c r="J55" s="561"/>
      <c r="K55" s="561"/>
      <c r="L55" s="561"/>
      <c r="M55" s="561"/>
      <c r="N55" s="561"/>
      <c r="O55" s="561"/>
      <c r="P55" s="562">
        <f>+Consolidado!T61</f>
        <v>5000</v>
      </c>
      <c r="Q55" s="562">
        <v>416.66</v>
      </c>
      <c r="R55" s="562">
        <v>416.66</v>
      </c>
      <c r="S55" s="562">
        <v>416.66</v>
      </c>
      <c r="T55" s="562">
        <v>416.66</v>
      </c>
      <c r="U55" s="562">
        <v>416.67</v>
      </c>
      <c r="V55" s="562">
        <v>416.67</v>
      </c>
      <c r="W55" s="562">
        <v>416.67</v>
      </c>
      <c r="X55" s="562">
        <v>416.67</v>
      </c>
      <c r="Y55" s="562">
        <v>416.67</v>
      </c>
      <c r="Z55" s="562">
        <v>416.67</v>
      </c>
      <c r="AA55" s="562">
        <v>416.67</v>
      </c>
      <c r="AB55" s="562">
        <v>416.67</v>
      </c>
      <c r="AC55" s="553">
        <f t="shared" si="0"/>
        <v>5000</v>
      </c>
    </row>
    <row r="56" spans="1:29" ht="15" x14ac:dyDescent="0.2">
      <c r="A56" s="563">
        <v>54303</v>
      </c>
      <c r="B56" s="564" t="s">
        <v>121</v>
      </c>
      <c r="C56" s="561"/>
      <c r="D56" s="561"/>
      <c r="E56" s="561"/>
      <c r="F56" s="561"/>
      <c r="G56" s="561"/>
      <c r="H56" s="561"/>
      <c r="I56" s="561"/>
      <c r="J56" s="561"/>
      <c r="K56" s="561"/>
      <c r="L56" s="561"/>
      <c r="M56" s="561"/>
      <c r="N56" s="561"/>
      <c r="O56" s="561"/>
      <c r="P56" s="562"/>
      <c r="Q56" s="562"/>
      <c r="R56" s="562"/>
      <c r="S56" s="562"/>
      <c r="T56" s="562"/>
      <c r="U56" s="562"/>
      <c r="V56" s="562"/>
      <c r="W56" s="562"/>
      <c r="X56" s="562"/>
      <c r="Y56" s="562"/>
      <c r="Z56" s="562"/>
      <c r="AA56" s="562"/>
      <c r="AB56" s="562"/>
      <c r="AC56" s="553">
        <f t="shared" si="0"/>
        <v>0</v>
      </c>
    </row>
    <row r="57" spans="1:29" ht="15" x14ac:dyDescent="0.2">
      <c r="A57" s="563">
        <v>54304</v>
      </c>
      <c r="B57" s="564" t="s">
        <v>122</v>
      </c>
      <c r="C57" s="561"/>
      <c r="D57" s="561"/>
      <c r="E57" s="561"/>
      <c r="F57" s="561"/>
      <c r="G57" s="561"/>
      <c r="H57" s="561"/>
      <c r="I57" s="561"/>
      <c r="J57" s="561"/>
      <c r="K57" s="561"/>
      <c r="L57" s="561"/>
      <c r="M57" s="561"/>
      <c r="N57" s="561"/>
      <c r="O57" s="561"/>
      <c r="P57" s="562"/>
      <c r="Q57" s="562"/>
      <c r="R57" s="562"/>
      <c r="S57" s="562"/>
      <c r="T57" s="562"/>
      <c r="U57" s="562"/>
      <c r="V57" s="562"/>
      <c r="W57" s="562"/>
      <c r="X57" s="562"/>
      <c r="Y57" s="562"/>
      <c r="Z57" s="562"/>
      <c r="AA57" s="562"/>
      <c r="AB57" s="562"/>
      <c r="AC57" s="553">
        <f t="shared" si="0"/>
        <v>0</v>
      </c>
    </row>
    <row r="58" spans="1:29" ht="15" x14ac:dyDescent="0.2">
      <c r="A58" s="563">
        <v>54305</v>
      </c>
      <c r="B58" s="564" t="s">
        <v>123</v>
      </c>
      <c r="C58" s="561"/>
      <c r="D58" s="561"/>
      <c r="E58" s="561"/>
      <c r="F58" s="561"/>
      <c r="G58" s="561"/>
      <c r="H58" s="561"/>
      <c r="I58" s="561"/>
      <c r="J58" s="561"/>
      <c r="K58" s="561"/>
      <c r="L58" s="561"/>
      <c r="M58" s="561"/>
      <c r="N58" s="561"/>
      <c r="O58" s="561"/>
      <c r="P58" s="562"/>
      <c r="Q58" s="562"/>
      <c r="R58" s="562"/>
      <c r="S58" s="562"/>
      <c r="T58" s="562"/>
      <c r="U58" s="562"/>
      <c r="V58" s="562"/>
      <c r="W58" s="562"/>
      <c r="X58" s="562"/>
      <c r="Y58" s="562"/>
      <c r="Z58" s="562"/>
      <c r="AA58" s="562"/>
      <c r="AB58" s="562"/>
      <c r="AC58" s="553">
        <f t="shared" si="0"/>
        <v>0</v>
      </c>
    </row>
    <row r="59" spans="1:29" ht="15" x14ac:dyDescent="0.2">
      <c r="A59" s="563">
        <v>54306</v>
      </c>
      <c r="B59" s="564" t="s">
        <v>124</v>
      </c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561"/>
      <c r="N59" s="561"/>
      <c r="O59" s="561"/>
      <c r="P59" s="562"/>
      <c r="Q59" s="562"/>
      <c r="R59" s="562"/>
      <c r="S59" s="562"/>
      <c r="T59" s="562"/>
      <c r="U59" s="562"/>
      <c r="V59" s="562"/>
      <c r="W59" s="562"/>
      <c r="X59" s="562"/>
      <c r="Y59" s="562"/>
      <c r="Z59" s="562"/>
      <c r="AA59" s="562"/>
      <c r="AB59" s="562"/>
      <c r="AC59" s="553">
        <f t="shared" si="0"/>
        <v>0</v>
      </c>
    </row>
    <row r="60" spans="1:29" ht="15" x14ac:dyDescent="0.2">
      <c r="A60" s="563">
        <v>54307</v>
      </c>
      <c r="B60" s="564" t="s">
        <v>125</v>
      </c>
      <c r="C60" s="561"/>
      <c r="D60" s="561"/>
      <c r="E60" s="561"/>
      <c r="F60" s="561"/>
      <c r="G60" s="561"/>
      <c r="H60" s="561"/>
      <c r="I60" s="561"/>
      <c r="J60" s="561"/>
      <c r="K60" s="561"/>
      <c r="L60" s="561"/>
      <c r="M60" s="561"/>
      <c r="N60" s="561"/>
      <c r="O60" s="561"/>
      <c r="P60" s="562">
        <f>+Consolidado!T65</f>
        <v>0</v>
      </c>
      <c r="Q60" s="562"/>
      <c r="R60" s="562"/>
      <c r="S60" s="562"/>
      <c r="T60" s="562"/>
      <c r="U60" s="562"/>
      <c r="V60" s="562"/>
      <c r="W60" s="562"/>
      <c r="X60" s="562"/>
      <c r="Y60" s="562"/>
      <c r="Z60" s="562"/>
      <c r="AA60" s="562"/>
      <c r="AB60" s="562"/>
      <c r="AC60" s="553">
        <f t="shared" si="0"/>
        <v>0</v>
      </c>
    </row>
    <row r="61" spans="1:29" ht="15" x14ac:dyDescent="0.2">
      <c r="A61" s="563">
        <v>54309</v>
      </c>
      <c r="B61" s="564" t="s">
        <v>126</v>
      </c>
      <c r="C61" s="561"/>
      <c r="D61" s="561"/>
      <c r="E61" s="561"/>
      <c r="F61" s="561"/>
      <c r="G61" s="561"/>
      <c r="H61" s="561"/>
      <c r="I61" s="561"/>
      <c r="J61" s="561"/>
      <c r="K61" s="561"/>
      <c r="L61" s="561"/>
      <c r="M61" s="561"/>
      <c r="N61" s="561"/>
      <c r="O61" s="561"/>
      <c r="P61" s="562"/>
      <c r="Q61" s="562"/>
      <c r="R61" s="562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553">
        <f t="shared" si="0"/>
        <v>0</v>
      </c>
    </row>
    <row r="62" spans="1:29" ht="15" x14ac:dyDescent="0.2">
      <c r="A62" s="563">
        <v>54310</v>
      </c>
      <c r="B62" s="564" t="s">
        <v>127</v>
      </c>
      <c r="C62" s="561"/>
      <c r="D62" s="561"/>
      <c r="E62" s="561"/>
      <c r="F62" s="561"/>
      <c r="G62" s="561"/>
      <c r="H62" s="561"/>
      <c r="I62" s="561"/>
      <c r="J62" s="561"/>
      <c r="K62" s="561"/>
      <c r="L62" s="561"/>
      <c r="M62" s="561"/>
      <c r="N62" s="561"/>
      <c r="O62" s="561"/>
      <c r="P62" s="562"/>
      <c r="Q62" s="562"/>
      <c r="R62" s="562"/>
      <c r="S62" s="562"/>
      <c r="T62" s="562"/>
      <c r="U62" s="562"/>
      <c r="V62" s="562"/>
      <c r="W62" s="562"/>
      <c r="X62" s="562"/>
      <c r="Y62" s="562"/>
      <c r="Z62" s="562"/>
      <c r="AA62" s="562"/>
      <c r="AB62" s="562"/>
      <c r="AC62" s="553">
        <f t="shared" si="0"/>
        <v>0</v>
      </c>
    </row>
    <row r="63" spans="1:29" ht="15" x14ac:dyDescent="0.2">
      <c r="A63" s="563">
        <v>54313</v>
      </c>
      <c r="B63" s="564" t="s">
        <v>129</v>
      </c>
      <c r="C63" s="561"/>
      <c r="D63" s="561"/>
      <c r="E63" s="561"/>
      <c r="F63" s="561"/>
      <c r="G63" s="561"/>
      <c r="H63" s="561"/>
      <c r="I63" s="561"/>
      <c r="J63" s="561"/>
      <c r="K63" s="561"/>
      <c r="L63" s="561"/>
      <c r="M63" s="561"/>
      <c r="N63" s="561"/>
      <c r="O63" s="561"/>
      <c r="P63" s="562"/>
      <c r="Q63" s="562"/>
      <c r="R63" s="562"/>
      <c r="S63" s="562"/>
      <c r="T63" s="562"/>
      <c r="U63" s="562"/>
      <c r="V63" s="562"/>
      <c r="W63" s="562"/>
      <c r="X63" s="562"/>
      <c r="Y63" s="562"/>
      <c r="Z63" s="562"/>
      <c r="AA63" s="562"/>
      <c r="AB63" s="562"/>
      <c r="AC63" s="553">
        <f t="shared" si="0"/>
        <v>0</v>
      </c>
    </row>
    <row r="64" spans="1:29" ht="15" x14ac:dyDescent="0.2">
      <c r="A64" s="563">
        <v>54314</v>
      </c>
      <c r="B64" s="564" t="s">
        <v>130</v>
      </c>
      <c r="C64" s="561"/>
      <c r="D64" s="561"/>
      <c r="E64" s="561"/>
      <c r="F64" s="561"/>
      <c r="G64" s="561"/>
      <c r="H64" s="561"/>
      <c r="I64" s="561"/>
      <c r="J64" s="561"/>
      <c r="K64" s="561"/>
      <c r="L64" s="561"/>
      <c r="M64" s="561"/>
      <c r="N64" s="561"/>
      <c r="O64" s="561"/>
      <c r="P64" s="562"/>
      <c r="Q64" s="562"/>
      <c r="R64" s="562"/>
      <c r="S64" s="562"/>
      <c r="T64" s="562"/>
      <c r="U64" s="562"/>
      <c r="V64" s="562"/>
      <c r="W64" s="562"/>
      <c r="X64" s="562"/>
      <c r="Y64" s="562"/>
      <c r="Z64" s="562"/>
      <c r="AA64" s="562"/>
      <c r="AB64" s="562"/>
      <c r="AC64" s="553"/>
    </row>
    <row r="65" spans="1:29" ht="15" x14ac:dyDescent="0.2">
      <c r="A65" s="563">
        <v>54317</v>
      </c>
      <c r="B65" s="564" t="s">
        <v>263</v>
      </c>
      <c r="C65" s="561"/>
      <c r="D65" s="561"/>
      <c r="E65" s="561"/>
      <c r="F65" s="561"/>
      <c r="G65" s="561"/>
      <c r="H65" s="561"/>
      <c r="I65" s="561"/>
      <c r="J65" s="561"/>
      <c r="K65" s="561"/>
      <c r="L65" s="561"/>
      <c r="M65" s="561"/>
      <c r="N65" s="561"/>
      <c r="O65" s="561"/>
      <c r="P65" s="562"/>
      <c r="Q65" s="562"/>
      <c r="R65" s="562"/>
      <c r="S65" s="562"/>
      <c r="T65" s="562"/>
      <c r="U65" s="562"/>
      <c r="V65" s="562"/>
      <c r="W65" s="562"/>
      <c r="X65" s="562"/>
      <c r="Y65" s="562"/>
      <c r="Z65" s="562"/>
      <c r="AA65" s="562"/>
      <c r="AB65" s="562"/>
      <c r="AC65" s="553">
        <f>C65+P65</f>
        <v>0</v>
      </c>
    </row>
    <row r="66" spans="1:29" ht="15" x14ac:dyDescent="0.2">
      <c r="A66" s="563">
        <v>54399</v>
      </c>
      <c r="B66" s="564" t="s">
        <v>131</v>
      </c>
      <c r="C66" s="561"/>
      <c r="D66" s="561"/>
      <c r="E66" s="561"/>
      <c r="F66" s="561"/>
      <c r="G66" s="561"/>
      <c r="H66" s="561"/>
      <c r="I66" s="561"/>
      <c r="J66" s="561"/>
      <c r="K66" s="561"/>
      <c r="L66" s="561"/>
      <c r="M66" s="561"/>
      <c r="N66" s="561"/>
      <c r="O66" s="561"/>
      <c r="P66" s="562">
        <f>+Consolidado!T70</f>
        <v>0</v>
      </c>
      <c r="Q66" s="562"/>
      <c r="R66" s="562"/>
      <c r="S66" s="562"/>
      <c r="T66" s="562"/>
      <c r="U66" s="562"/>
      <c r="V66" s="562"/>
      <c r="W66" s="562"/>
      <c r="X66" s="562"/>
      <c r="Y66" s="562"/>
      <c r="Z66" s="562"/>
      <c r="AA66" s="562"/>
      <c r="AB66" s="562"/>
      <c r="AC66" s="553">
        <f>C66+P66</f>
        <v>0</v>
      </c>
    </row>
    <row r="67" spans="1:29" ht="15" x14ac:dyDescent="0.2">
      <c r="A67" s="563"/>
      <c r="B67" s="564"/>
      <c r="C67" s="561"/>
      <c r="D67" s="561"/>
      <c r="E67" s="561"/>
      <c r="F67" s="561"/>
      <c r="G67" s="561"/>
      <c r="H67" s="561"/>
      <c r="I67" s="561"/>
      <c r="J67" s="561"/>
      <c r="K67" s="561"/>
      <c r="L67" s="561"/>
      <c r="M67" s="561"/>
      <c r="N67" s="561"/>
      <c r="O67" s="561"/>
      <c r="P67" s="562"/>
      <c r="Q67" s="562"/>
      <c r="R67" s="562"/>
      <c r="S67" s="562"/>
      <c r="T67" s="562"/>
      <c r="U67" s="562"/>
      <c r="V67" s="562"/>
      <c r="W67" s="562"/>
      <c r="X67" s="562"/>
      <c r="Y67" s="562"/>
      <c r="Z67" s="562"/>
      <c r="AA67" s="562"/>
      <c r="AB67" s="562"/>
      <c r="AC67" s="553"/>
    </row>
    <row r="68" spans="1:29" ht="15.75" x14ac:dyDescent="0.25">
      <c r="A68" s="544">
        <v>544</v>
      </c>
      <c r="B68" s="558" t="s">
        <v>167</v>
      </c>
      <c r="C68" s="559"/>
      <c r="D68" s="559"/>
      <c r="E68" s="559"/>
      <c r="F68" s="559"/>
      <c r="G68" s="559"/>
      <c r="H68" s="559"/>
      <c r="I68" s="559"/>
      <c r="J68" s="559"/>
      <c r="K68" s="559"/>
      <c r="L68" s="559"/>
      <c r="M68" s="559"/>
      <c r="N68" s="559"/>
      <c r="O68" s="559"/>
      <c r="P68" s="560"/>
      <c r="Q68" s="560"/>
      <c r="R68" s="560"/>
      <c r="S68" s="560"/>
      <c r="T68" s="560"/>
      <c r="U68" s="560"/>
      <c r="V68" s="560"/>
      <c r="W68" s="560"/>
      <c r="X68" s="560"/>
      <c r="Y68" s="560"/>
      <c r="Z68" s="560"/>
      <c r="AA68" s="560"/>
      <c r="AB68" s="560"/>
      <c r="AC68" s="560"/>
    </row>
    <row r="69" spans="1:29" ht="15" x14ac:dyDescent="0.2">
      <c r="A69" s="563">
        <v>54401</v>
      </c>
      <c r="B69" s="564" t="s">
        <v>132</v>
      </c>
      <c r="C69" s="561"/>
      <c r="D69" s="561"/>
      <c r="E69" s="561"/>
      <c r="F69" s="561"/>
      <c r="G69" s="561"/>
      <c r="H69" s="561"/>
      <c r="I69" s="561"/>
      <c r="J69" s="561"/>
      <c r="K69" s="561"/>
      <c r="L69" s="561"/>
      <c r="M69" s="561"/>
      <c r="N69" s="561"/>
      <c r="O69" s="561"/>
      <c r="P69" s="562"/>
      <c r="Q69" s="562"/>
      <c r="R69" s="562"/>
      <c r="S69" s="562"/>
      <c r="T69" s="562"/>
      <c r="U69" s="562"/>
      <c r="V69" s="562"/>
      <c r="W69" s="562"/>
      <c r="X69" s="562"/>
      <c r="Y69" s="562"/>
      <c r="Z69" s="562"/>
      <c r="AA69" s="562"/>
      <c r="AB69" s="562"/>
      <c r="AC69" s="553">
        <f t="shared" ref="AC69:AC79" si="1">C69+P69</f>
        <v>0</v>
      </c>
    </row>
    <row r="70" spans="1:29" ht="15" x14ac:dyDescent="0.2">
      <c r="A70" s="563">
        <v>54403</v>
      </c>
      <c r="B70" s="564" t="s">
        <v>133</v>
      </c>
      <c r="C70" s="561"/>
      <c r="D70" s="561"/>
      <c r="E70" s="561"/>
      <c r="F70" s="561"/>
      <c r="G70" s="561"/>
      <c r="H70" s="561"/>
      <c r="I70" s="561"/>
      <c r="J70" s="561"/>
      <c r="K70" s="561"/>
      <c r="L70" s="561"/>
      <c r="M70" s="561"/>
      <c r="N70" s="561"/>
      <c r="O70" s="561"/>
      <c r="P70" s="562"/>
      <c r="Q70" s="562"/>
      <c r="R70" s="562"/>
      <c r="S70" s="562"/>
      <c r="T70" s="562"/>
      <c r="U70" s="562"/>
      <c r="V70" s="562"/>
      <c r="W70" s="562"/>
      <c r="X70" s="562"/>
      <c r="Y70" s="562"/>
      <c r="Z70" s="562"/>
      <c r="AA70" s="562"/>
      <c r="AB70" s="562"/>
      <c r="AC70" s="553">
        <f t="shared" si="1"/>
        <v>0</v>
      </c>
    </row>
    <row r="71" spans="1:29" ht="15" x14ac:dyDescent="0.2">
      <c r="A71" s="563"/>
      <c r="B71" s="564"/>
      <c r="C71" s="561"/>
      <c r="D71" s="561"/>
      <c r="E71" s="561"/>
      <c r="F71" s="561"/>
      <c r="G71" s="561"/>
      <c r="H71" s="561"/>
      <c r="I71" s="561"/>
      <c r="J71" s="561"/>
      <c r="K71" s="561"/>
      <c r="L71" s="561"/>
      <c r="M71" s="561"/>
      <c r="N71" s="561"/>
      <c r="O71" s="561"/>
      <c r="P71" s="562"/>
      <c r="Q71" s="562"/>
      <c r="R71" s="562"/>
      <c r="S71" s="562"/>
      <c r="T71" s="562"/>
      <c r="U71" s="562"/>
      <c r="V71" s="562"/>
      <c r="W71" s="562"/>
      <c r="X71" s="562"/>
      <c r="Y71" s="562"/>
      <c r="Z71" s="562"/>
      <c r="AA71" s="562"/>
      <c r="AB71" s="562"/>
      <c r="AC71" s="553">
        <f t="shared" si="1"/>
        <v>0</v>
      </c>
    </row>
    <row r="72" spans="1:29" ht="15.75" x14ac:dyDescent="0.25">
      <c r="A72" s="544">
        <v>545</v>
      </c>
      <c r="B72" s="558" t="s">
        <v>266</v>
      </c>
      <c r="C72" s="561"/>
      <c r="D72" s="561"/>
      <c r="E72" s="561"/>
      <c r="F72" s="561"/>
      <c r="G72" s="561"/>
      <c r="H72" s="561"/>
      <c r="I72" s="561"/>
      <c r="J72" s="561"/>
      <c r="K72" s="561"/>
      <c r="L72" s="561"/>
      <c r="M72" s="561"/>
      <c r="N72" s="561"/>
      <c r="O72" s="561"/>
      <c r="P72" s="562"/>
      <c r="Q72" s="562"/>
      <c r="R72" s="562"/>
      <c r="S72" s="562"/>
      <c r="T72" s="562"/>
      <c r="U72" s="562"/>
      <c r="V72" s="562"/>
      <c r="W72" s="562"/>
      <c r="X72" s="562"/>
      <c r="Y72" s="562"/>
      <c r="Z72" s="562"/>
      <c r="AA72" s="562"/>
      <c r="AB72" s="562"/>
      <c r="AC72" s="553">
        <f t="shared" si="1"/>
        <v>0</v>
      </c>
    </row>
    <row r="73" spans="1:29" ht="15" x14ac:dyDescent="0.2">
      <c r="A73" s="563">
        <v>54501</v>
      </c>
      <c r="B73" s="564" t="s">
        <v>134</v>
      </c>
      <c r="C73" s="561"/>
      <c r="D73" s="561"/>
      <c r="E73" s="561"/>
      <c r="F73" s="561"/>
      <c r="G73" s="561"/>
      <c r="H73" s="561"/>
      <c r="I73" s="561"/>
      <c r="J73" s="561"/>
      <c r="K73" s="561"/>
      <c r="L73" s="561"/>
      <c r="M73" s="561"/>
      <c r="N73" s="561"/>
      <c r="O73" s="561"/>
      <c r="P73" s="562"/>
      <c r="Q73" s="562"/>
      <c r="R73" s="562"/>
      <c r="S73" s="562"/>
      <c r="T73" s="562"/>
      <c r="U73" s="562"/>
      <c r="V73" s="562"/>
      <c r="W73" s="562"/>
      <c r="X73" s="562"/>
      <c r="Y73" s="562"/>
      <c r="Z73" s="562"/>
      <c r="AA73" s="562"/>
      <c r="AB73" s="562"/>
      <c r="AC73" s="553">
        <f t="shared" si="1"/>
        <v>0</v>
      </c>
    </row>
    <row r="74" spans="1:29" ht="15" x14ac:dyDescent="0.2">
      <c r="A74" s="563">
        <v>54503</v>
      </c>
      <c r="B74" s="564" t="s">
        <v>265</v>
      </c>
      <c r="C74" s="561"/>
      <c r="D74" s="561"/>
      <c r="E74" s="561"/>
      <c r="F74" s="561"/>
      <c r="G74" s="561"/>
      <c r="H74" s="561"/>
      <c r="I74" s="561"/>
      <c r="J74" s="561"/>
      <c r="K74" s="561"/>
      <c r="L74" s="561"/>
      <c r="M74" s="561"/>
      <c r="N74" s="561"/>
      <c r="O74" s="561"/>
      <c r="P74" s="562"/>
      <c r="Q74" s="562"/>
      <c r="R74" s="562"/>
      <c r="S74" s="562"/>
      <c r="T74" s="562"/>
      <c r="U74" s="562"/>
      <c r="V74" s="562"/>
      <c r="W74" s="562"/>
      <c r="X74" s="562"/>
      <c r="Y74" s="562"/>
      <c r="Z74" s="562"/>
      <c r="AA74" s="562"/>
      <c r="AB74" s="562"/>
      <c r="AC74" s="553">
        <f t="shared" si="1"/>
        <v>0</v>
      </c>
    </row>
    <row r="75" spans="1:29" ht="15" x14ac:dyDescent="0.2">
      <c r="A75" s="563">
        <v>54505</v>
      </c>
      <c r="B75" s="564" t="s">
        <v>135</v>
      </c>
      <c r="C75" s="561"/>
      <c r="D75" s="561"/>
      <c r="E75" s="561"/>
      <c r="F75" s="561"/>
      <c r="G75" s="561"/>
      <c r="H75" s="561"/>
      <c r="I75" s="561"/>
      <c r="J75" s="561"/>
      <c r="K75" s="561"/>
      <c r="L75" s="561"/>
      <c r="M75" s="561"/>
      <c r="N75" s="561"/>
      <c r="O75" s="561"/>
      <c r="P75" s="562"/>
      <c r="Q75" s="562"/>
      <c r="R75" s="562"/>
      <c r="S75" s="562"/>
      <c r="T75" s="562"/>
      <c r="U75" s="562"/>
      <c r="V75" s="562"/>
      <c r="W75" s="562"/>
      <c r="X75" s="562"/>
      <c r="Y75" s="562"/>
      <c r="Z75" s="562"/>
      <c r="AA75" s="562"/>
      <c r="AB75" s="562"/>
      <c r="AC75" s="553">
        <f t="shared" si="1"/>
        <v>0</v>
      </c>
    </row>
    <row r="76" spans="1:29" ht="15" x14ac:dyDescent="0.2">
      <c r="A76" s="563">
        <v>54507</v>
      </c>
      <c r="B76" s="564" t="s">
        <v>136</v>
      </c>
      <c r="C76" s="561"/>
      <c r="D76" s="561"/>
      <c r="E76" s="561"/>
      <c r="F76" s="561"/>
      <c r="G76" s="561"/>
      <c r="H76" s="561"/>
      <c r="I76" s="561"/>
      <c r="J76" s="561"/>
      <c r="K76" s="561"/>
      <c r="L76" s="561"/>
      <c r="M76" s="561"/>
      <c r="N76" s="561"/>
      <c r="O76" s="561"/>
      <c r="P76" s="562"/>
      <c r="Q76" s="562"/>
      <c r="R76" s="562"/>
      <c r="S76" s="562"/>
      <c r="T76" s="562"/>
      <c r="U76" s="562"/>
      <c r="V76" s="562"/>
      <c r="W76" s="562"/>
      <c r="X76" s="562"/>
      <c r="Y76" s="562"/>
      <c r="Z76" s="562"/>
      <c r="AA76" s="562"/>
      <c r="AB76" s="562"/>
      <c r="AC76" s="553">
        <f t="shared" si="1"/>
        <v>0</v>
      </c>
    </row>
    <row r="77" spans="1:29" ht="15" x14ac:dyDescent="0.2">
      <c r="A77" s="563">
        <v>54599</v>
      </c>
      <c r="B77" s="564" t="s">
        <v>266</v>
      </c>
      <c r="C77" s="561"/>
      <c r="D77" s="561"/>
      <c r="E77" s="561"/>
      <c r="F77" s="561"/>
      <c r="G77" s="561"/>
      <c r="H77" s="561"/>
      <c r="I77" s="561"/>
      <c r="J77" s="561"/>
      <c r="K77" s="561"/>
      <c r="L77" s="561"/>
      <c r="M77" s="561"/>
      <c r="N77" s="561"/>
      <c r="O77" s="561"/>
      <c r="P77" s="562"/>
      <c r="Q77" s="562"/>
      <c r="R77" s="562"/>
      <c r="S77" s="562"/>
      <c r="T77" s="562"/>
      <c r="U77" s="562"/>
      <c r="V77" s="562"/>
      <c r="W77" s="562"/>
      <c r="X77" s="562"/>
      <c r="Y77" s="562"/>
      <c r="Z77" s="562"/>
      <c r="AA77" s="562"/>
      <c r="AB77" s="562"/>
      <c r="AC77" s="553">
        <f t="shared" si="1"/>
        <v>0</v>
      </c>
    </row>
    <row r="78" spans="1:29" ht="15" x14ac:dyDescent="0.2">
      <c r="A78" s="563">
        <v>54508</v>
      </c>
      <c r="B78" s="564" t="s">
        <v>137</v>
      </c>
      <c r="C78" s="561"/>
      <c r="D78" s="561"/>
      <c r="E78" s="561"/>
      <c r="F78" s="561"/>
      <c r="G78" s="561"/>
      <c r="H78" s="561"/>
      <c r="I78" s="561"/>
      <c r="J78" s="561"/>
      <c r="K78" s="561"/>
      <c r="L78" s="561"/>
      <c r="M78" s="561"/>
      <c r="N78" s="561"/>
      <c r="O78" s="561"/>
      <c r="P78" s="562"/>
      <c r="Q78" s="562"/>
      <c r="R78" s="562"/>
      <c r="S78" s="562"/>
      <c r="T78" s="562"/>
      <c r="U78" s="562"/>
      <c r="V78" s="562"/>
      <c r="W78" s="562"/>
      <c r="X78" s="562"/>
      <c r="Y78" s="562"/>
      <c r="Z78" s="562"/>
      <c r="AA78" s="562"/>
      <c r="AB78" s="562"/>
      <c r="AC78" s="553">
        <f t="shared" si="1"/>
        <v>0</v>
      </c>
    </row>
    <row r="79" spans="1:29" ht="15" x14ac:dyDescent="0.2">
      <c r="A79" s="563">
        <v>54699</v>
      </c>
      <c r="B79" s="564" t="s">
        <v>267</v>
      </c>
      <c r="C79" s="561"/>
      <c r="D79" s="561"/>
      <c r="E79" s="561"/>
      <c r="F79" s="561"/>
      <c r="G79" s="561"/>
      <c r="H79" s="561"/>
      <c r="I79" s="561"/>
      <c r="J79" s="561"/>
      <c r="K79" s="561"/>
      <c r="L79" s="561"/>
      <c r="M79" s="561"/>
      <c r="N79" s="561"/>
      <c r="O79" s="561"/>
      <c r="P79" s="562"/>
      <c r="Q79" s="562"/>
      <c r="R79" s="562"/>
      <c r="S79" s="562"/>
      <c r="T79" s="562"/>
      <c r="U79" s="562"/>
      <c r="V79" s="562"/>
      <c r="W79" s="562"/>
      <c r="X79" s="562"/>
      <c r="Y79" s="562"/>
      <c r="Z79" s="562"/>
      <c r="AA79" s="562"/>
      <c r="AB79" s="562"/>
      <c r="AC79" s="553">
        <f t="shared" si="1"/>
        <v>0</v>
      </c>
    </row>
    <row r="80" spans="1:29" ht="15.75" x14ac:dyDescent="0.25">
      <c r="A80" s="544">
        <v>55</v>
      </c>
      <c r="B80" s="558" t="s">
        <v>168</v>
      </c>
      <c r="C80" s="559"/>
      <c r="D80" s="559"/>
      <c r="E80" s="559"/>
      <c r="F80" s="559"/>
      <c r="G80" s="559"/>
      <c r="H80" s="559"/>
      <c r="I80" s="559"/>
      <c r="J80" s="559"/>
      <c r="K80" s="559"/>
      <c r="L80" s="559"/>
      <c r="M80" s="559"/>
      <c r="N80" s="559"/>
      <c r="O80" s="559"/>
      <c r="P80" s="560"/>
      <c r="Q80" s="560"/>
      <c r="R80" s="560"/>
      <c r="S80" s="560"/>
      <c r="T80" s="560"/>
      <c r="U80" s="560"/>
      <c r="V80" s="560"/>
      <c r="W80" s="560"/>
      <c r="X80" s="560"/>
      <c r="Y80" s="560"/>
      <c r="Z80" s="560"/>
      <c r="AA80" s="560"/>
      <c r="AB80" s="560"/>
      <c r="AC80" s="560"/>
    </row>
    <row r="81" spans="1:29" ht="15.75" x14ac:dyDescent="0.25">
      <c r="A81" s="544">
        <v>555</v>
      </c>
      <c r="B81" s="558" t="s">
        <v>268</v>
      </c>
      <c r="C81" s="559"/>
      <c r="D81" s="559"/>
      <c r="E81" s="559"/>
      <c r="F81" s="559"/>
      <c r="G81" s="559"/>
      <c r="H81" s="559"/>
      <c r="I81" s="559"/>
      <c r="J81" s="559"/>
      <c r="K81" s="559"/>
      <c r="L81" s="559"/>
      <c r="M81" s="559"/>
      <c r="N81" s="559"/>
      <c r="O81" s="559"/>
      <c r="P81" s="560"/>
      <c r="Q81" s="560"/>
      <c r="R81" s="560"/>
      <c r="S81" s="560"/>
      <c r="T81" s="560"/>
      <c r="U81" s="560"/>
      <c r="V81" s="560"/>
      <c r="W81" s="560"/>
      <c r="X81" s="560"/>
      <c r="Y81" s="560"/>
      <c r="Z81" s="560"/>
      <c r="AA81" s="560"/>
      <c r="AB81" s="560"/>
      <c r="AC81" s="560"/>
    </row>
    <row r="82" spans="1:29" s="101" customFormat="1" ht="15" x14ac:dyDescent="0.2">
      <c r="A82" s="563">
        <v>55599</v>
      </c>
      <c r="B82" s="564" t="s">
        <v>269</v>
      </c>
      <c r="C82" s="561"/>
      <c r="D82" s="561"/>
      <c r="E82" s="561"/>
      <c r="F82" s="561"/>
      <c r="G82" s="561"/>
      <c r="H82" s="561"/>
      <c r="I82" s="561"/>
      <c r="J82" s="561"/>
      <c r="K82" s="561"/>
      <c r="L82" s="561"/>
      <c r="M82" s="561"/>
      <c r="N82" s="561"/>
      <c r="O82" s="561"/>
      <c r="P82" s="562"/>
      <c r="Q82" s="562"/>
      <c r="R82" s="562"/>
      <c r="S82" s="562"/>
      <c r="T82" s="562"/>
      <c r="U82" s="562"/>
      <c r="V82" s="562"/>
      <c r="W82" s="562"/>
      <c r="X82" s="562"/>
      <c r="Y82" s="562"/>
      <c r="Z82" s="562"/>
      <c r="AA82" s="562"/>
      <c r="AB82" s="562"/>
      <c r="AC82" s="562"/>
    </row>
    <row r="83" spans="1:29" ht="15.75" x14ac:dyDescent="0.25">
      <c r="A83" s="544">
        <v>556</v>
      </c>
      <c r="B83" s="558" t="s">
        <v>169</v>
      </c>
      <c r="C83" s="559"/>
      <c r="D83" s="559"/>
      <c r="E83" s="559"/>
      <c r="F83" s="559"/>
      <c r="G83" s="559"/>
      <c r="H83" s="559"/>
      <c r="I83" s="559"/>
      <c r="J83" s="559"/>
      <c r="K83" s="559"/>
      <c r="L83" s="559"/>
      <c r="M83" s="559"/>
      <c r="N83" s="559"/>
      <c r="O83" s="559"/>
      <c r="P83" s="560"/>
      <c r="Q83" s="560"/>
      <c r="R83" s="560"/>
      <c r="S83" s="560"/>
      <c r="T83" s="560"/>
      <c r="U83" s="560"/>
      <c r="V83" s="560"/>
      <c r="W83" s="560"/>
      <c r="X83" s="560"/>
      <c r="Y83" s="560"/>
      <c r="Z83" s="560"/>
      <c r="AA83" s="560"/>
      <c r="AB83" s="560"/>
      <c r="AC83" s="560"/>
    </row>
    <row r="84" spans="1:29" ht="15.75" x14ac:dyDescent="0.25">
      <c r="A84" s="563">
        <v>55601</v>
      </c>
      <c r="B84" s="564" t="s">
        <v>280</v>
      </c>
      <c r="C84" s="561"/>
      <c r="D84" s="561"/>
      <c r="E84" s="561"/>
      <c r="F84" s="561"/>
      <c r="G84" s="561"/>
      <c r="H84" s="561"/>
      <c r="I84" s="561"/>
      <c r="J84" s="561"/>
      <c r="K84" s="561"/>
      <c r="L84" s="561"/>
      <c r="M84" s="561"/>
      <c r="N84" s="561"/>
      <c r="O84" s="561"/>
      <c r="P84" s="560"/>
      <c r="Q84" s="560"/>
      <c r="R84" s="560"/>
      <c r="S84" s="560"/>
      <c r="T84" s="560"/>
      <c r="U84" s="560"/>
      <c r="V84" s="560"/>
      <c r="W84" s="560"/>
      <c r="X84" s="560"/>
      <c r="Y84" s="560"/>
      <c r="Z84" s="560"/>
      <c r="AA84" s="560"/>
      <c r="AB84" s="560"/>
      <c r="AC84" s="560">
        <f>C84+P84</f>
        <v>0</v>
      </c>
    </row>
    <row r="85" spans="1:29" ht="15" x14ac:dyDescent="0.2">
      <c r="A85" s="563">
        <v>55603</v>
      </c>
      <c r="B85" s="564" t="s">
        <v>139</v>
      </c>
      <c r="C85" s="561"/>
      <c r="D85" s="561"/>
      <c r="E85" s="561"/>
      <c r="F85" s="561"/>
      <c r="G85" s="561"/>
      <c r="H85" s="561"/>
      <c r="I85" s="561"/>
      <c r="J85" s="561"/>
      <c r="K85" s="561"/>
      <c r="L85" s="561"/>
      <c r="M85" s="561"/>
      <c r="N85" s="561"/>
      <c r="O85" s="561"/>
      <c r="P85" s="562"/>
      <c r="Q85" s="562"/>
      <c r="R85" s="562"/>
      <c r="S85" s="562"/>
      <c r="T85" s="562"/>
      <c r="U85" s="562"/>
      <c r="V85" s="562"/>
      <c r="W85" s="562"/>
      <c r="X85" s="562"/>
      <c r="Y85" s="562"/>
      <c r="Z85" s="562"/>
      <c r="AA85" s="562"/>
      <c r="AB85" s="562"/>
      <c r="AC85" s="553">
        <f>C85+P85</f>
        <v>0</v>
      </c>
    </row>
    <row r="86" spans="1:29" ht="15" x14ac:dyDescent="0.2">
      <c r="A86" s="563">
        <v>55608</v>
      </c>
      <c r="B86" s="564" t="s">
        <v>277</v>
      </c>
      <c r="C86" s="561"/>
      <c r="D86" s="561"/>
      <c r="E86" s="561"/>
      <c r="F86" s="561"/>
      <c r="G86" s="561"/>
      <c r="H86" s="561"/>
      <c r="I86" s="561"/>
      <c r="J86" s="561"/>
      <c r="K86" s="561"/>
      <c r="L86" s="561"/>
      <c r="M86" s="561"/>
      <c r="N86" s="561"/>
      <c r="O86" s="561"/>
      <c r="P86" s="562"/>
      <c r="Q86" s="562"/>
      <c r="R86" s="562"/>
      <c r="S86" s="562"/>
      <c r="T86" s="562"/>
      <c r="U86" s="562"/>
      <c r="V86" s="562"/>
      <c r="W86" s="562"/>
      <c r="X86" s="562"/>
      <c r="Y86" s="562"/>
      <c r="Z86" s="562"/>
      <c r="AA86" s="562"/>
      <c r="AB86" s="562"/>
      <c r="AC86" s="553">
        <f>C86+P86</f>
        <v>0</v>
      </c>
    </row>
    <row r="87" spans="1:29" ht="15.75" x14ac:dyDescent="0.25">
      <c r="A87" s="544">
        <v>557</v>
      </c>
      <c r="B87" s="558" t="s">
        <v>170</v>
      </c>
      <c r="C87" s="559"/>
      <c r="D87" s="559"/>
      <c r="E87" s="559"/>
      <c r="F87" s="559"/>
      <c r="G87" s="559"/>
      <c r="H87" s="559"/>
      <c r="I87" s="559"/>
      <c r="J87" s="559"/>
      <c r="K87" s="559"/>
      <c r="L87" s="559"/>
      <c r="M87" s="559"/>
      <c r="N87" s="559"/>
      <c r="O87" s="559"/>
      <c r="P87" s="560"/>
      <c r="Q87" s="560"/>
      <c r="R87" s="560"/>
      <c r="S87" s="560"/>
      <c r="T87" s="560"/>
      <c r="U87" s="560"/>
      <c r="V87" s="560"/>
      <c r="W87" s="560"/>
      <c r="X87" s="560"/>
      <c r="Y87" s="560"/>
      <c r="Z87" s="560"/>
      <c r="AA87" s="560"/>
      <c r="AB87" s="560"/>
      <c r="AC87" s="553">
        <f>C87+P87</f>
        <v>0</v>
      </c>
    </row>
    <row r="88" spans="1:29" ht="15" x14ac:dyDescent="0.2">
      <c r="A88" s="563">
        <v>55799</v>
      </c>
      <c r="B88" s="564" t="s">
        <v>140</v>
      </c>
      <c r="C88" s="561"/>
      <c r="D88" s="561"/>
      <c r="E88" s="561"/>
      <c r="F88" s="561"/>
      <c r="G88" s="561"/>
      <c r="H88" s="561"/>
      <c r="I88" s="561"/>
      <c r="J88" s="561"/>
      <c r="K88" s="561"/>
      <c r="L88" s="561"/>
      <c r="M88" s="561"/>
      <c r="N88" s="561"/>
      <c r="O88" s="561"/>
      <c r="P88" s="562"/>
      <c r="Q88" s="562"/>
      <c r="R88" s="562"/>
      <c r="S88" s="562"/>
      <c r="T88" s="562"/>
      <c r="U88" s="562"/>
      <c r="V88" s="562"/>
      <c r="W88" s="562"/>
      <c r="X88" s="562"/>
      <c r="Y88" s="562"/>
      <c r="Z88" s="562"/>
      <c r="AA88" s="562"/>
      <c r="AB88" s="562"/>
      <c r="AC88" s="553">
        <f>C88+P88</f>
        <v>0</v>
      </c>
    </row>
    <row r="89" spans="1:29" ht="15" x14ac:dyDescent="0.2">
      <c r="A89" s="563"/>
      <c r="B89" s="564"/>
      <c r="C89" s="561"/>
      <c r="D89" s="561"/>
      <c r="E89" s="561"/>
      <c r="F89" s="561"/>
      <c r="G89" s="561"/>
      <c r="H89" s="561"/>
      <c r="I89" s="561"/>
      <c r="J89" s="561"/>
      <c r="K89" s="561"/>
      <c r="L89" s="561"/>
      <c r="M89" s="561"/>
      <c r="N89" s="561"/>
      <c r="O89" s="561"/>
      <c r="P89" s="562"/>
      <c r="Q89" s="562"/>
      <c r="R89" s="562"/>
      <c r="S89" s="562"/>
      <c r="T89" s="562"/>
      <c r="U89" s="562"/>
      <c r="V89" s="562"/>
      <c r="W89" s="562"/>
      <c r="X89" s="562"/>
      <c r="Y89" s="562"/>
      <c r="Z89" s="562"/>
      <c r="AA89" s="562"/>
      <c r="AB89" s="562"/>
      <c r="AC89" s="553"/>
    </row>
    <row r="90" spans="1:29" ht="15.75" x14ac:dyDescent="0.25">
      <c r="A90" s="544">
        <v>56</v>
      </c>
      <c r="B90" s="558" t="s">
        <v>141</v>
      </c>
      <c r="C90" s="559"/>
      <c r="D90" s="559"/>
      <c r="E90" s="559"/>
      <c r="F90" s="559"/>
      <c r="G90" s="559"/>
      <c r="H90" s="559"/>
      <c r="I90" s="559"/>
      <c r="J90" s="559"/>
      <c r="K90" s="559"/>
      <c r="L90" s="559"/>
      <c r="M90" s="559"/>
      <c r="N90" s="559"/>
      <c r="O90" s="559"/>
      <c r="P90" s="560"/>
      <c r="Q90" s="560"/>
      <c r="R90" s="560"/>
      <c r="S90" s="560"/>
      <c r="T90" s="560"/>
      <c r="U90" s="560"/>
      <c r="V90" s="560"/>
      <c r="W90" s="560"/>
      <c r="X90" s="560"/>
      <c r="Y90" s="560"/>
      <c r="Z90" s="560"/>
      <c r="AA90" s="560"/>
      <c r="AB90" s="560"/>
      <c r="AC90" s="560"/>
    </row>
    <row r="91" spans="1:29" ht="15.75" x14ac:dyDescent="0.25">
      <c r="A91" s="544">
        <v>562</v>
      </c>
      <c r="B91" s="558" t="s">
        <v>171</v>
      </c>
      <c r="C91" s="559"/>
      <c r="D91" s="559"/>
      <c r="E91" s="559"/>
      <c r="F91" s="559"/>
      <c r="G91" s="559"/>
      <c r="H91" s="559"/>
      <c r="I91" s="559"/>
      <c r="J91" s="559"/>
      <c r="K91" s="559"/>
      <c r="L91" s="559"/>
      <c r="M91" s="559"/>
      <c r="N91" s="559"/>
      <c r="O91" s="559"/>
      <c r="P91" s="560"/>
      <c r="Q91" s="560"/>
      <c r="R91" s="560"/>
      <c r="S91" s="560"/>
      <c r="T91" s="560"/>
      <c r="U91" s="560"/>
      <c r="V91" s="560"/>
      <c r="W91" s="560"/>
      <c r="X91" s="560"/>
      <c r="Y91" s="560"/>
      <c r="Z91" s="560"/>
      <c r="AA91" s="560"/>
      <c r="AB91" s="560"/>
      <c r="AC91" s="560"/>
    </row>
    <row r="92" spans="1:29" ht="15.75" x14ac:dyDescent="0.25">
      <c r="A92" s="563">
        <v>56201</v>
      </c>
      <c r="B92" s="564" t="s">
        <v>375</v>
      </c>
      <c r="C92" s="559"/>
      <c r="D92" s="559"/>
      <c r="E92" s="559"/>
      <c r="F92" s="559"/>
      <c r="G92" s="559"/>
      <c r="H92" s="559"/>
      <c r="I92" s="559"/>
      <c r="J92" s="559"/>
      <c r="K92" s="559"/>
      <c r="L92" s="559"/>
      <c r="M92" s="559"/>
      <c r="N92" s="559"/>
      <c r="O92" s="559"/>
      <c r="P92" s="560"/>
      <c r="Q92" s="560"/>
      <c r="R92" s="560"/>
      <c r="S92" s="560"/>
      <c r="T92" s="560"/>
      <c r="U92" s="560"/>
      <c r="V92" s="560"/>
      <c r="W92" s="560"/>
      <c r="X92" s="560"/>
      <c r="Y92" s="560"/>
      <c r="Z92" s="560"/>
      <c r="AA92" s="560"/>
      <c r="AB92" s="560"/>
      <c r="AC92" s="560"/>
    </row>
    <row r="93" spans="1:29" ht="15.75" x14ac:dyDescent="0.25">
      <c r="A93" s="563">
        <v>56201</v>
      </c>
      <c r="B93" s="564" t="s">
        <v>374</v>
      </c>
      <c r="C93" s="559"/>
      <c r="D93" s="559"/>
      <c r="E93" s="559"/>
      <c r="F93" s="559"/>
      <c r="G93" s="559"/>
      <c r="H93" s="559"/>
      <c r="I93" s="559"/>
      <c r="J93" s="559"/>
      <c r="K93" s="559"/>
      <c r="L93" s="559"/>
      <c r="M93" s="559"/>
      <c r="N93" s="559"/>
      <c r="O93" s="559"/>
      <c r="P93" s="560"/>
      <c r="Q93" s="560"/>
      <c r="R93" s="560"/>
      <c r="S93" s="560"/>
      <c r="T93" s="560"/>
      <c r="U93" s="560"/>
      <c r="V93" s="560"/>
      <c r="W93" s="560"/>
      <c r="X93" s="560"/>
      <c r="Y93" s="560"/>
      <c r="Z93" s="560"/>
      <c r="AA93" s="560"/>
      <c r="AB93" s="560"/>
      <c r="AC93" s="560"/>
    </row>
    <row r="94" spans="1:29" ht="15.75" x14ac:dyDescent="0.25">
      <c r="A94" s="544"/>
      <c r="B94" s="558"/>
      <c r="C94" s="559"/>
      <c r="D94" s="559"/>
      <c r="E94" s="559"/>
      <c r="F94" s="559"/>
      <c r="G94" s="559"/>
      <c r="H94" s="559"/>
      <c r="I94" s="559"/>
      <c r="J94" s="559"/>
      <c r="K94" s="559"/>
      <c r="L94" s="559"/>
      <c r="M94" s="559"/>
      <c r="N94" s="559"/>
      <c r="O94" s="559"/>
      <c r="P94" s="560"/>
      <c r="Q94" s="560"/>
      <c r="R94" s="560"/>
      <c r="S94" s="560"/>
      <c r="T94" s="560"/>
      <c r="U94" s="560"/>
      <c r="V94" s="560"/>
      <c r="W94" s="560"/>
      <c r="X94" s="560"/>
      <c r="Y94" s="560"/>
      <c r="Z94" s="560"/>
      <c r="AA94" s="560"/>
      <c r="AB94" s="560"/>
      <c r="AC94" s="560"/>
    </row>
    <row r="95" spans="1:29" ht="15.75" x14ac:dyDescent="0.25">
      <c r="A95" s="544">
        <v>563</v>
      </c>
      <c r="B95" s="558" t="s">
        <v>305</v>
      </c>
      <c r="C95" s="559"/>
      <c r="D95" s="559"/>
      <c r="E95" s="559"/>
      <c r="F95" s="559"/>
      <c r="G95" s="559"/>
      <c r="H95" s="559"/>
      <c r="I95" s="559"/>
      <c r="J95" s="559"/>
      <c r="K95" s="559"/>
      <c r="L95" s="559"/>
      <c r="M95" s="559"/>
      <c r="N95" s="559"/>
      <c r="O95" s="559"/>
      <c r="P95" s="560"/>
      <c r="Q95" s="560"/>
      <c r="R95" s="560"/>
      <c r="S95" s="560"/>
      <c r="T95" s="560"/>
      <c r="U95" s="560"/>
      <c r="V95" s="560"/>
      <c r="W95" s="560"/>
      <c r="X95" s="560"/>
      <c r="Y95" s="560"/>
      <c r="Z95" s="560"/>
      <c r="AA95" s="560"/>
      <c r="AB95" s="560"/>
      <c r="AC95" s="560"/>
    </row>
    <row r="96" spans="1:29" ht="15" x14ac:dyDescent="0.2">
      <c r="A96" s="563">
        <v>56301</v>
      </c>
      <c r="B96" s="564" t="s">
        <v>488</v>
      </c>
      <c r="C96" s="561">
        <v>0</v>
      </c>
      <c r="D96" s="561"/>
      <c r="E96" s="561"/>
      <c r="F96" s="561"/>
      <c r="G96" s="561"/>
      <c r="H96" s="561"/>
      <c r="I96" s="561"/>
      <c r="J96" s="561"/>
      <c r="K96" s="561"/>
      <c r="L96" s="561"/>
      <c r="M96" s="561"/>
      <c r="N96" s="561"/>
      <c r="O96" s="561"/>
      <c r="P96" s="562">
        <v>0</v>
      </c>
      <c r="Q96" s="562"/>
      <c r="R96" s="562"/>
      <c r="S96" s="562"/>
      <c r="T96" s="562"/>
      <c r="U96" s="562"/>
      <c r="V96" s="562"/>
      <c r="W96" s="562"/>
      <c r="X96" s="562"/>
      <c r="Y96" s="562"/>
      <c r="Z96" s="562"/>
      <c r="AA96" s="562"/>
      <c r="AB96" s="562"/>
      <c r="AC96" s="553">
        <f>C96+P96</f>
        <v>0</v>
      </c>
    </row>
    <row r="97" spans="1:29" ht="15" x14ac:dyDescent="0.2">
      <c r="A97" s="563">
        <v>56303</v>
      </c>
      <c r="B97" s="564" t="s">
        <v>142</v>
      </c>
      <c r="C97" s="561"/>
      <c r="D97" s="561"/>
      <c r="E97" s="561"/>
      <c r="F97" s="561"/>
      <c r="G97" s="561"/>
      <c r="H97" s="561"/>
      <c r="I97" s="561"/>
      <c r="J97" s="561"/>
      <c r="K97" s="561"/>
      <c r="L97" s="561"/>
      <c r="M97" s="561"/>
      <c r="N97" s="561"/>
      <c r="O97" s="561"/>
      <c r="P97" s="562"/>
      <c r="Q97" s="562"/>
      <c r="R97" s="562"/>
      <c r="S97" s="562"/>
      <c r="T97" s="562"/>
      <c r="U97" s="562"/>
      <c r="V97" s="562"/>
      <c r="W97" s="562"/>
      <c r="X97" s="562"/>
      <c r="Y97" s="562"/>
      <c r="Z97" s="562"/>
      <c r="AA97" s="562"/>
      <c r="AB97" s="562"/>
      <c r="AC97" s="553"/>
    </row>
    <row r="98" spans="1:29" ht="15" x14ac:dyDescent="0.2">
      <c r="A98" s="563">
        <v>56304</v>
      </c>
      <c r="B98" s="564" t="s">
        <v>143</v>
      </c>
      <c r="C98" s="561"/>
      <c r="D98" s="561"/>
      <c r="E98" s="561"/>
      <c r="F98" s="561"/>
      <c r="G98" s="561"/>
      <c r="H98" s="561"/>
      <c r="I98" s="561"/>
      <c r="J98" s="561"/>
      <c r="K98" s="561"/>
      <c r="L98" s="561"/>
      <c r="M98" s="561"/>
      <c r="N98" s="561"/>
      <c r="O98" s="561"/>
      <c r="P98" s="562"/>
      <c r="Q98" s="562"/>
      <c r="R98" s="562"/>
      <c r="S98" s="562"/>
      <c r="T98" s="562"/>
      <c r="U98" s="562"/>
      <c r="V98" s="562"/>
      <c r="W98" s="562"/>
      <c r="X98" s="562"/>
      <c r="Y98" s="562"/>
      <c r="Z98" s="562"/>
      <c r="AA98" s="562"/>
      <c r="AB98" s="562"/>
      <c r="AC98" s="553"/>
    </row>
    <row r="99" spans="1:29" ht="15.75" thickBot="1" x14ac:dyDescent="0.25">
      <c r="A99" s="563">
        <v>56305</v>
      </c>
      <c r="B99" s="564" t="s">
        <v>144</v>
      </c>
      <c r="C99" s="561"/>
      <c r="D99" s="561"/>
      <c r="E99" s="561"/>
      <c r="F99" s="561"/>
      <c r="G99" s="561"/>
      <c r="H99" s="561"/>
      <c r="I99" s="561"/>
      <c r="J99" s="561"/>
      <c r="K99" s="561"/>
      <c r="L99" s="561"/>
      <c r="M99" s="561"/>
      <c r="N99" s="561"/>
      <c r="O99" s="561"/>
      <c r="P99" s="562"/>
      <c r="Q99" s="562"/>
      <c r="R99" s="562"/>
      <c r="S99" s="562"/>
      <c r="T99" s="562"/>
      <c r="U99" s="562"/>
      <c r="V99" s="562"/>
      <c r="W99" s="562"/>
      <c r="X99" s="562"/>
      <c r="Y99" s="562"/>
      <c r="Z99" s="562"/>
      <c r="AA99" s="562"/>
      <c r="AB99" s="562"/>
      <c r="AC99" s="553"/>
    </row>
    <row r="100" spans="1:29" ht="16.5" thickBot="1" x14ac:dyDescent="0.3">
      <c r="A100" s="568"/>
      <c r="B100" s="215" t="s">
        <v>35</v>
      </c>
      <c r="C100" s="569">
        <f>SUM(C10:C99)</f>
        <v>17350</v>
      </c>
      <c r="D100" s="569"/>
      <c r="E100" s="569"/>
      <c r="F100" s="569"/>
      <c r="G100" s="569"/>
      <c r="H100" s="569"/>
      <c r="I100" s="569"/>
      <c r="J100" s="569"/>
      <c r="K100" s="569"/>
      <c r="L100" s="569"/>
      <c r="M100" s="569"/>
      <c r="N100" s="569"/>
      <c r="O100" s="569"/>
      <c r="P100" s="570">
        <f>SUM(P10:P99)</f>
        <v>316668.5</v>
      </c>
      <c r="Q100" s="570">
        <f t="shared" ref="Q100:AB100" si="2">SUM(Q10:Q99)</f>
        <v>24438.74</v>
      </c>
      <c r="R100" s="570">
        <f t="shared" si="2"/>
        <v>21938.74</v>
      </c>
      <c r="S100" s="570">
        <f t="shared" si="2"/>
        <v>24438.74</v>
      </c>
      <c r="T100" s="570">
        <f t="shared" si="2"/>
        <v>21938.74</v>
      </c>
      <c r="U100" s="570">
        <f t="shared" si="2"/>
        <v>24438.75</v>
      </c>
      <c r="V100" s="570">
        <f t="shared" si="2"/>
        <v>21938.75</v>
      </c>
      <c r="W100" s="570">
        <f t="shared" si="2"/>
        <v>24438.75</v>
      </c>
      <c r="X100" s="570">
        <f t="shared" si="2"/>
        <v>21938.75</v>
      </c>
      <c r="Y100" s="570">
        <f t="shared" si="2"/>
        <v>24438.76</v>
      </c>
      <c r="Z100" s="570">
        <f t="shared" si="2"/>
        <v>21938.76</v>
      </c>
      <c r="AA100" s="570">
        <f t="shared" si="2"/>
        <v>24438.76</v>
      </c>
      <c r="AB100" s="570">
        <f t="shared" si="2"/>
        <v>21938.76</v>
      </c>
      <c r="AC100" s="571">
        <f>SUM(AC10:AC99)</f>
        <v>334018.5</v>
      </c>
    </row>
    <row r="101" spans="1:29" x14ac:dyDescent="0.2">
      <c r="A101" s="21"/>
      <c r="B101" s="21"/>
    </row>
    <row r="102" spans="1:29" x14ac:dyDescent="0.2">
      <c r="A102" s="21"/>
      <c r="B102" s="21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</row>
    <row r="103" spans="1:29" x14ac:dyDescent="0.2">
      <c r="A103" s="21"/>
      <c r="B103" s="21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</row>
    <row r="104" spans="1:29" x14ac:dyDescent="0.2">
      <c r="A104" s="21"/>
      <c r="B104" s="21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</row>
    <row r="105" spans="1:29" x14ac:dyDescent="0.2">
      <c r="A105" s="21"/>
      <c r="B105" s="21"/>
    </row>
    <row r="106" spans="1:29" x14ac:dyDescent="0.2">
      <c r="A106" s="21"/>
      <c r="B106" s="21"/>
    </row>
  </sheetData>
  <mergeCells count="10">
    <mergeCell ref="A1:AC1"/>
    <mergeCell ref="A2:AC2"/>
    <mergeCell ref="A8:B8"/>
    <mergeCell ref="C8:P8"/>
    <mergeCell ref="AC8:AC9"/>
    <mergeCell ref="A3:AC3"/>
    <mergeCell ref="A4:AC4"/>
    <mergeCell ref="A5:AC5"/>
    <mergeCell ref="A6:AC6"/>
    <mergeCell ref="A7:AC7"/>
  </mergeCells>
  <printOptions horizontalCentered="1"/>
  <pageMargins left="0.78740157480314965" right="0.78740157480314965" top="0.43307086614173229" bottom="0.59055118110236227" header="0" footer="0"/>
  <pageSetup scale="72" orientation="portrait" horizontalDpi="4294967294" r:id="rId1"/>
  <headerFooter alignWithMargins="0"/>
  <rowBreaks count="1" manualBreakCount="1">
    <brk id="52" max="4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92D050"/>
  </sheetPr>
  <dimension ref="A1:H24"/>
  <sheetViews>
    <sheetView topLeftCell="A4" workbookViewId="0">
      <selection activeCell="F20" sqref="F20"/>
    </sheetView>
  </sheetViews>
  <sheetFormatPr baseColWidth="10" defaultRowHeight="12.75" x14ac:dyDescent="0.2"/>
  <cols>
    <col min="1" max="1" width="9.28515625" customWidth="1"/>
    <col min="2" max="2" width="49.28515625" customWidth="1"/>
    <col min="3" max="3" width="10.5703125" customWidth="1"/>
    <col min="4" max="5" width="7.140625" customWidth="1"/>
    <col min="6" max="6" width="13.140625" customWidth="1"/>
  </cols>
  <sheetData>
    <row r="1" spans="1:8" x14ac:dyDescent="0.2">
      <c r="A1" s="232"/>
      <c r="B1" s="232"/>
      <c r="C1" s="232"/>
      <c r="D1" s="232"/>
      <c r="E1" s="232"/>
      <c r="F1" s="232"/>
      <c r="G1" s="232"/>
      <c r="H1" s="232"/>
    </row>
    <row r="2" spans="1:8" ht="16.5" x14ac:dyDescent="0.25">
      <c r="A2" s="835" t="s">
        <v>312</v>
      </c>
      <c r="B2" s="835"/>
      <c r="C2" s="835"/>
      <c r="D2" s="835"/>
      <c r="E2" s="835"/>
      <c r="F2" s="835"/>
      <c r="G2" s="533"/>
      <c r="H2" s="533"/>
    </row>
    <row r="3" spans="1:8" ht="12.75" customHeight="1" x14ac:dyDescent="0.25">
      <c r="A3" s="835" t="s">
        <v>245</v>
      </c>
      <c r="B3" s="835"/>
      <c r="C3" s="835"/>
      <c r="D3" s="835"/>
      <c r="E3" s="835"/>
      <c r="F3" s="835"/>
      <c r="G3" s="572"/>
      <c r="H3" s="572"/>
    </row>
    <row r="4" spans="1:8" ht="16.5" x14ac:dyDescent="0.25">
      <c r="A4" s="836" t="s">
        <v>520</v>
      </c>
      <c r="B4" s="836"/>
      <c r="C4" s="836"/>
      <c r="D4" s="836"/>
      <c r="E4" s="836"/>
      <c r="F4" s="836"/>
      <c r="G4" s="232"/>
      <c r="H4" s="232"/>
    </row>
    <row r="5" spans="1:8" ht="16.5" x14ac:dyDescent="0.25">
      <c r="A5" s="840" t="s">
        <v>541</v>
      </c>
      <c r="B5" s="840"/>
      <c r="C5" s="840"/>
      <c r="D5" s="840"/>
      <c r="E5" s="840"/>
      <c r="F5" s="840"/>
    </row>
    <row r="6" spans="1:8" ht="16.5" x14ac:dyDescent="0.25">
      <c r="A6" s="841" t="s">
        <v>217</v>
      </c>
      <c r="B6" s="841"/>
      <c r="C6" s="841"/>
      <c r="D6" s="841"/>
      <c r="E6" s="841"/>
      <c r="F6" s="841"/>
    </row>
    <row r="7" spans="1:8" ht="15.95" customHeight="1" x14ac:dyDescent="0.25">
      <c r="A7" s="842" t="s">
        <v>430</v>
      </c>
      <c r="B7" s="843"/>
      <c r="C7" s="843"/>
      <c r="D7" s="843"/>
      <c r="E7" s="843"/>
      <c r="F7" s="843"/>
    </row>
    <row r="8" spans="1:8" ht="15.95" customHeight="1" x14ac:dyDescent="0.2">
      <c r="A8" s="584"/>
      <c r="B8" s="584"/>
      <c r="C8" s="584"/>
      <c r="D8" s="584"/>
      <c r="E8" s="584"/>
      <c r="F8" s="584"/>
    </row>
    <row r="9" spans="1:8" ht="15.95" customHeight="1" x14ac:dyDescent="0.2">
      <c r="A9" s="584"/>
      <c r="B9" s="584"/>
      <c r="C9" s="584"/>
      <c r="D9" s="584"/>
      <c r="E9" s="584"/>
      <c r="F9" s="584"/>
    </row>
    <row r="10" spans="1:8" ht="15.95" customHeight="1" x14ac:dyDescent="0.2">
      <c r="A10" s="584"/>
      <c r="B10" s="584"/>
      <c r="C10" s="584"/>
      <c r="D10" s="584"/>
      <c r="E10" s="584"/>
      <c r="F10" s="584"/>
    </row>
    <row r="11" spans="1:8" ht="13.5" thickBot="1" x14ac:dyDescent="0.25">
      <c r="A11" s="232"/>
      <c r="B11" s="232"/>
      <c r="C11" s="232"/>
      <c r="D11" s="232"/>
      <c r="E11" s="232"/>
      <c r="F11" s="232"/>
    </row>
    <row r="12" spans="1:8" x14ac:dyDescent="0.2">
      <c r="A12" s="233"/>
      <c r="B12" s="234"/>
      <c r="C12" s="844" t="s">
        <v>384</v>
      </c>
      <c r="D12" s="847" t="s">
        <v>219</v>
      </c>
      <c r="E12" s="847" t="s">
        <v>220</v>
      </c>
      <c r="F12" s="850" t="s">
        <v>221</v>
      </c>
    </row>
    <row r="13" spans="1:8" x14ac:dyDescent="0.2">
      <c r="A13" s="235" t="s">
        <v>222</v>
      </c>
      <c r="B13" s="236"/>
      <c r="C13" s="845"/>
      <c r="D13" s="848"/>
      <c r="E13" s="848"/>
      <c r="F13" s="851"/>
    </row>
    <row r="14" spans="1:8" x14ac:dyDescent="0.2">
      <c r="A14" s="235" t="s">
        <v>146</v>
      </c>
      <c r="B14" s="236"/>
      <c r="C14" s="845"/>
      <c r="D14" s="848"/>
      <c r="E14" s="848"/>
      <c r="F14" s="851"/>
    </row>
    <row r="15" spans="1:8" ht="16.5" thickBot="1" x14ac:dyDescent="0.3">
      <c r="A15" s="237"/>
      <c r="B15" s="238" t="s">
        <v>223</v>
      </c>
      <c r="C15" s="846"/>
      <c r="D15" s="849"/>
      <c r="E15" s="849"/>
      <c r="F15" s="852"/>
    </row>
    <row r="16" spans="1:8" x14ac:dyDescent="0.2">
      <c r="A16" s="47"/>
      <c r="B16" s="50"/>
      <c r="C16" s="326"/>
      <c r="D16" s="51"/>
      <c r="E16" s="52"/>
      <c r="F16" s="311"/>
    </row>
    <row r="17" spans="1:6" x14ac:dyDescent="0.2">
      <c r="A17" s="47"/>
      <c r="B17" s="50"/>
      <c r="C17" s="326"/>
      <c r="D17" s="217"/>
      <c r="E17" s="218"/>
      <c r="F17" s="311"/>
    </row>
    <row r="18" spans="1:6" x14ac:dyDescent="0.2">
      <c r="A18" s="47"/>
      <c r="B18" s="50"/>
      <c r="C18" s="326"/>
      <c r="D18" s="217"/>
      <c r="E18" s="218"/>
      <c r="F18" s="311"/>
    </row>
    <row r="19" spans="1:6" x14ac:dyDescent="0.2">
      <c r="A19" s="239"/>
      <c r="B19" s="240"/>
      <c r="C19" s="326"/>
      <c r="D19" s="217"/>
      <c r="E19" s="218"/>
      <c r="F19" s="311"/>
    </row>
    <row r="20" spans="1:6" x14ac:dyDescent="0.2">
      <c r="A20" s="235">
        <v>615</v>
      </c>
      <c r="B20" s="241" t="s">
        <v>235</v>
      </c>
      <c r="C20" s="327"/>
      <c r="D20" s="217"/>
      <c r="E20" s="218"/>
      <c r="F20" s="324">
        <f>C22</f>
        <v>56365.84</v>
      </c>
    </row>
    <row r="21" spans="1:6" x14ac:dyDescent="0.2">
      <c r="A21" s="239"/>
      <c r="B21" s="240"/>
      <c r="C21" s="328"/>
      <c r="D21" s="217"/>
      <c r="E21" s="218"/>
      <c r="F21" s="311"/>
    </row>
    <row r="22" spans="1:6" ht="13.5" thickBot="1" x14ac:dyDescent="0.25">
      <c r="A22" s="235">
        <v>61599</v>
      </c>
      <c r="B22" s="240" t="s">
        <v>244</v>
      </c>
      <c r="C22" s="328">
        <f>Consolidado!J118</f>
        <v>56365.84</v>
      </c>
      <c r="D22" s="217"/>
      <c r="E22" s="218"/>
      <c r="F22" s="312"/>
    </row>
    <row r="23" spans="1:6" ht="13.5" thickBot="1" x14ac:dyDescent="0.25">
      <c r="A23" s="242"/>
      <c r="B23" s="243"/>
      <c r="C23" s="329"/>
      <c r="D23" s="219"/>
      <c r="E23" s="219"/>
      <c r="F23" s="325"/>
    </row>
    <row r="24" spans="1:6" ht="16.5" thickBot="1" x14ac:dyDescent="0.3">
      <c r="A24" s="244"/>
      <c r="B24" s="245" t="s">
        <v>35</v>
      </c>
      <c r="C24" s="419">
        <f>SUM(C22:C23)</f>
        <v>56365.84</v>
      </c>
      <c r="D24" s="221"/>
      <c r="E24" s="221"/>
      <c r="F24" s="149">
        <f>SUM(F20:F23)</f>
        <v>56365.84</v>
      </c>
    </row>
  </sheetData>
  <mergeCells count="10">
    <mergeCell ref="C12:C15"/>
    <mergeCell ref="D12:D15"/>
    <mergeCell ref="E12:E15"/>
    <mergeCell ref="F12:F15"/>
    <mergeCell ref="A4:F4"/>
    <mergeCell ref="A3:F3"/>
    <mergeCell ref="A2:F2"/>
    <mergeCell ref="A5:F5"/>
    <mergeCell ref="A6:F6"/>
    <mergeCell ref="A7:F7"/>
  </mergeCells>
  <phoneticPr fontId="0" type="noConversion"/>
  <pageMargins left="0.59055118110236227" right="0.59055118110236227" top="0.98425196850393704" bottom="0.98425196850393704" header="0" footer="0"/>
  <pageSetup scale="97" orientation="portrait" horizontalDpi="4294967294" verticalDpi="7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67"/>
  <sheetViews>
    <sheetView showGridLines="0" zoomScale="75" zoomScaleNormal="75" workbookViewId="0">
      <selection activeCell="V18" sqref="V18"/>
    </sheetView>
  </sheetViews>
  <sheetFormatPr baseColWidth="10" defaultRowHeight="12.75" x14ac:dyDescent="0.2"/>
  <cols>
    <col min="1" max="1" width="12.140625" style="22" customWidth="1"/>
    <col min="2" max="2" width="50.28515625" style="29" customWidth="1"/>
    <col min="3" max="3" width="18.28515625" customWidth="1"/>
    <col min="4" max="15" width="18.28515625" hidden="1" customWidth="1"/>
    <col min="16" max="16" width="18.140625" customWidth="1"/>
    <col min="17" max="17" width="15.42578125" customWidth="1"/>
    <col min="18" max="18" width="19.5703125" customWidth="1"/>
  </cols>
  <sheetData>
    <row r="1" spans="1:18" ht="18" x14ac:dyDescent="0.25">
      <c r="A1" s="828" t="s">
        <v>216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</row>
    <row r="2" spans="1:18" ht="18" x14ac:dyDescent="0.25">
      <c r="A2" s="853" t="s">
        <v>245</v>
      </c>
      <c r="B2" s="853"/>
      <c r="C2" s="853"/>
      <c r="D2" s="853"/>
      <c r="E2" s="853"/>
      <c r="F2" s="853"/>
      <c r="G2" s="853"/>
      <c r="H2" s="853"/>
      <c r="I2" s="853"/>
      <c r="J2" s="853"/>
      <c r="K2" s="853"/>
      <c r="L2" s="853"/>
      <c r="M2" s="853"/>
      <c r="N2" s="853"/>
      <c r="O2" s="853"/>
      <c r="P2" s="853"/>
      <c r="Q2" s="853"/>
      <c r="R2" s="853"/>
    </row>
    <row r="3" spans="1:18" ht="18" customHeight="1" x14ac:dyDescent="0.25">
      <c r="A3" s="829" t="s">
        <v>520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</row>
    <row r="4" spans="1:18" ht="18" x14ac:dyDescent="0.25">
      <c r="A4" s="860" t="s">
        <v>541</v>
      </c>
      <c r="B4" s="860"/>
      <c r="C4" s="860"/>
      <c r="D4" s="860"/>
      <c r="E4" s="860"/>
      <c r="F4" s="860"/>
      <c r="G4" s="860"/>
      <c r="H4" s="860"/>
      <c r="I4" s="860"/>
      <c r="J4" s="860"/>
      <c r="K4" s="860"/>
      <c r="L4" s="860"/>
      <c r="M4" s="860"/>
      <c r="N4" s="860"/>
      <c r="O4" s="860"/>
      <c r="P4" s="860"/>
      <c r="Q4" s="860"/>
      <c r="R4" s="860"/>
    </row>
    <row r="5" spans="1:18" ht="16.5" customHeight="1" x14ac:dyDescent="0.25">
      <c r="A5" s="828" t="s">
        <v>217</v>
      </c>
      <c r="B5" s="828"/>
      <c r="C5" s="828"/>
      <c r="D5" s="828"/>
      <c r="E5" s="828"/>
      <c r="F5" s="828"/>
      <c r="G5" s="828"/>
      <c r="H5" s="828"/>
      <c r="I5" s="828"/>
      <c r="J5" s="828"/>
      <c r="K5" s="828"/>
      <c r="L5" s="828"/>
      <c r="M5" s="828"/>
      <c r="N5" s="828"/>
      <c r="O5" s="828"/>
      <c r="P5" s="828"/>
      <c r="Q5" s="828"/>
      <c r="R5" s="828"/>
    </row>
    <row r="6" spans="1:18" ht="18" customHeight="1" thickBot="1" x14ac:dyDescent="0.3">
      <c r="A6" s="861" t="s">
        <v>522</v>
      </c>
      <c r="B6" s="862"/>
      <c r="C6" s="862"/>
      <c r="D6" s="862"/>
      <c r="E6" s="862"/>
      <c r="F6" s="862"/>
      <c r="G6" s="862"/>
      <c r="H6" s="862"/>
      <c r="I6" s="862"/>
      <c r="J6" s="862"/>
      <c r="K6" s="862"/>
      <c r="L6" s="862"/>
      <c r="M6" s="862"/>
      <c r="N6" s="862"/>
      <c r="O6" s="862"/>
      <c r="P6" s="862"/>
      <c r="Q6" s="862"/>
      <c r="R6" s="862"/>
    </row>
    <row r="7" spans="1:18" ht="12.75" customHeight="1" x14ac:dyDescent="0.2">
      <c r="A7" s="246"/>
      <c r="B7" s="526"/>
      <c r="C7" s="854" t="s">
        <v>507</v>
      </c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  <c r="O7" s="686"/>
      <c r="P7" s="856" t="s">
        <v>219</v>
      </c>
      <c r="Q7" s="856" t="s">
        <v>220</v>
      </c>
      <c r="R7" s="858" t="s">
        <v>221</v>
      </c>
    </row>
    <row r="8" spans="1:18" ht="12.75" customHeight="1" x14ac:dyDescent="0.2">
      <c r="A8" s="247" t="s">
        <v>222</v>
      </c>
      <c r="B8" s="527"/>
      <c r="C8" s="855"/>
      <c r="D8" s="687" t="s">
        <v>525</v>
      </c>
      <c r="E8" s="687" t="s">
        <v>526</v>
      </c>
      <c r="F8" s="687" t="s">
        <v>551</v>
      </c>
      <c r="G8" s="687" t="s">
        <v>528</v>
      </c>
      <c r="H8" s="687" t="s">
        <v>552</v>
      </c>
      <c r="I8" s="687" t="s">
        <v>530</v>
      </c>
      <c r="J8" s="687" t="s">
        <v>531</v>
      </c>
      <c r="K8" s="687" t="s">
        <v>532</v>
      </c>
      <c r="L8" s="687" t="s">
        <v>533</v>
      </c>
      <c r="M8" s="687" t="s">
        <v>553</v>
      </c>
      <c r="N8" s="687" t="s">
        <v>535</v>
      </c>
      <c r="O8" s="687" t="s">
        <v>536</v>
      </c>
      <c r="P8" s="857"/>
      <c r="Q8" s="857"/>
      <c r="R8" s="859"/>
    </row>
    <row r="9" spans="1:18" x14ac:dyDescent="0.2">
      <c r="A9" s="247" t="s">
        <v>146</v>
      </c>
      <c r="B9" s="527"/>
      <c r="C9" s="855"/>
      <c r="D9" s="687"/>
      <c r="E9" s="687"/>
      <c r="F9" s="687"/>
      <c r="G9" s="687"/>
      <c r="H9" s="687"/>
      <c r="I9" s="687"/>
      <c r="J9" s="687"/>
      <c r="K9" s="687"/>
      <c r="L9" s="687"/>
      <c r="M9" s="687"/>
      <c r="N9" s="687"/>
      <c r="O9" s="687"/>
      <c r="P9" s="857"/>
      <c r="Q9" s="857"/>
      <c r="R9" s="859"/>
    </row>
    <row r="10" spans="1:18" x14ac:dyDescent="0.2">
      <c r="A10" s="247"/>
      <c r="B10" s="528" t="s">
        <v>223</v>
      </c>
      <c r="C10" s="855"/>
      <c r="D10" s="687"/>
      <c r="E10" s="687"/>
      <c r="F10" s="687"/>
      <c r="G10" s="687"/>
      <c r="H10" s="687"/>
      <c r="I10" s="687"/>
      <c r="J10" s="687"/>
      <c r="K10" s="687"/>
      <c r="L10" s="687"/>
      <c r="M10" s="687"/>
      <c r="N10" s="687"/>
      <c r="O10" s="687"/>
      <c r="P10" s="857"/>
      <c r="Q10" s="857"/>
      <c r="R10" s="859"/>
    </row>
    <row r="11" spans="1:18" ht="15.75" x14ac:dyDescent="0.25">
      <c r="A11" s="614">
        <v>512</v>
      </c>
      <c r="B11" s="636" t="s">
        <v>158</v>
      </c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637"/>
      <c r="Q11" s="637"/>
      <c r="R11" s="638"/>
    </row>
    <row r="12" spans="1:18" ht="15.75" x14ac:dyDescent="0.25">
      <c r="A12" s="614">
        <v>51202</v>
      </c>
      <c r="B12" s="636" t="s">
        <v>92</v>
      </c>
      <c r="C12" s="643">
        <f>Consolidado!K15</f>
        <v>40000</v>
      </c>
      <c r="D12" s="643">
        <v>2500</v>
      </c>
      <c r="E12" s="643">
        <v>2500</v>
      </c>
      <c r="F12" s="643">
        <v>2500</v>
      </c>
      <c r="G12" s="643">
        <v>2500</v>
      </c>
      <c r="H12" s="643">
        <v>2500</v>
      </c>
      <c r="I12" s="643">
        <v>2500</v>
      </c>
      <c r="J12" s="643">
        <v>2500</v>
      </c>
      <c r="K12" s="643">
        <v>2500</v>
      </c>
      <c r="L12" s="643">
        <v>2500</v>
      </c>
      <c r="M12" s="643">
        <v>2500</v>
      </c>
      <c r="N12" s="643">
        <v>2500</v>
      </c>
      <c r="O12" s="643">
        <v>2500</v>
      </c>
      <c r="P12" s="700"/>
      <c r="Q12" s="637"/>
      <c r="R12" s="639">
        <f t="shared" ref="R12:R27" si="0">+C12</f>
        <v>40000</v>
      </c>
    </row>
    <row r="13" spans="1:18" ht="15.75" x14ac:dyDescent="0.25">
      <c r="A13" s="614">
        <v>54</v>
      </c>
      <c r="B13" s="636" t="s">
        <v>504</v>
      </c>
      <c r="C13" s="643"/>
      <c r="D13" s="643"/>
      <c r="E13" s="643"/>
      <c r="F13" s="643"/>
      <c r="G13" s="643"/>
      <c r="H13" s="643"/>
      <c r="I13" s="643"/>
      <c r="J13" s="643"/>
      <c r="K13" s="643"/>
      <c r="L13" s="643"/>
      <c r="M13" s="643"/>
      <c r="N13" s="643"/>
      <c r="O13" s="643"/>
      <c r="P13" s="700"/>
      <c r="Q13" s="637"/>
      <c r="R13" s="639">
        <f t="shared" si="0"/>
        <v>0</v>
      </c>
    </row>
    <row r="14" spans="1:18" ht="15.75" x14ac:dyDescent="0.25">
      <c r="A14" s="614">
        <v>541</v>
      </c>
      <c r="B14" s="636" t="s">
        <v>164</v>
      </c>
      <c r="C14" s="643"/>
      <c r="D14" s="643"/>
      <c r="E14" s="643"/>
      <c r="F14" s="643"/>
      <c r="G14" s="643"/>
      <c r="H14" s="643"/>
      <c r="I14" s="643"/>
      <c r="J14" s="643"/>
      <c r="K14" s="643"/>
      <c r="L14" s="643"/>
      <c r="M14" s="643"/>
      <c r="N14" s="643"/>
      <c r="O14" s="643"/>
      <c r="P14" s="700"/>
      <c r="Q14" s="637"/>
      <c r="R14" s="639">
        <f t="shared" si="0"/>
        <v>0</v>
      </c>
    </row>
    <row r="15" spans="1:18" ht="15.75" x14ac:dyDescent="0.25">
      <c r="A15" s="614">
        <v>54111</v>
      </c>
      <c r="B15" s="636" t="s">
        <v>505</v>
      </c>
      <c r="C15" s="643">
        <f>Consolidado!K42</f>
        <v>10000</v>
      </c>
      <c r="D15" s="643">
        <v>833.33</v>
      </c>
      <c r="E15" s="643">
        <v>833.33</v>
      </c>
      <c r="F15" s="643">
        <v>833.33</v>
      </c>
      <c r="G15" s="643">
        <v>833.33</v>
      </c>
      <c r="H15" s="643">
        <v>833.33</v>
      </c>
      <c r="I15" s="643">
        <v>833.33</v>
      </c>
      <c r="J15" s="643">
        <v>833.33</v>
      </c>
      <c r="K15" s="643">
        <v>833.33</v>
      </c>
      <c r="L15" s="643">
        <v>833.34</v>
      </c>
      <c r="M15" s="643">
        <v>833.34</v>
      </c>
      <c r="N15" s="643">
        <v>833.34</v>
      </c>
      <c r="O15" s="643">
        <v>833.34</v>
      </c>
      <c r="P15" s="700"/>
      <c r="Q15" s="637"/>
      <c r="R15" s="639">
        <f t="shared" si="0"/>
        <v>10000</v>
      </c>
    </row>
    <row r="16" spans="1:18" ht="15.75" x14ac:dyDescent="0.25">
      <c r="A16" s="614">
        <v>54112</v>
      </c>
      <c r="B16" s="636" t="s">
        <v>517</v>
      </c>
      <c r="C16" s="643">
        <f>Consolidado!K43</f>
        <v>10000</v>
      </c>
      <c r="D16" s="643">
        <v>416.67</v>
      </c>
      <c r="E16" s="643">
        <v>416.67</v>
      </c>
      <c r="F16" s="643">
        <v>416.67</v>
      </c>
      <c r="G16" s="643">
        <v>416.67</v>
      </c>
      <c r="H16" s="643">
        <v>416.67</v>
      </c>
      <c r="I16" s="643">
        <v>416.67</v>
      </c>
      <c r="J16" s="643">
        <v>416.67</v>
      </c>
      <c r="K16" s="643">
        <v>416.67</v>
      </c>
      <c r="L16" s="643">
        <v>416.66</v>
      </c>
      <c r="M16" s="643">
        <v>416.66</v>
      </c>
      <c r="N16" s="643">
        <v>416.66</v>
      </c>
      <c r="O16" s="643">
        <v>416.66</v>
      </c>
      <c r="P16" s="700"/>
      <c r="Q16" s="637"/>
      <c r="R16" s="639">
        <f t="shared" si="0"/>
        <v>10000</v>
      </c>
    </row>
    <row r="17" spans="1:18" ht="15.75" x14ac:dyDescent="0.25">
      <c r="A17" s="614">
        <v>54118</v>
      </c>
      <c r="B17" s="636" t="s">
        <v>506</v>
      </c>
      <c r="C17" s="643">
        <f>Consolidado!K48</f>
        <v>5000</v>
      </c>
      <c r="D17" s="643">
        <v>416.67</v>
      </c>
      <c r="E17" s="643">
        <v>416.67</v>
      </c>
      <c r="F17" s="643">
        <v>416.67</v>
      </c>
      <c r="G17" s="643">
        <v>416.67</v>
      </c>
      <c r="H17" s="643">
        <v>416.67</v>
      </c>
      <c r="I17" s="643">
        <v>416.67</v>
      </c>
      <c r="J17" s="643">
        <v>416.67</v>
      </c>
      <c r="K17" s="643">
        <v>416.67</v>
      </c>
      <c r="L17" s="643">
        <v>416.66</v>
      </c>
      <c r="M17" s="643">
        <v>416.66</v>
      </c>
      <c r="N17" s="643">
        <v>416.66</v>
      </c>
      <c r="O17" s="643">
        <v>416.66</v>
      </c>
      <c r="P17" s="700"/>
      <c r="Q17" s="637"/>
      <c r="R17" s="639">
        <f t="shared" si="0"/>
        <v>5000</v>
      </c>
    </row>
    <row r="18" spans="1:18" ht="15.75" x14ac:dyDescent="0.25">
      <c r="A18" s="614">
        <v>54119</v>
      </c>
      <c r="B18" s="636" t="s">
        <v>112</v>
      </c>
      <c r="C18" s="643">
        <f>Consolidado!K49</f>
        <v>5000</v>
      </c>
      <c r="D18" s="643">
        <v>2500</v>
      </c>
      <c r="E18" s="643"/>
      <c r="F18" s="643"/>
      <c r="G18" s="643">
        <v>2500</v>
      </c>
      <c r="H18" s="643"/>
      <c r="I18" s="643"/>
      <c r="J18" s="643">
        <v>2500</v>
      </c>
      <c r="K18" s="643"/>
      <c r="L18" s="643"/>
      <c r="M18" s="643">
        <v>2500</v>
      </c>
      <c r="N18" s="643"/>
      <c r="O18" s="643"/>
      <c r="P18" s="700"/>
      <c r="Q18" s="637"/>
      <c r="R18" s="639">
        <f t="shared" si="0"/>
        <v>5000</v>
      </c>
    </row>
    <row r="19" spans="1:18" ht="15.75" x14ac:dyDescent="0.25">
      <c r="A19" s="614">
        <v>54199</v>
      </c>
      <c r="B19" s="636" t="s">
        <v>114</v>
      </c>
      <c r="C19" s="643">
        <f>Consolidado!K51</f>
        <v>5000</v>
      </c>
      <c r="D19" s="643">
        <v>416.67</v>
      </c>
      <c r="E19" s="643">
        <v>416.67</v>
      </c>
      <c r="F19" s="643">
        <v>416.67</v>
      </c>
      <c r="G19" s="643">
        <v>416.67</v>
      </c>
      <c r="H19" s="643">
        <v>416.67</v>
      </c>
      <c r="I19" s="643">
        <v>416.67</v>
      </c>
      <c r="J19" s="643">
        <v>416.67</v>
      </c>
      <c r="K19" s="643">
        <v>416.67</v>
      </c>
      <c r="L19" s="643">
        <v>416.66</v>
      </c>
      <c r="M19" s="643">
        <v>416.66</v>
      </c>
      <c r="N19" s="643">
        <v>416.66</v>
      </c>
      <c r="O19" s="643">
        <v>416.66</v>
      </c>
      <c r="P19" s="700"/>
      <c r="Q19" s="637"/>
      <c r="R19" s="639">
        <f t="shared" si="0"/>
        <v>5000</v>
      </c>
    </row>
    <row r="20" spans="1:18" ht="15.75" x14ac:dyDescent="0.25">
      <c r="A20" s="614">
        <v>542</v>
      </c>
      <c r="B20" s="636" t="s">
        <v>165</v>
      </c>
      <c r="C20" s="643"/>
      <c r="D20" s="643"/>
      <c r="E20" s="643"/>
      <c r="F20" s="643"/>
      <c r="G20" s="643"/>
      <c r="H20" s="643"/>
      <c r="I20" s="643"/>
      <c r="J20" s="643"/>
      <c r="K20" s="643"/>
      <c r="L20" s="643"/>
      <c r="M20" s="643"/>
      <c r="N20" s="643"/>
      <c r="O20" s="643"/>
      <c r="P20" s="700"/>
      <c r="Q20" s="637"/>
      <c r="R20" s="639">
        <f t="shared" si="0"/>
        <v>0</v>
      </c>
    </row>
    <row r="21" spans="1:18" ht="15.75" x14ac:dyDescent="0.25">
      <c r="A21" s="614">
        <v>54201</v>
      </c>
      <c r="B21" s="636" t="s">
        <v>115</v>
      </c>
      <c r="C21" s="643">
        <f>Consolidado!K54</f>
        <v>228000</v>
      </c>
      <c r="D21" s="643">
        <v>18000</v>
      </c>
      <c r="E21" s="643">
        <v>18000</v>
      </c>
      <c r="F21" s="643">
        <v>18000</v>
      </c>
      <c r="G21" s="643">
        <v>18000</v>
      </c>
      <c r="H21" s="643">
        <v>18000</v>
      </c>
      <c r="I21" s="643">
        <v>18000</v>
      </c>
      <c r="J21" s="643">
        <v>18000</v>
      </c>
      <c r="K21" s="643">
        <v>18000</v>
      </c>
      <c r="L21" s="643">
        <v>18000</v>
      </c>
      <c r="M21" s="643">
        <v>18000</v>
      </c>
      <c r="N21" s="643">
        <v>18000</v>
      </c>
      <c r="O21" s="643">
        <v>18000</v>
      </c>
      <c r="P21" s="700"/>
      <c r="Q21" s="637"/>
      <c r="R21" s="639">
        <f t="shared" si="0"/>
        <v>228000</v>
      </c>
    </row>
    <row r="22" spans="1:18" ht="15.75" x14ac:dyDescent="0.25">
      <c r="A22" s="614">
        <v>543</v>
      </c>
      <c r="B22" s="636" t="s">
        <v>509</v>
      </c>
      <c r="C22" s="643"/>
      <c r="D22" s="643"/>
      <c r="E22" s="643"/>
      <c r="F22" s="643"/>
      <c r="G22" s="643"/>
      <c r="H22" s="643"/>
      <c r="I22" s="643"/>
      <c r="J22" s="643"/>
      <c r="K22" s="643"/>
      <c r="L22" s="643"/>
      <c r="M22" s="643"/>
      <c r="N22" s="643"/>
      <c r="O22" s="643"/>
      <c r="P22" s="700"/>
      <c r="Q22" s="637"/>
      <c r="R22" s="639">
        <f t="shared" si="0"/>
        <v>0</v>
      </c>
    </row>
    <row r="23" spans="1:18" ht="15.75" x14ac:dyDescent="0.25">
      <c r="A23" s="614">
        <v>54303</v>
      </c>
      <c r="B23" s="636" t="s">
        <v>285</v>
      </c>
      <c r="C23" s="643">
        <f>Consolidado!K62</f>
        <v>10000</v>
      </c>
      <c r="D23" s="643">
        <v>833.33</v>
      </c>
      <c r="E23" s="643">
        <v>833.33</v>
      </c>
      <c r="F23" s="643">
        <v>833.33</v>
      </c>
      <c r="G23" s="643">
        <v>833.33</v>
      </c>
      <c r="H23" s="643">
        <v>833.33</v>
      </c>
      <c r="I23" s="643">
        <v>833.33</v>
      </c>
      <c r="J23" s="643">
        <v>833.33</v>
      </c>
      <c r="K23" s="643">
        <v>833.33</v>
      </c>
      <c r="L23" s="643">
        <v>833.34</v>
      </c>
      <c r="M23" s="643">
        <v>833.34</v>
      </c>
      <c r="N23" s="643">
        <v>833.34</v>
      </c>
      <c r="O23" s="643">
        <v>833.34</v>
      </c>
      <c r="P23" s="700"/>
      <c r="Q23" s="637"/>
      <c r="R23" s="639">
        <f t="shared" si="0"/>
        <v>10000</v>
      </c>
    </row>
    <row r="24" spans="1:18" ht="15.75" x14ac:dyDescent="0.25">
      <c r="A24" s="614">
        <v>54314</v>
      </c>
      <c r="B24" s="636" t="s">
        <v>130</v>
      </c>
      <c r="C24" s="643">
        <f>Consolidado!K69</f>
        <v>45000</v>
      </c>
      <c r="D24" s="643">
        <v>2500</v>
      </c>
      <c r="E24" s="643">
        <v>2500</v>
      </c>
      <c r="F24" s="643">
        <v>1500</v>
      </c>
      <c r="G24" s="643">
        <v>500</v>
      </c>
      <c r="H24" s="643">
        <v>500</v>
      </c>
      <c r="I24" s="643">
        <v>500</v>
      </c>
      <c r="J24" s="643">
        <v>500</v>
      </c>
      <c r="K24" s="643">
        <v>22500</v>
      </c>
      <c r="L24" s="643">
        <v>2500</v>
      </c>
      <c r="M24" s="643">
        <v>500</v>
      </c>
      <c r="N24" s="643">
        <v>500</v>
      </c>
      <c r="O24" s="643">
        <v>500</v>
      </c>
      <c r="P24" s="700"/>
      <c r="Q24" s="637"/>
      <c r="R24" s="639">
        <f t="shared" si="0"/>
        <v>45000</v>
      </c>
    </row>
    <row r="25" spans="1:18" ht="15.75" x14ac:dyDescent="0.25">
      <c r="A25" s="614">
        <v>543099</v>
      </c>
      <c r="B25" s="636" t="s">
        <v>131</v>
      </c>
      <c r="C25" s="643">
        <f>Consolidado!K70</f>
        <v>60000</v>
      </c>
      <c r="D25" s="706">
        <v>1000</v>
      </c>
      <c r="E25" s="707">
        <v>1000</v>
      </c>
      <c r="F25" s="707">
        <v>1000</v>
      </c>
      <c r="G25" s="707">
        <v>1000</v>
      </c>
      <c r="H25" s="707">
        <v>1000</v>
      </c>
      <c r="I25" s="707">
        <v>1000</v>
      </c>
      <c r="J25" s="707">
        <v>25000</v>
      </c>
      <c r="K25" s="707">
        <v>25000</v>
      </c>
      <c r="L25" s="707">
        <v>1000</v>
      </c>
      <c r="M25" s="707">
        <v>1000</v>
      </c>
      <c r="N25" s="707">
        <v>1000</v>
      </c>
      <c r="O25" s="707">
        <v>1000</v>
      </c>
      <c r="P25" s="700"/>
      <c r="Q25" s="637"/>
      <c r="R25" s="639">
        <f t="shared" si="0"/>
        <v>60000</v>
      </c>
    </row>
    <row r="26" spans="1:18" ht="15.75" x14ac:dyDescent="0.25">
      <c r="A26" s="614">
        <v>545</v>
      </c>
      <c r="B26" s="636" t="s">
        <v>508</v>
      </c>
      <c r="C26" s="643"/>
      <c r="D26" s="643"/>
      <c r="E26" s="643"/>
      <c r="F26" s="643"/>
      <c r="G26" s="643"/>
      <c r="H26" s="643"/>
      <c r="I26" s="643"/>
      <c r="J26" s="643"/>
      <c r="K26" s="643"/>
      <c r="L26" s="643"/>
      <c r="M26" s="643"/>
      <c r="N26" s="643"/>
      <c r="O26" s="643"/>
      <c r="P26" s="700"/>
      <c r="Q26" s="637"/>
      <c r="R26" s="639">
        <f t="shared" si="0"/>
        <v>0</v>
      </c>
    </row>
    <row r="27" spans="1:18" ht="15.75" x14ac:dyDescent="0.25">
      <c r="A27" s="614">
        <v>54599</v>
      </c>
      <c r="B27" s="636" t="s">
        <v>508</v>
      </c>
      <c r="C27" s="643">
        <f>Consolidado!K84</f>
        <v>10000</v>
      </c>
      <c r="D27" s="643">
        <v>1666.66</v>
      </c>
      <c r="E27" s="643"/>
      <c r="F27" s="643">
        <v>1666.66</v>
      </c>
      <c r="G27" s="643"/>
      <c r="H27" s="643">
        <v>1666.67</v>
      </c>
      <c r="I27" s="643"/>
      <c r="J27" s="643">
        <v>1666.67</v>
      </c>
      <c r="K27" s="643"/>
      <c r="L27" s="643">
        <v>1666.67</v>
      </c>
      <c r="M27" s="643"/>
      <c r="N27" s="643">
        <v>1666.67</v>
      </c>
      <c r="O27" s="643"/>
      <c r="P27" s="700"/>
      <c r="Q27" s="637"/>
      <c r="R27" s="639">
        <f t="shared" si="0"/>
        <v>10000</v>
      </c>
    </row>
    <row r="28" spans="1:18" ht="15.75" x14ac:dyDescent="0.25">
      <c r="A28" s="614">
        <v>556</v>
      </c>
      <c r="B28" s="636" t="s">
        <v>548</v>
      </c>
      <c r="C28" s="643"/>
      <c r="D28" s="643"/>
      <c r="E28" s="643"/>
      <c r="F28" s="643"/>
      <c r="G28" s="643"/>
      <c r="H28" s="643"/>
      <c r="I28" s="643"/>
      <c r="J28" s="643"/>
      <c r="K28" s="643"/>
      <c r="L28" s="643"/>
      <c r="M28" s="643"/>
      <c r="N28" s="643"/>
      <c r="O28" s="643"/>
      <c r="P28" s="700"/>
      <c r="Q28" s="637"/>
      <c r="R28" s="639"/>
    </row>
    <row r="29" spans="1:18" ht="15.75" x14ac:dyDescent="0.25">
      <c r="A29" s="614">
        <v>55603</v>
      </c>
      <c r="B29" s="636" t="s">
        <v>549</v>
      </c>
      <c r="C29" s="643">
        <f>Consolidado!K96</f>
        <v>1000</v>
      </c>
      <c r="D29" s="643">
        <v>83.33</v>
      </c>
      <c r="E29" s="643">
        <v>83.33</v>
      </c>
      <c r="F29" s="643">
        <v>83.33</v>
      </c>
      <c r="G29" s="643">
        <v>83.33</v>
      </c>
      <c r="H29" s="643">
        <v>83.33</v>
      </c>
      <c r="I29" s="643">
        <v>83.33</v>
      </c>
      <c r="J29" s="643">
        <v>83.33</v>
      </c>
      <c r="K29" s="643">
        <v>83.33</v>
      </c>
      <c r="L29" s="643">
        <v>83.34</v>
      </c>
      <c r="M29" s="643">
        <v>83.34</v>
      </c>
      <c r="N29" s="643">
        <v>83.34</v>
      </c>
      <c r="O29" s="643">
        <v>83.34</v>
      </c>
      <c r="P29" s="700"/>
      <c r="Q29" s="637"/>
      <c r="R29" s="639"/>
    </row>
    <row r="30" spans="1:18" ht="15.75" x14ac:dyDescent="0.25">
      <c r="A30" s="614">
        <v>563</v>
      </c>
      <c r="B30" s="636" t="s">
        <v>550</v>
      </c>
      <c r="C30" s="643"/>
      <c r="D30" s="643"/>
      <c r="E30" s="643"/>
      <c r="F30" s="643"/>
      <c r="G30" s="643"/>
      <c r="H30" s="643"/>
      <c r="I30" s="643"/>
      <c r="J30" s="643"/>
      <c r="K30" s="643"/>
      <c r="L30" s="643"/>
      <c r="M30" s="643"/>
      <c r="N30" s="643"/>
      <c r="O30" s="643"/>
      <c r="P30" s="700"/>
      <c r="Q30" s="637"/>
      <c r="R30" s="639"/>
    </row>
    <row r="31" spans="1:18" ht="15.75" x14ac:dyDescent="0.25">
      <c r="A31" s="614">
        <v>56303</v>
      </c>
      <c r="B31" s="636" t="s">
        <v>306</v>
      </c>
      <c r="C31" s="643">
        <f>+Consolidado!K107</f>
        <v>3000</v>
      </c>
      <c r="D31" s="643">
        <v>250</v>
      </c>
      <c r="E31" s="643">
        <v>250</v>
      </c>
      <c r="F31" s="643">
        <v>250</v>
      </c>
      <c r="G31" s="643">
        <v>250</v>
      </c>
      <c r="H31" s="643">
        <v>250</v>
      </c>
      <c r="I31" s="643">
        <v>250</v>
      </c>
      <c r="J31" s="643">
        <v>250</v>
      </c>
      <c r="K31" s="643">
        <v>250</v>
      </c>
      <c r="L31" s="643">
        <v>250</v>
      </c>
      <c r="M31" s="643">
        <v>250</v>
      </c>
      <c r="N31" s="643">
        <v>250</v>
      </c>
      <c r="O31" s="643">
        <v>250</v>
      </c>
      <c r="P31" s="700"/>
      <c r="Q31" s="637"/>
      <c r="R31" s="639"/>
    </row>
    <row r="32" spans="1:18" ht="15.75" x14ac:dyDescent="0.25">
      <c r="A32" s="614">
        <v>56304</v>
      </c>
      <c r="B32" s="636" t="s">
        <v>143</v>
      </c>
      <c r="C32" s="643">
        <f>+Consolidado!K108</f>
        <v>5000</v>
      </c>
      <c r="D32" s="643">
        <v>416.66</v>
      </c>
      <c r="E32" s="643">
        <v>416.66</v>
      </c>
      <c r="F32" s="643">
        <v>416.66</v>
      </c>
      <c r="G32" s="643">
        <v>416.66</v>
      </c>
      <c r="H32" s="643">
        <v>416.67</v>
      </c>
      <c r="I32" s="643">
        <v>416.67</v>
      </c>
      <c r="J32" s="643">
        <v>416.67</v>
      </c>
      <c r="K32" s="643">
        <v>416.67</v>
      </c>
      <c r="L32" s="643">
        <v>416.67</v>
      </c>
      <c r="M32" s="643">
        <v>416.67</v>
      </c>
      <c r="N32" s="643">
        <v>416.67</v>
      </c>
      <c r="O32" s="643">
        <v>416.67</v>
      </c>
      <c r="P32" s="700"/>
      <c r="Q32" s="637"/>
      <c r="R32" s="639"/>
    </row>
    <row r="33" spans="1:18" ht="15.75" x14ac:dyDescent="0.25">
      <c r="A33" s="614">
        <v>61</v>
      </c>
      <c r="B33" s="636" t="s">
        <v>510</v>
      </c>
      <c r="C33" s="643"/>
      <c r="D33" s="643"/>
      <c r="E33" s="643"/>
      <c r="F33" s="643"/>
      <c r="G33" s="643"/>
      <c r="H33" s="643"/>
      <c r="I33" s="643"/>
      <c r="J33" s="643"/>
      <c r="K33" s="643"/>
      <c r="L33" s="643"/>
      <c r="M33" s="643"/>
      <c r="N33" s="643"/>
      <c r="O33" s="643"/>
      <c r="P33" s="700"/>
      <c r="Q33" s="637"/>
      <c r="R33" s="639">
        <f t="shared" ref="R33:R44" si="1">+C33</f>
        <v>0</v>
      </c>
    </row>
    <row r="34" spans="1:18" ht="15.75" x14ac:dyDescent="0.25">
      <c r="A34" s="614">
        <v>611</v>
      </c>
      <c r="B34" s="636" t="s">
        <v>273</v>
      </c>
      <c r="C34" s="643"/>
      <c r="D34" s="643"/>
      <c r="E34" s="643"/>
      <c r="F34" s="643"/>
      <c r="G34" s="643"/>
      <c r="H34" s="643"/>
      <c r="I34" s="643"/>
      <c r="J34" s="643"/>
      <c r="K34" s="643"/>
      <c r="L34" s="643"/>
      <c r="M34" s="643"/>
      <c r="N34" s="643"/>
      <c r="O34" s="643"/>
      <c r="P34" s="700"/>
      <c r="Q34" s="637"/>
      <c r="R34" s="639">
        <f t="shared" si="1"/>
        <v>0</v>
      </c>
    </row>
    <row r="35" spans="1:18" ht="15.75" x14ac:dyDescent="0.25">
      <c r="A35" s="614">
        <v>61105</v>
      </c>
      <c r="B35" s="636" t="s">
        <v>483</v>
      </c>
      <c r="C35" s="643">
        <f>Consolidado!K116</f>
        <v>10000</v>
      </c>
      <c r="D35" s="643">
        <v>10000</v>
      </c>
      <c r="E35" s="643"/>
      <c r="F35" s="643"/>
      <c r="G35" s="643"/>
      <c r="H35" s="643"/>
      <c r="I35" s="643"/>
      <c r="J35" s="643"/>
      <c r="K35" s="643"/>
      <c r="L35" s="643"/>
      <c r="M35" s="643"/>
      <c r="N35" s="643"/>
      <c r="O35" s="643"/>
      <c r="P35" s="700"/>
      <c r="Q35" s="637"/>
      <c r="R35" s="639">
        <f t="shared" si="1"/>
        <v>10000</v>
      </c>
    </row>
    <row r="36" spans="1:18" ht="15.75" customHeight="1" x14ac:dyDescent="0.25">
      <c r="A36" s="640">
        <v>616</v>
      </c>
      <c r="B36" s="636" t="s">
        <v>236</v>
      </c>
      <c r="C36" s="644"/>
      <c r="D36" s="644"/>
      <c r="E36" s="644"/>
      <c r="F36" s="644"/>
      <c r="G36" s="644"/>
      <c r="H36" s="644"/>
      <c r="I36" s="644"/>
      <c r="J36" s="644"/>
      <c r="K36" s="644"/>
      <c r="L36" s="644"/>
      <c r="M36" s="644"/>
      <c r="N36" s="644"/>
      <c r="O36" s="644"/>
      <c r="P36" s="700"/>
      <c r="Q36" s="641"/>
      <c r="R36" s="639">
        <f t="shared" si="1"/>
        <v>0</v>
      </c>
    </row>
    <row r="37" spans="1:18" ht="15.75" customHeight="1" x14ac:dyDescent="0.25">
      <c r="A37" s="640">
        <v>61601</v>
      </c>
      <c r="B37" s="636" t="s">
        <v>237</v>
      </c>
      <c r="C37" s="644">
        <f>Consolidado!K120</f>
        <v>22481.38</v>
      </c>
      <c r="D37" s="644">
        <v>22481</v>
      </c>
      <c r="E37" s="644"/>
      <c r="F37" s="644"/>
      <c r="G37" s="644"/>
      <c r="H37" s="644"/>
      <c r="I37" s="644"/>
      <c r="J37" s="644"/>
      <c r="K37" s="644"/>
      <c r="L37" s="644"/>
      <c r="M37" s="644"/>
      <c r="N37" s="644"/>
      <c r="O37" s="644"/>
      <c r="P37" s="700"/>
      <c r="Q37" s="641"/>
      <c r="R37" s="639">
        <f t="shared" si="1"/>
        <v>22481.38</v>
      </c>
    </row>
    <row r="38" spans="1:18" ht="15.75" customHeight="1" x14ac:dyDescent="0.25">
      <c r="A38" s="640">
        <v>61602</v>
      </c>
      <c r="B38" s="636" t="s">
        <v>240</v>
      </c>
      <c r="C38" s="644">
        <f>Consolidado!K122</f>
        <v>10000</v>
      </c>
      <c r="D38" s="644">
        <v>10000</v>
      </c>
      <c r="E38" s="644"/>
      <c r="F38" s="644"/>
      <c r="G38" s="644"/>
      <c r="H38" s="644"/>
      <c r="I38" s="644"/>
      <c r="J38" s="644"/>
      <c r="K38" s="644"/>
      <c r="L38" s="644"/>
      <c r="M38" s="644"/>
      <c r="N38" s="644"/>
      <c r="O38" s="644"/>
      <c r="P38" s="700"/>
      <c r="Q38" s="641"/>
      <c r="R38" s="639">
        <f t="shared" si="1"/>
        <v>10000</v>
      </c>
    </row>
    <row r="39" spans="1:18" ht="15.75" customHeight="1" x14ac:dyDescent="0.25">
      <c r="A39" s="640">
        <v>61603</v>
      </c>
      <c r="B39" s="636" t="s">
        <v>241</v>
      </c>
      <c r="C39" s="644">
        <f>Consolidado!K123</f>
        <v>10000</v>
      </c>
      <c r="D39" s="644">
        <v>10000</v>
      </c>
      <c r="E39" s="644"/>
      <c r="F39" s="644"/>
      <c r="G39" s="644"/>
      <c r="H39" s="644"/>
      <c r="I39" s="644"/>
      <c r="J39" s="644"/>
      <c r="K39" s="644"/>
      <c r="L39" s="644"/>
      <c r="M39" s="644"/>
      <c r="N39" s="644"/>
      <c r="O39" s="644"/>
      <c r="P39" s="700"/>
      <c r="Q39" s="641"/>
      <c r="R39" s="639">
        <f t="shared" si="1"/>
        <v>10000</v>
      </c>
    </row>
    <row r="40" spans="1:18" ht="15.75" customHeight="1" x14ac:dyDescent="0.25">
      <c r="A40" s="640">
        <v>61604</v>
      </c>
      <c r="B40" s="636" t="s">
        <v>242</v>
      </c>
      <c r="C40" s="644">
        <f>Consolidado!K124</f>
        <v>10000</v>
      </c>
      <c r="D40" s="644">
        <v>10000</v>
      </c>
      <c r="E40" s="644"/>
      <c r="F40" s="644"/>
      <c r="G40" s="644"/>
      <c r="H40" s="644"/>
      <c r="I40" s="644"/>
      <c r="J40" s="644"/>
      <c r="K40" s="644"/>
      <c r="L40" s="644"/>
      <c r="M40" s="644"/>
      <c r="N40" s="644"/>
      <c r="O40" s="644"/>
      <c r="P40" s="700"/>
      <c r="Q40" s="641"/>
      <c r="R40" s="639">
        <f t="shared" si="1"/>
        <v>10000</v>
      </c>
    </row>
    <row r="41" spans="1:18" ht="15.75" customHeight="1" x14ac:dyDescent="0.25">
      <c r="A41" s="640">
        <v>61606</v>
      </c>
      <c r="B41" s="636" t="s">
        <v>238</v>
      </c>
      <c r="C41" s="644">
        <f>Consolidado!K125</f>
        <v>10000</v>
      </c>
      <c r="D41" s="644">
        <v>10000</v>
      </c>
      <c r="E41" s="644"/>
      <c r="F41" s="644"/>
      <c r="G41" s="644"/>
      <c r="H41" s="644"/>
      <c r="I41" s="644"/>
      <c r="J41" s="644"/>
      <c r="K41" s="644"/>
      <c r="L41" s="644"/>
      <c r="M41" s="644"/>
      <c r="N41" s="644"/>
      <c r="O41" s="644"/>
      <c r="P41" s="700"/>
      <c r="Q41" s="641"/>
      <c r="R41" s="639">
        <f t="shared" si="1"/>
        <v>10000</v>
      </c>
    </row>
    <row r="42" spans="1:18" ht="15.75" customHeight="1" x14ac:dyDescent="0.25">
      <c r="A42" s="640">
        <v>61607</v>
      </c>
      <c r="B42" s="636" t="s">
        <v>239</v>
      </c>
      <c r="C42" s="644">
        <f>Consolidado!K126</f>
        <v>5416.84</v>
      </c>
      <c r="D42" s="644">
        <v>10000</v>
      </c>
      <c r="E42" s="644"/>
      <c r="F42" s="644"/>
      <c r="G42" s="644"/>
      <c r="H42" s="644"/>
      <c r="I42" s="644"/>
      <c r="J42" s="644"/>
      <c r="K42" s="644"/>
      <c r="L42" s="644"/>
      <c r="M42" s="644"/>
      <c r="N42" s="644"/>
      <c r="O42" s="644"/>
      <c r="P42" s="700"/>
      <c r="Q42" s="641"/>
      <c r="R42" s="639">
        <f t="shared" si="1"/>
        <v>5416.84</v>
      </c>
    </row>
    <row r="43" spans="1:18" ht="15.75" customHeight="1" x14ac:dyDescent="0.25">
      <c r="A43" s="640">
        <v>61608</v>
      </c>
      <c r="B43" s="614" t="s">
        <v>274</v>
      </c>
      <c r="C43" s="644">
        <f>Consolidado!K127</f>
        <v>5000</v>
      </c>
      <c r="D43" s="644">
        <v>10000</v>
      </c>
      <c r="E43" s="644"/>
      <c r="F43" s="644"/>
      <c r="G43" s="644"/>
      <c r="H43" s="644"/>
      <c r="I43" s="644"/>
      <c r="J43" s="644"/>
      <c r="K43" s="644"/>
      <c r="L43" s="644"/>
      <c r="M43" s="644"/>
      <c r="N43" s="644"/>
      <c r="O43" s="644"/>
      <c r="P43" s="700"/>
      <c r="Q43" s="641"/>
      <c r="R43" s="639">
        <f t="shared" si="1"/>
        <v>5000</v>
      </c>
    </row>
    <row r="44" spans="1:18" ht="15.75" customHeight="1" x14ac:dyDescent="0.25">
      <c r="A44" s="640">
        <v>61699</v>
      </c>
      <c r="B44" s="614" t="s">
        <v>243</v>
      </c>
      <c r="C44" s="644">
        <f>Consolidado!K128</f>
        <v>5000</v>
      </c>
      <c r="D44" s="644">
        <v>5000</v>
      </c>
      <c r="E44" s="644"/>
      <c r="F44" s="644"/>
      <c r="G44" s="644"/>
      <c r="H44" s="644"/>
      <c r="I44" s="644"/>
      <c r="J44" s="644"/>
      <c r="K44" s="644"/>
      <c r="L44" s="644"/>
      <c r="M44" s="644"/>
      <c r="N44" s="644"/>
      <c r="O44" s="644"/>
      <c r="P44" s="700"/>
      <c r="Q44" s="642"/>
      <c r="R44" s="639">
        <f t="shared" si="1"/>
        <v>5000</v>
      </c>
    </row>
    <row r="45" spans="1:18" ht="15.75" customHeight="1" x14ac:dyDescent="0.25">
      <c r="A45" s="575"/>
      <c r="B45" s="576"/>
      <c r="C45" s="574"/>
      <c r="D45" s="574"/>
      <c r="E45" s="574"/>
      <c r="F45" s="574"/>
      <c r="G45" s="574"/>
      <c r="H45" s="574"/>
      <c r="I45" s="574"/>
      <c r="J45" s="574"/>
      <c r="K45" s="574"/>
      <c r="L45" s="574"/>
      <c r="M45" s="574"/>
      <c r="N45" s="574"/>
      <c r="O45" s="574"/>
      <c r="P45" s="700"/>
      <c r="Q45" s="154"/>
      <c r="R45" s="573"/>
    </row>
    <row r="46" spans="1:18" ht="15.75" customHeight="1" x14ac:dyDescent="0.25">
      <c r="A46" s="575"/>
      <c r="B46" s="577"/>
      <c r="C46" s="574"/>
      <c r="D46" s="574"/>
      <c r="E46" s="574"/>
      <c r="F46" s="574"/>
      <c r="G46" s="574"/>
      <c r="H46" s="574"/>
      <c r="I46" s="574"/>
      <c r="J46" s="574"/>
      <c r="K46" s="574"/>
      <c r="L46" s="574"/>
      <c r="M46" s="574"/>
      <c r="N46" s="574"/>
      <c r="O46" s="574"/>
      <c r="P46" s="700"/>
      <c r="Q46" s="154"/>
      <c r="R46" s="573"/>
    </row>
    <row r="47" spans="1:18" ht="15.75" customHeight="1" thickBot="1" x14ac:dyDescent="0.3">
      <c r="A47" s="575"/>
      <c r="B47" s="577"/>
      <c r="C47" s="578"/>
      <c r="D47" s="578"/>
      <c r="E47" s="578"/>
      <c r="F47" s="578"/>
      <c r="G47" s="578"/>
      <c r="H47" s="578"/>
      <c r="I47" s="578"/>
      <c r="J47" s="578"/>
      <c r="K47" s="578"/>
      <c r="L47" s="578"/>
      <c r="M47" s="578"/>
      <c r="N47" s="578"/>
      <c r="O47" s="578"/>
      <c r="P47" s="700"/>
      <c r="Q47" s="154"/>
      <c r="R47" s="579"/>
    </row>
    <row r="48" spans="1:18" ht="16.5" thickBot="1" x14ac:dyDescent="0.3">
      <c r="A48" s="580"/>
      <c r="B48" s="255" t="s">
        <v>38</v>
      </c>
      <c r="C48" s="581">
        <f>SUM(C12:C47)</f>
        <v>524898.22</v>
      </c>
      <c r="D48" s="581">
        <f t="shared" ref="D48:P48" si="2">SUM(D12:D47)</f>
        <v>129314.32</v>
      </c>
      <c r="E48" s="581">
        <f t="shared" si="2"/>
        <v>27666.660000000003</v>
      </c>
      <c r="F48" s="581">
        <f t="shared" si="2"/>
        <v>28333.320000000003</v>
      </c>
      <c r="G48" s="581">
        <f t="shared" si="2"/>
        <v>28166.660000000003</v>
      </c>
      <c r="H48" s="581">
        <f t="shared" si="2"/>
        <v>27333.340000000004</v>
      </c>
      <c r="I48" s="581">
        <f t="shared" si="2"/>
        <v>25666.670000000002</v>
      </c>
      <c r="J48" s="581">
        <f t="shared" si="2"/>
        <v>53833.34</v>
      </c>
      <c r="K48" s="581">
        <f t="shared" si="2"/>
        <v>71666.67</v>
      </c>
      <c r="L48" s="581">
        <f t="shared" si="2"/>
        <v>29333.34</v>
      </c>
      <c r="M48" s="581">
        <f t="shared" si="2"/>
        <v>28166.67</v>
      </c>
      <c r="N48" s="581">
        <f t="shared" si="2"/>
        <v>27333.34</v>
      </c>
      <c r="O48" s="581">
        <f t="shared" si="2"/>
        <v>25666.67</v>
      </c>
      <c r="P48" s="581">
        <f t="shared" si="2"/>
        <v>0</v>
      </c>
      <c r="Q48" s="582">
        <f>SUM(Q36:Q47)</f>
        <v>0</v>
      </c>
      <c r="R48" s="583">
        <f>+C48</f>
        <v>524898.22</v>
      </c>
    </row>
    <row r="49" spans="1:18" x14ac:dyDescent="0.2">
      <c r="A49" s="44"/>
      <c r="B49" s="529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104"/>
      <c r="Q49" s="104"/>
      <c r="R49" s="71"/>
    </row>
    <row r="50" spans="1:18" x14ac:dyDescent="0.2">
      <c r="A50" s="44"/>
      <c r="B50" s="529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104"/>
      <c r="Q50" s="104"/>
      <c r="R50" s="71"/>
    </row>
    <row r="51" spans="1:18" x14ac:dyDescent="0.2">
      <c r="A51" s="44"/>
      <c r="B51" s="529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104"/>
      <c r="Q51" s="104"/>
      <c r="R51" s="71"/>
    </row>
    <row r="52" spans="1:18" x14ac:dyDescent="0.2">
      <c r="A52" s="44"/>
      <c r="B52" s="529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104"/>
      <c r="Q52" s="104"/>
      <c r="R52" s="71"/>
    </row>
    <row r="53" spans="1:18" x14ac:dyDescent="0.2">
      <c r="A53" s="44"/>
      <c r="B53" s="529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104"/>
      <c r="Q53" s="104"/>
      <c r="R53" s="71"/>
    </row>
    <row r="54" spans="1:18" x14ac:dyDescent="0.2">
      <c r="A54" s="44"/>
      <c r="B54" s="529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104"/>
      <c r="Q54" s="104"/>
      <c r="R54" s="71"/>
    </row>
    <row r="55" spans="1:18" x14ac:dyDescent="0.2">
      <c r="A55" s="44"/>
      <c r="B55" s="530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104"/>
      <c r="Q55" s="104"/>
      <c r="R55" s="71"/>
    </row>
    <row r="56" spans="1:18" x14ac:dyDescent="0.2">
      <c r="A56" s="44"/>
      <c r="B56" s="529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104"/>
      <c r="Q56" s="104"/>
      <c r="R56" s="71"/>
    </row>
    <row r="57" spans="1:18" x14ac:dyDescent="0.2"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9" spans="1:18" x14ac:dyDescent="0.2">
      <c r="R59" s="19"/>
    </row>
    <row r="63" spans="1:18" x14ac:dyDescent="0.2">
      <c r="R63" s="68"/>
    </row>
    <row r="64" spans="1:18" x14ac:dyDescent="0.2">
      <c r="R64" s="19"/>
    </row>
    <row r="65" spans="18:18" x14ac:dyDescent="0.2">
      <c r="R65" s="19"/>
    </row>
    <row r="66" spans="18:18" x14ac:dyDescent="0.2">
      <c r="R66" s="20"/>
    </row>
    <row r="67" spans="18:18" x14ac:dyDescent="0.2">
      <c r="R67" s="19"/>
    </row>
  </sheetData>
  <mergeCells count="10">
    <mergeCell ref="A1:R1"/>
    <mergeCell ref="A2:R2"/>
    <mergeCell ref="C7:C10"/>
    <mergeCell ref="P7:P10"/>
    <mergeCell ref="Q7:Q10"/>
    <mergeCell ref="R7:R10"/>
    <mergeCell ref="A3:R3"/>
    <mergeCell ref="A4:R4"/>
    <mergeCell ref="A5:R5"/>
    <mergeCell ref="A6:R6"/>
  </mergeCells>
  <printOptions horizontalCentered="1"/>
  <pageMargins left="0.25" right="0.25" top="0.75" bottom="0.75" header="0.3" footer="0.3"/>
  <pageSetup scale="67" orientation="portrait" horizontalDpi="4294967294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92D050"/>
  </sheetPr>
  <dimension ref="A1:F70"/>
  <sheetViews>
    <sheetView showGridLines="0" topLeftCell="A22" workbookViewId="0">
      <selection activeCell="H37" sqref="H37"/>
    </sheetView>
  </sheetViews>
  <sheetFormatPr baseColWidth="10" defaultRowHeight="12.75" x14ac:dyDescent="0.2"/>
  <cols>
    <col min="1" max="1" width="11.5703125" style="22" bestFit="1" customWidth="1"/>
    <col min="2" max="2" width="58.7109375" customWidth="1"/>
    <col min="3" max="3" width="21.140625" customWidth="1"/>
    <col min="4" max="4" width="14.85546875" customWidth="1"/>
    <col min="5" max="5" width="16.7109375" customWidth="1"/>
    <col min="6" max="6" width="11.85546875" customWidth="1"/>
  </cols>
  <sheetData>
    <row r="1" spans="1:6" x14ac:dyDescent="0.2">
      <c r="A1" s="44"/>
      <c r="B1" s="69"/>
      <c r="C1" s="25"/>
      <c r="D1" s="104"/>
      <c r="E1" s="104"/>
      <c r="F1" s="71"/>
    </row>
    <row r="2" spans="1:6" x14ac:dyDescent="0.2">
      <c r="A2" s="44"/>
      <c r="B2" s="69"/>
      <c r="C2" s="25"/>
      <c r="D2" s="104"/>
      <c r="E2" s="104"/>
      <c r="F2" s="71"/>
    </row>
    <row r="3" spans="1:6" ht="18" customHeight="1" x14ac:dyDescent="0.2">
      <c r="A3" s="44"/>
      <c r="B3" s="69"/>
      <c r="C3" s="25"/>
      <c r="D3" s="104"/>
      <c r="E3" s="104"/>
      <c r="F3" s="71"/>
    </row>
    <row r="4" spans="1:6" x14ac:dyDescent="0.2">
      <c r="A4" s="44"/>
      <c r="B4" s="69"/>
      <c r="C4" s="25"/>
      <c r="D4" s="104"/>
      <c r="E4" s="104"/>
      <c r="F4" s="71"/>
    </row>
    <row r="5" spans="1:6" x14ac:dyDescent="0.2">
      <c r="A5" s="44"/>
      <c r="B5" s="69"/>
      <c r="C5" s="25"/>
      <c r="D5" s="104"/>
      <c r="E5" s="104"/>
      <c r="F5" s="71"/>
    </row>
    <row r="6" spans="1:6" ht="18" customHeight="1" x14ac:dyDescent="0.2">
      <c r="A6" s="44"/>
      <c r="B6" s="69"/>
      <c r="C6" s="25"/>
      <c r="D6" s="104"/>
      <c r="E6" s="104"/>
      <c r="F6" s="71"/>
    </row>
    <row r="7" spans="1:6" ht="12.75" customHeight="1" x14ac:dyDescent="0.2">
      <c r="A7" s="44"/>
      <c r="B7" s="346"/>
      <c r="C7" s="25"/>
      <c r="D7" s="104"/>
      <c r="E7" s="104"/>
      <c r="F7" s="71"/>
    </row>
    <row r="8" spans="1:6" ht="12.75" customHeight="1" x14ac:dyDescent="0.2">
      <c r="A8" s="44"/>
      <c r="B8" s="69"/>
      <c r="C8" s="25"/>
      <c r="D8" s="104"/>
      <c r="E8" s="104"/>
      <c r="F8" s="71"/>
    </row>
    <row r="9" spans="1:6" x14ac:dyDescent="0.2">
      <c r="A9" s="44"/>
      <c r="B9" s="69"/>
      <c r="C9" s="25"/>
      <c r="D9" s="104"/>
      <c r="E9" s="104"/>
      <c r="F9" s="71"/>
    </row>
    <row r="10" spans="1:6" x14ac:dyDescent="0.2">
      <c r="C10" s="19"/>
    </row>
    <row r="11" spans="1:6" ht="15.75" customHeight="1" x14ac:dyDescent="0.25">
      <c r="A11" s="828" t="s">
        <v>216</v>
      </c>
      <c r="B11" s="828"/>
      <c r="C11" s="828"/>
      <c r="D11" s="828"/>
      <c r="E11" s="828"/>
      <c r="F11" s="828"/>
    </row>
    <row r="12" spans="1:6" ht="15.75" customHeight="1" x14ac:dyDescent="0.25">
      <c r="A12" s="828" t="s">
        <v>245</v>
      </c>
      <c r="B12" s="828"/>
      <c r="C12" s="828"/>
      <c r="D12" s="828"/>
      <c r="E12" s="828"/>
      <c r="F12" s="828"/>
    </row>
    <row r="13" spans="1:6" ht="15.75" customHeight="1" x14ac:dyDescent="0.25">
      <c r="A13" s="829" t="s">
        <v>520</v>
      </c>
      <c r="B13" s="829"/>
      <c r="C13" s="829"/>
      <c r="D13" s="829"/>
      <c r="E13" s="829"/>
      <c r="F13" s="829"/>
    </row>
    <row r="14" spans="1:6" ht="15.75" customHeight="1" x14ac:dyDescent="0.25">
      <c r="A14" s="828" t="s">
        <v>282</v>
      </c>
      <c r="B14" s="828"/>
      <c r="C14" s="828"/>
      <c r="D14" s="828"/>
      <c r="E14" s="828"/>
      <c r="F14" s="828"/>
    </row>
    <row r="15" spans="1:6" ht="15.75" customHeight="1" thickBot="1" x14ac:dyDescent="0.3">
      <c r="A15" s="870" t="s">
        <v>431</v>
      </c>
      <c r="B15" s="871"/>
      <c r="C15" s="871"/>
      <c r="D15" s="871"/>
      <c r="E15" s="871"/>
      <c r="F15" s="871"/>
    </row>
    <row r="16" spans="1:6" ht="15.75" customHeight="1" x14ac:dyDescent="0.2">
      <c r="A16" s="246"/>
      <c r="B16" s="864" t="s">
        <v>223</v>
      </c>
      <c r="C16" s="867" t="s">
        <v>218</v>
      </c>
      <c r="D16" s="858" t="s">
        <v>219</v>
      </c>
      <c r="E16" s="858" t="s">
        <v>220</v>
      </c>
      <c r="F16" s="858" t="s">
        <v>221</v>
      </c>
    </row>
    <row r="17" spans="1:6" ht="15.75" customHeight="1" x14ac:dyDescent="0.2">
      <c r="A17" s="247" t="s">
        <v>222</v>
      </c>
      <c r="B17" s="865"/>
      <c r="C17" s="868"/>
      <c r="D17" s="859"/>
      <c r="E17" s="859"/>
      <c r="F17" s="859"/>
    </row>
    <row r="18" spans="1:6" ht="15.75" customHeight="1" x14ac:dyDescent="0.2">
      <c r="A18" s="247" t="s">
        <v>146</v>
      </c>
      <c r="B18" s="865"/>
      <c r="C18" s="868"/>
      <c r="D18" s="859"/>
      <c r="E18" s="859"/>
      <c r="F18" s="859"/>
    </row>
    <row r="19" spans="1:6" ht="15.75" customHeight="1" thickBot="1" x14ac:dyDescent="0.25">
      <c r="A19" s="247"/>
      <c r="B19" s="866"/>
      <c r="C19" s="869"/>
      <c r="D19" s="863"/>
      <c r="E19" s="863"/>
      <c r="F19" s="863"/>
    </row>
    <row r="20" spans="1:6" ht="15.75" customHeight="1" x14ac:dyDescent="0.2">
      <c r="A20" s="246">
        <v>55</v>
      </c>
      <c r="B20" s="249" t="s">
        <v>168</v>
      </c>
      <c r="C20" s="315"/>
      <c r="D20" s="48"/>
      <c r="E20" s="49"/>
      <c r="F20" s="49"/>
    </row>
    <row r="21" spans="1:6" ht="15.75" customHeight="1" x14ac:dyDescent="0.2">
      <c r="A21" s="247"/>
      <c r="B21" s="250"/>
      <c r="C21" s="316"/>
      <c r="D21" s="217"/>
      <c r="E21" s="218"/>
      <c r="F21" s="311"/>
    </row>
    <row r="22" spans="1:6" ht="15.75" customHeight="1" x14ac:dyDescent="0.2">
      <c r="A22" s="247">
        <v>553</v>
      </c>
      <c r="B22" s="250" t="s">
        <v>283</v>
      </c>
      <c r="C22" s="534"/>
      <c r="D22" s="217"/>
      <c r="E22" s="218"/>
      <c r="F22" s="312">
        <f>C24+C26</f>
        <v>410440</v>
      </c>
    </row>
    <row r="23" spans="1:6" ht="15.75" customHeight="1" x14ac:dyDescent="0.2">
      <c r="A23" s="247"/>
      <c r="B23" s="250"/>
      <c r="C23" s="71"/>
      <c r="D23" s="217"/>
      <c r="E23" s="218"/>
      <c r="F23" s="312"/>
    </row>
    <row r="24" spans="1:6" ht="15.75" customHeight="1" x14ac:dyDescent="0.2">
      <c r="A24" s="251">
        <v>55302</v>
      </c>
      <c r="B24" s="253" t="s">
        <v>303</v>
      </c>
      <c r="C24" s="20"/>
      <c r="D24" s="217"/>
      <c r="E24" s="218"/>
      <c r="F24" s="312"/>
    </row>
    <row r="25" spans="1:6" ht="15.75" customHeight="1" x14ac:dyDescent="0.2">
      <c r="A25" s="251"/>
      <c r="B25" s="253" t="s">
        <v>370</v>
      </c>
      <c r="C25" s="20"/>
      <c r="D25" s="217"/>
      <c r="E25" s="218"/>
      <c r="F25" s="312"/>
    </row>
    <row r="26" spans="1:6" ht="15.75" customHeight="1" x14ac:dyDescent="0.2">
      <c r="A26" s="251">
        <v>55308</v>
      </c>
      <c r="B26" s="253" t="s">
        <v>277</v>
      </c>
      <c r="C26" s="20">
        <f>Consolidado!M93</f>
        <v>410440</v>
      </c>
      <c r="D26" s="217"/>
      <c r="E26" s="218"/>
      <c r="F26" s="312"/>
    </row>
    <row r="27" spans="1:6" ht="15.75" customHeight="1" x14ac:dyDescent="0.2">
      <c r="A27" s="251"/>
      <c r="B27" s="253"/>
      <c r="C27" s="20"/>
      <c r="D27" s="217"/>
      <c r="E27" s="218"/>
      <c r="F27" s="312"/>
    </row>
    <row r="28" spans="1:6" ht="15.75" customHeight="1" x14ac:dyDescent="0.2">
      <c r="A28" s="251"/>
      <c r="B28" s="253"/>
      <c r="C28" s="20"/>
      <c r="D28" s="217"/>
      <c r="E28" s="218"/>
      <c r="F28" s="312"/>
    </row>
    <row r="29" spans="1:6" ht="15.75" customHeight="1" x14ac:dyDescent="0.2">
      <c r="A29" s="247">
        <v>71</v>
      </c>
      <c r="B29" s="254" t="s">
        <v>275</v>
      </c>
      <c r="C29" s="20"/>
      <c r="D29" s="217"/>
      <c r="E29" s="218"/>
      <c r="F29" s="312"/>
    </row>
    <row r="30" spans="1:6" ht="15.75" customHeight="1" x14ac:dyDescent="0.2">
      <c r="A30" s="247"/>
      <c r="B30" s="253"/>
      <c r="C30" s="20"/>
      <c r="D30" s="217"/>
      <c r="E30" s="218"/>
      <c r="F30" s="312"/>
    </row>
    <row r="31" spans="1:6" ht="15.75" customHeight="1" x14ac:dyDescent="0.2">
      <c r="A31" s="247">
        <v>713</v>
      </c>
      <c r="B31" s="254" t="s">
        <v>284</v>
      </c>
      <c r="C31" s="59"/>
      <c r="D31" s="217"/>
      <c r="E31" s="218"/>
      <c r="F31" s="312">
        <f>C33</f>
        <v>137740.16</v>
      </c>
    </row>
    <row r="32" spans="1:6" ht="15.75" customHeight="1" x14ac:dyDescent="0.2">
      <c r="A32" s="247"/>
      <c r="B32" s="250"/>
      <c r="C32" s="534"/>
      <c r="D32" s="217"/>
      <c r="E32" s="218"/>
      <c r="F32" s="312"/>
    </row>
    <row r="33" spans="1:6" ht="15.75" customHeight="1" x14ac:dyDescent="0.2">
      <c r="A33" s="251">
        <v>71308</v>
      </c>
      <c r="B33" s="252" t="s">
        <v>277</v>
      </c>
      <c r="C33" s="534">
        <f>Consolidado!M131</f>
        <v>137740.16</v>
      </c>
      <c r="D33" s="217"/>
      <c r="E33" s="218"/>
      <c r="F33" s="311"/>
    </row>
    <row r="34" spans="1:6" ht="15.75" customHeight="1" x14ac:dyDescent="0.2">
      <c r="A34" s="251"/>
      <c r="B34" s="253"/>
      <c r="C34" s="59"/>
      <c r="D34" s="217"/>
      <c r="E34" s="218"/>
      <c r="F34" s="311"/>
    </row>
    <row r="35" spans="1:6" ht="15.75" customHeight="1" x14ac:dyDescent="0.2">
      <c r="A35" s="247"/>
      <c r="B35" s="254"/>
      <c r="C35" s="535"/>
      <c r="D35" s="217"/>
      <c r="E35" s="218"/>
      <c r="F35" s="312"/>
    </row>
    <row r="36" spans="1:6" ht="15.75" customHeight="1" thickBot="1" x14ac:dyDescent="0.25">
      <c r="A36" s="251"/>
      <c r="B36" s="253"/>
      <c r="C36" s="59"/>
      <c r="D36" s="223"/>
      <c r="E36" s="222"/>
      <c r="F36" s="313"/>
    </row>
    <row r="37" spans="1:6" ht="15.75" customHeight="1" thickBot="1" x14ac:dyDescent="0.3">
      <c r="A37" s="248"/>
      <c r="B37" s="255" t="s">
        <v>38</v>
      </c>
      <c r="C37" s="536">
        <f>SUM(C20:C36)</f>
        <v>548180.16</v>
      </c>
      <c r="D37" s="220"/>
      <c r="E37" s="224"/>
      <c r="F37" s="314">
        <f>SUM(F20:F36)</f>
        <v>548180.16</v>
      </c>
    </row>
    <row r="38" spans="1:6" ht="15.75" customHeight="1" x14ac:dyDescent="0.2"/>
    <row r="39" spans="1:6" ht="15.75" customHeight="1" x14ac:dyDescent="0.2">
      <c r="F39" s="19"/>
    </row>
    <row r="40" spans="1:6" ht="15.75" customHeight="1" x14ac:dyDescent="0.2"/>
    <row r="41" spans="1:6" ht="15.75" customHeight="1" x14ac:dyDescent="0.2"/>
    <row r="42" spans="1:6" ht="15.75" customHeight="1" x14ac:dyDescent="0.2"/>
    <row r="43" spans="1:6" ht="15.75" customHeight="1" x14ac:dyDescent="0.2">
      <c r="F43" s="68"/>
    </row>
    <row r="44" spans="1:6" ht="15.75" customHeight="1" x14ac:dyDescent="0.2">
      <c r="F44" s="19"/>
    </row>
    <row r="45" spans="1:6" ht="15.75" customHeight="1" x14ac:dyDescent="0.2">
      <c r="F45" s="19"/>
    </row>
    <row r="46" spans="1:6" ht="15.75" customHeight="1" x14ac:dyDescent="0.2">
      <c r="F46" s="20"/>
    </row>
    <row r="47" spans="1:6" ht="15.75" customHeight="1" x14ac:dyDescent="0.2">
      <c r="F47" s="19"/>
    </row>
    <row r="48" spans="1:6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68" ht="16.5" customHeight="1" x14ac:dyDescent="0.2"/>
    <row r="69" ht="18" customHeight="1" x14ac:dyDescent="0.2"/>
    <row r="70" ht="12.75" customHeight="1" x14ac:dyDescent="0.2"/>
  </sheetData>
  <mergeCells count="10">
    <mergeCell ref="E16:E19"/>
    <mergeCell ref="F16:F19"/>
    <mergeCell ref="A11:F11"/>
    <mergeCell ref="A12:F12"/>
    <mergeCell ref="B16:B19"/>
    <mergeCell ref="C16:C19"/>
    <mergeCell ref="D16:D19"/>
    <mergeCell ref="A13:F13"/>
    <mergeCell ref="A14:F14"/>
    <mergeCell ref="A15:F15"/>
  </mergeCells>
  <phoneticPr fontId="0" type="noConversion"/>
  <printOptions horizontalCentered="1"/>
  <pageMargins left="0.75" right="0.75" top="0.47244094488188981" bottom="1" header="0" footer="0"/>
  <pageSetup scale="67" orientation="portrait" horizontalDpi="4294967294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6"/>
  <sheetViews>
    <sheetView topLeftCell="A16" workbookViewId="0">
      <selection activeCell="A8" sqref="A8"/>
    </sheetView>
  </sheetViews>
  <sheetFormatPr baseColWidth="10" defaultRowHeight="12.75" x14ac:dyDescent="0.2"/>
  <cols>
    <col min="1" max="1" width="10.85546875" customWidth="1"/>
    <col min="2" max="2" width="58.42578125" customWidth="1"/>
    <col min="3" max="3" width="19.140625" customWidth="1"/>
    <col min="4" max="4" width="16" customWidth="1"/>
    <col min="5" max="5" width="23.28515625" customWidth="1"/>
    <col min="6" max="6" width="17.140625" customWidth="1"/>
  </cols>
  <sheetData>
    <row r="1" spans="1:8" ht="18" x14ac:dyDescent="0.25">
      <c r="A1" s="611"/>
      <c r="B1" s="611"/>
      <c r="C1" s="611"/>
      <c r="D1" s="611"/>
      <c r="E1" s="611"/>
      <c r="F1" s="611"/>
      <c r="G1" s="232"/>
      <c r="H1" s="232"/>
    </row>
    <row r="2" spans="1:8" ht="18" x14ac:dyDescent="0.25">
      <c r="A2" s="828" t="s">
        <v>216</v>
      </c>
      <c r="B2" s="828"/>
      <c r="C2" s="828"/>
      <c r="D2" s="828"/>
      <c r="E2" s="828"/>
      <c r="F2" s="828"/>
      <c r="G2" s="533"/>
      <c r="H2" s="533"/>
    </row>
    <row r="3" spans="1:8" ht="19.5" customHeight="1" x14ac:dyDescent="0.25">
      <c r="A3" s="828" t="s">
        <v>245</v>
      </c>
      <c r="B3" s="828"/>
      <c r="C3" s="828"/>
      <c r="D3" s="828"/>
      <c r="E3" s="828"/>
      <c r="F3" s="828"/>
      <c r="G3" s="572"/>
      <c r="H3" s="572"/>
    </row>
    <row r="4" spans="1:8" ht="18" x14ac:dyDescent="0.25">
      <c r="A4" s="829" t="s">
        <v>520</v>
      </c>
      <c r="B4" s="829"/>
      <c r="C4" s="829"/>
      <c r="D4" s="829"/>
      <c r="E4" s="829"/>
      <c r="F4" s="829"/>
      <c r="G4" s="232"/>
      <c r="H4" s="232"/>
    </row>
    <row r="5" spans="1:8" ht="18" x14ac:dyDescent="0.25">
      <c r="A5" s="860" t="s">
        <v>541</v>
      </c>
      <c r="B5" s="860"/>
      <c r="C5" s="860"/>
      <c r="D5" s="860"/>
      <c r="E5" s="860"/>
      <c r="F5" s="860"/>
    </row>
    <row r="6" spans="1:8" ht="18" x14ac:dyDescent="0.25">
      <c r="A6" s="853" t="s">
        <v>217</v>
      </c>
      <c r="B6" s="853"/>
      <c r="C6" s="853"/>
      <c r="D6" s="853"/>
      <c r="E6" s="853"/>
      <c r="F6" s="853"/>
    </row>
    <row r="7" spans="1:8" ht="15.95" customHeight="1" x14ac:dyDescent="0.25">
      <c r="A7" s="875" t="s">
        <v>562</v>
      </c>
      <c r="B7" s="876"/>
      <c r="C7" s="876"/>
      <c r="D7" s="876"/>
      <c r="E7" s="876"/>
      <c r="F7" s="876"/>
    </row>
    <row r="8" spans="1:8" s="613" customFormat="1" ht="15.95" customHeight="1" x14ac:dyDescent="0.25">
      <c r="A8" s="612"/>
      <c r="B8" s="612"/>
      <c r="C8" s="612"/>
      <c r="D8" s="612"/>
      <c r="E8" s="612"/>
      <c r="F8" s="612"/>
    </row>
    <row r="9" spans="1:8" s="613" customFormat="1" ht="15.95" customHeight="1" x14ac:dyDescent="0.25">
      <c r="A9" s="612"/>
      <c r="B9" s="612"/>
      <c r="C9" s="612"/>
      <c r="D9" s="612"/>
      <c r="E9" s="612"/>
      <c r="F9" s="612"/>
    </row>
    <row r="10" spans="1:8" ht="15.95" customHeight="1" x14ac:dyDescent="0.25">
      <c r="A10" s="612"/>
      <c r="B10" s="612"/>
      <c r="C10" s="612"/>
      <c r="D10" s="612"/>
      <c r="E10" s="612"/>
      <c r="F10" s="612"/>
    </row>
    <row r="11" spans="1:8" ht="13.5" thickBot="1" x14ac:dyDescent="0.25">
      <c r="A11" s="232"/>
      <c r="B11" s="232"/>
      <c r="C11" s="232"/>
      <c r="D11" s="232"/>
      <c r="E11" s="232"/>
      <c r="F11" s="232"/>
    </row>
    <row r="12" spans="1:8" x14ac:dyDescent="0.2">
      <c r="A12" s="606"/>
      <c r="B12" s="607"/>
      <c r="C12" s="872" t="s">
        <v>384</v>
      </c>
      <c r="D12" s="872" t="s">
        <v>219</v>
      </c>
      <c r="E12" s="872" t="s">
        <v>220</v>
      </c>
      <c r="F12" s="872" t="s">
        <v>221</v>
      </c>
    </row>
    <row r="13" spans="1:8" x14ac:dyDescent="0.2">
      <c r="A13" s="592" t="s">
        <v>222</v>
      </c>
      <c r="B13" s="608"/>
      <c r="C13" s="873"/>
      <c r="D13" s="873"/>
      <c r="E13" s="873"/>
      <c r="F13" s="873"/>
    </row>
    <row r="14" spans="1:8" x14ac:dyDescent="0.2">
      <c r="A14" s="592" t="s">
        <v>146</v>
      </c>
      <c r="B14" s="608"/>
      <c r="C14" s="873"/>
      <c r="D14" s="873"/>
      <c r="E14" s="873"/>
      <c r="F14" s="873"/>
    </row>
    <row r="15" spans="1:8" ht="37.5" customHeight="1" thickBot="1" x14ac:dyDescent="0.3">
      <c r="A15" s="609"/>
      <c r="B15" s="610" t="s">
        <v>223</v>
      </c>
      <c r="C15" s="874"/>
      <c r="D15" s="874"/>
      <c r="E15" s="874"/>
      <c r="F15" s="874"/>
    </row>
    <row r="16" spans="1:8" ht="15.75" x14ac:dyDescent="0.25">
      <c r="A16" s="614">
        <v>615</v>
      </c>
      <c r="B16" s="585" t="s">
        <v>235</v>
      </c>
      <c r="C16" s="586"/>
      <c r="D16" s="587"/>
      <c r="E16" s="588"/>
      <c r="F16" s="588"/>
    </row>
    <row r="17" spans="1:6" ht="15.75" x14ac:dyDescent="0.25">
      <c r="A17" s="615">
        <v>61599</v>
      </c>
      <c r="B17" s="589" t="s">
        <v>515</v>
      </c>
      <c r="C17" s="590">
        <f>+Consolidado!L118</f>
        <v>95880.639999999999</v>
      </c>
      <c r="D17" s="587"/>
      <c r="E17" s="588"/>
      <c r="F17" s="591">
        <f t="shared" ref="F17:F20" si="0">+C17</f>
        <v>95880.639999999999</v>
      </c>
    </row>
    <row r="18" spans="1:6" ht="15.75" x14ac:dyDescent="0.25">
      <c r="A18" s="599">
        <v>61</v>
      </c>
      <c r="B18" s="593" t="s">
        <v>235</v>
      </c>
      <c r="C18" s="594"/>
      <c r="D18" s="595"/>
      <c r="E18" s="591"/>
      <c r="F18" s="591">
        <f t="shared" si="0"/>
        <v>0</v>
      </c>
    </row>
    <row r="19" spans="1:6" ht="15.75" x14ac:dyDescent="0.25">
      <c r="A19" s="616">
        <v>616</v>
      </c>
      <c r="B19" s="597" t="s">
        <v>511</v>
      </c>
      <c r="C19" s="598"/>
      <c r="D19" s="595"/>
      <c r="E19" s="591"/>
      <c r="F19" s="591">
        <f t="shared" si="0"/>
        <v>0</v>
      </c>
    </row>
    <row r="20" spans="1:6" ht="15.75" x14ac:dyDescent="0.25">
      <c r="A20" s="599">
        <v>61601</v>
      </c>
      <c r="B20" s="593" t="s">
        <v>237</v>
      </c>
      <c r="C20" s="598"/>
      <c r="D20" s="595"/>
      <c r="E20" s="591"/>
      <c r="F20" s="591">
        <f t="shared" si="0"/>
        <v>0</v>
      </c>
    </row>
    <row r="21" spans="1:6" ht="15.75" x14ac:dyDescent="0.25">
      <c r="A21" s="616" t="s">
        <v>503</v>
      </c>
      <c r="B21" s="597" t="s">
        <v>514</v>
      </c>
      <c r="C21" s="598">
        <f>+Consolidado!L121</f>
        <v>226848.2</v>
      </c>
      <c r="D21" s="595"/>
      <c r="E21" s="591"/>
      <c r="F21" s="591">
        <f>+C21</f>
        <v>226848.2</v>
      </c>
    </row>
    <row r="22" spans="1:6" ht="15.75" x14ac:dyDescent="0.25">
      <c r="A22" s="596"/>
      <c r="B22" s="597"/>
      <c r="C22" s="598"/>
      <c r="D22" s="595"/>
      <c r="E22" s="591"/>
      <c r="F22" s="591"/>
    </row>
    <row r="23" spans="1:6" ht="15.75" x14ac:dyDescent="0.25">
      <c r="A23" s="596"/>
      <c r="B23" s="597"/>
      <c r="C23" s="598"/>
      <c r="D23" s="595"/>
      <c r="E23" s="591"/>
      <c r="F23" s="591"/>
    </row>
    <row r="24" spans="1:6" ht="16.5" thickBot="1" x14ac:dyDescent="0.3">
      <c r="A24" s="599"/>
      <c r="B24" s="595"/>
      <c r="C24" s="598"/>
      <c r="D24" s="595"/>
      <c r="E24" s="591"/>
      <c r="F24" s="598"/>
    </row>
    <row r="25" spans="1:6" ht="16.5" thickBot="1" x14ac:dyDescent="0.3">
      <c r="A25" s="600"/>
      <c r="B25" s="601"/>
      <c r="C25" s="602"/>
      <c r="D25" s="601"/>
      <c r="E25" s="601"/>
      <c r="F25" s="601"/>
    </row>
    <row r="26" spans="1:6" ht="16.5" thickBot="1" x14ac:dyDescent="0.3">
      <c r="A26" s="603"/>
      <c r="B26" s="604" t="s">
        <v>35</v>
      </c>
      <c r="C26" s="605">
        <f>SUM(C17:C25)</f>
        <v>322728.84000000003</v>
      </c>
      <c r="D26" s="605">
        <f t="shared" ref="D26:E26" si="1">SUM(D18:D25)</f>
        <v>0</v>
      </c>
      <c r="E26" s="605">
        <f t="shared" si="1"/>
        <v>0</v>
      </c>
      <c r="F26" s="605">
        <f>SUM(C26:E26)</f>
        <v>322728.84000000003</v>
      </c>
    </row>
  </sheetData>
  <mergeCells count="10">
    <mergeCell ref="C12:C15"/>
    <mergeCell ref="D12:D15"/>
    <mergeCell ref="E12:E15"/>
    <mergeCell ref="F12:F15"/>
    <mergeCell ref="A7:F7"/>
    <mergeCell ref="A6:F6"/>
    <mergeCell ref="A5:F5"/>
    <mergeCell ref="A4:F4"/>
    <mergeCell ref="A2:F2"/>
    <mergeCell ref="A3:F3"/>
  </mergeCells>
  <pageMargins left="0.59055118110236227" right="0.59055118110236227" top="0.98425196850393704" bottom="0.98425196850393704" header="0" footer="0"/>
  <pageSetup scale="62" orientation="portrait" horizontalDpi="4294967294" verticalDpi="7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indexed="41"/>
  </sheetPr>
  <dimension ref="A1:V149"/>
  <sheetViews>
    <sheetView showGridLines="0" zoomScale="60" zoomScaleNormal="60" workbookViewId="0">
      <pane xSplit="6" ySplit="13" topLeftCell="K125" activePane="bottomRight" state="frozen"/>
      <selection pane="topRight" activeCell="G1" sqref="G1"/>
      <selection pane="bottomLeft" activeCell="A14" sqref="A14"/>
      <selection pane="bottomRight" activeCell="L13" sqref="L13"/>
    </sheetView>
  </sheetViews>
  <sheetFormatPr baseColWidth="10" defaultRowHeight="18" customHeight="1" x14ac:dyDescent="0.2"/>
  <cols>
    <col min="1" max="1" width="13.28515625" style="57" customWidth="1"/>
    <col min="2" max="2" width="84" style="55" customWidth="1"/>
    <col min="3" max="5" width="16.7109375" style="55" customWidth="1"/>
    <col min="6" max="6" width="17.7109375" style="55" customWidth="1"/>
    <col min="7" max="7" width="16.5703125" style="55" customWidth="1"/>
    <col min="8" max="8" width="20" style="55" customWidth="1"/>
    <col min="9" max="9" width="18.7109375" style="55" customWidth="1"/>
    <col min="10" max="10" width="17.7109375" style="55" customWidth="1"/>
    <col min="11" max="11" width="19.7109375" style="55" customWidth="1"/>
    <col min="12" max="12" width="17.7109375" style="55" customWidth="1"/>
    <col min="13" max="13" width="20.28515625" style="55" customWidth="1"/>
    <col min="14" max="14" width="22" style="55" customWidth="1"/>
    <col min="15" max="15" width="18.7109375" style="55" customWidth="1"/>
    <col min="16" max="16" width="19.7109375" style="55" customWidth="1"/>
    <col min="17" max="17" width="16.7109375" style="55" customWidth="1"/>
    <col min="18" max="18" width="17.140625" style="55" customWidth="1"/>
    <col min="19" max="19" width="16.42578125" style="55" customWidth="1"/>
    <col min="20" max="20" width="21.42578125" style="55" customWidth="1"/>
    <col min="21" max="21" width="18.85546875" style="55" customWidth="1"/>
    <col min="22" max="22" width="19.7109375" style="55" customWidth="1"/>
    <col min="23" max="23" width="13.85546875" style="55" bestFit="1" customWidth="1"/>
    <col min="24" max="16384" width="11.42578125" style="55"/>
  </cols>
  <sheetData>
    <row r="1" spans="1:22" ht="27.95" customHeight="1" thickBot="1" x14ac:dyDescent="0.3">
      <c r="A1" s="877" t="s">
        <v>539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7"/>
      <c r="P1" s="877"/>
      <c r="Q1" s="877"/>
      <c r="R1" s="877"/>
      <c r="S1" s="877"/>
      <c r="T1" s="877"/>
      <c r="U1" s="877"/>
      <c r="V1" s="877"/>
    </row>
    <row r="2" spans="1:22" ht="24.95" customHeight="1" thickBot="1" x14ac:dyDescent="0.3">
      <c r="A2" s="888" t="s">
        <v>90</v>
      </c>
      <c r="B2" s="885" t="s">
        <v>8</v>
      </c>
      <c r="C2" s="878" t="s">
        <v>224</v>
      </c>
      <c r="D2" s="879"/>
      <c r="E2" s="879"/>
      <c r="F2" s="879"/>
      <c r="G2" s="879"/>
      <c r="H2" s="879"/>
      <c r="I2" s="879"/>
      <c r="J2" s="879"/>
      <c r="K2" s="879"/>
      <c r="L2" s="879"/>
      <c r="M2" s="879"/>
      <c r="N2" s="879"/>
      <c r="O2" s="880" t="s">
        <v>225</v>
      </c>
      <c r="P2" s="880"/>
      <c r="Q2" s="880"/>
      <c r="R2" s="880"/>
      <c r="S2" s="880"/>
      <c r="T2" s="880"/>
      <c r="U2" s="880"/>
      <c r="V2" s="354"/>
    </row>
    <row r="3" spans="1:22" ht="24.95" customHeight="1" thickBot="1" x14ac:dyDescent="0.3">
      <c r="A3" s="889"/>
      <c r="B3" s="886"/>
      <c r="C3" s="883" t="s">
        <v>358</v>
      </c>
      <c r="D3" s="882"/>
      <c r="E3" s="882"/>
      <c r="F3" s="882"/>
      <c r="G3" s="882"/>
      <c r="H3" s="882"/>
      <c r="I3" s="884"/>
      <c r="J3" s="883" t="s">
        <v>336</v>
      </c>
      <c r="K3" s="882"/>
      <c r="L3" s="882"/>
      <c r="M3" s="882"/>
      <c r="N3" s="884"/>
      <c r="O3" s="881" t="s">
        <v>30</v>
      </c>
      <c r="P3" s="882"/>
      <c r="Q3" s="882"/>
      <c r="R3" s="882"/>
      <c r="S3" s="882"/>
      <c r="T3" s="882"/>
      <c r="U3" s="882"/>
      <c r="V3" s="355"/>
    </row>
    <row r="4" spans="1:22" ht="24.95" customHeight="1" thickBot="1" x14ac:dyDescent="0.3">
      <c r="A4" s="889"/>
      <c r="B4" s="886"/>
      <c r="C4" s="898" t="s">
        <v>226</v>
      </c>
      <c r="D4" s="895"/>
      <c r="E4" s="895"/>
      <c r="F4" s="895"/>
      <c r="G4" s="895"/>
      <c r="H4" s="895"/>
      <c r="I4" s="899"/>
      <c r="J4" s="129" t="s">
        <v>227</v>
      </c>
      <c r="K4" s="129" t="s">
        <v>227</v>
      </c>
      <c r="L4" s="129" t="s">
        <v>227</v>
      </c>
      <c r="M4" s="371" t="s">
        <v>228</v>
      </c>
      <c r="N4" s="891" t="s">
        <v>78</v>
      </c>
      <c r="O4" s="894" t="s">
        <v>226</v>
      </c>
      <c r="P4" s="895"/>
      <c r="Q4" s="895"/>
      <c r="R4" s="895"/>
      <c r="S4" s="895"/>
      <c r="T4" s="895"/>
      <c r="U4" s="895"/>
      <c r="V4" s="356" t="s">
        <v>229</v>
      </c>
    </row>
    <row r="5" spans="1:22" ht="28.5" customHeight="1" thickBot="1" x14ac:dyDescent="0.3">
      <c r="A5" s="889"/>
      <c r="B5" s="886"/>
      <c r="C5" s="900" t="s">
        <v>540</v>
      </c>
      <c r="D5" s="901"/>
      <c r="E5" s="901"/>
      <c r="F5" s="901"/>
      <c r="G5" s="901"/>
      <c r="H5" s="901"/>
      <c r="I5" s="902"/>
      <c r="J5" s="130" t="s">
        <v>230</v>
      </c>
      <c r="K5" s="130" t="s">
        <v>230</v>
      </c>
      <c r="L5" s="130" t="s">
        <v>230</v>
      </c>
      <c r="M5" s="372" t="s">
        <v>231</v>
      </c>
      <c r="N5" s="892"/>
      <c r="O5" s="896" t="s">
        <v>232</v>
      </c>
      <c r="P5" s="897"/>
      <c r="Q5" s="897"/>
      <c r="R5" s="897"/>
      <c r="S5" s="897"/>
      <c r="T5" s="897"/>
      <c r="U5" s="897"/>
      <c r="V5" s="356" t="s">
        <v>35</v>
      </c>
    </row>
    <row r="6" spans="1:22" ht="24.95" customHeight="1" thickBot="1" x14ac:dyDescent="0.3">
      <c r="A6" s="889"/>
      <c r="B6" s="886"/>
      <c r="C6" s="408" t="s">
        <v>3</v>
      </c>
      <c r="D6" s="407" t="s">
        <v>4</v>
      </c>
      <c r="E6" s="407" t="s">
        <v>260</v>
      </c>
      <c r="F6" s="407" t="s">
        <v>261</v>
      </c>
      <c r="G6" s="407" t="s">
        <v>406</v>
      </c>
      <c r="H6" s="407" t="s">
        <v>407</v>
      </c>
      <c r="I6" s="891" t="s">
        <v>78</v>
      </c>
      <c r="J6" s="408" t="s">
        <v>6</v>
      </c>
      <c r="K6" s="408" t="s">
        <v>7</v>
      </c>
      <c r="L6" s="407" t="s">
        <v>563</v>
      </c>
      <c r="M6" s="407" t="s">
        <v>18</v>
      </c>
      <c r="N6" s="892"/>
      <c r="O6" s="405" t="s">
        <v>3</v>
      </c>
      <c r="P6" s="406" t="s">
        <v>4</v>
      </c>
      <c r="Q6" s="407" t="s">
        <v>260</v>
      </c>
      <c r="R6" s="407" t="s">
        <v>261</v>
      </c>
      <c r="S6" s="407" t="s">
        <v>406</v>
      </c>
      <c r="T6" s="407" t="s">
        <v>407</v>
      </c>
      <c r="U6" s="891" t="s">
        <v>78</v>
      </c>
      <c r="V6" s="355"/>
    </row>
    <row r="7" spans="1:22" ht="24.95" customHeight="1" thickBot="1" x14ac:dyDescent="0.3">
      <c r="A7" s="890"/>
      <c r="B7" s="887"/>
      <c r="C7" s="131" t="s">
        <v>246</v>
      </c>
      <c r="D7" s="131" t="s">
        <v>416</v>
      </c>
      <c r="E7" s="132" t="s">
        <v>417</v>
      </c>
      <c r="F7" s="730" t="s">
        <v>418</v>
      </c>
      <c r="G7" s="132" t="s">
        <v>419</v>
      </c>
      <c r="H7" s="131" t="s">
        <v>420</v>
      </c>
      <c r="I7" s="893"/>
      <c r="J7" s="260" t="s">
        <v>233</v>
      </c>
      <c r="K7" s="260" t="s">
        <v>376</v>
      </c>
      <c r="L7" s="410" t="s">
        <v>425</v>
      </c>
      <c r="M7" s="259" t="s">
        <v>377</v>
      </c>
      <c r="N7" s="893"/>
      <c r="O7" s="400" t="s">
        <v>246</v>
      </c>
      <c r="P7" s="129" t="s">
        <v>421</v>
      </c>
      <c r="Q7" s="131" t="s">
        <v>422</v>
      </c>
      <c r="R7" s="131" t="s">
        <v>423</v>
      </c>
      <c r="S7" s="131" t="s">
        <v>419</v>
      </c>
      <c r="T7" s="131" t="s">
        <v>424</v>
      </c>
      <c r="U7" s="893"/>
      <c r="V7" s="357"/>
    </row>
    <row r="8" spans="1:22" s="56" customFormat="1" ht="24" customHeight="1" thickBot="1" x14ac:dyDescent="0.35">
      <c r="A8" s="373">
        <v>51</v>
      </c>
      <c r="B8" s="382" t="s">
        <v>155</v>
      </c>
      <c r="C8" s="133"/>
      <c r="D8" s="134"/>
      <c r="E8" s="134"/>
      <c r="F8" s="134"/>
      <c r="G8" s="134"/>
      <c r="H8" s="135"/>
      <c r="I8" s="317"/>
      <c r="J8" s="135"/>
      <c r="K8" s="135"/>
      <c r="L8" s="135"/>
      <c r="M8" s="135"/>
      <c r="N8" s="395">
        <f t="shared" ref="N8:N14" si="0">SUM(J8:M8)</f>
        <v>0</v>
      </c>
      <c r="O8" s="134"/>
      <c r="P8" s="131"/>
      <c r="Q8" s="134"/>
      <c r="R8" s="134"/>
      <c r="S8" s="134"/>
      <c r="T8" s="135"/>
      <c r="U8" s="318"/>
      <c r="V8" s="401"/>
    </row>
    <row r="9" spans="1:22" s="56" customFormat="1" ht="24" customHeight="1" x14ac:dyDescent="0.3">
      <c r="A9" s="374">
        <v>511</v>
      </c>
      <c r="B9" s="383" t="s">
        <v>156</v>
      </c>
      <c r="C9" s="133"/>
      <c r="D9" s="133"/>
      <c r="E9" s="133"/>
      <c r="F9" s="133"/>
      <c r="G9" s="133"/>
      <c r="H9" s="136"/>
      <c r="I9" s="317"/>
      <c r="J9" s="136"/>
      <c r="K9" s="133"/>
      <c r="L9" s="133"/>
      <c r="M9" s="136"/>
      <c r="N9" s="395">
        <f t="shared" si="0"/>
        <v>0</v>
      </c>
      <c r="O9" s="257"/>
      <c r="P9" s="257"/>
      <c r="Q9" s="257"/>
      <c r="R9" s="257"/>
      <c r="S9" s="257"/>
      <c r="T9" s="258"/>
      <c r="U9" s="319"/>
      <c r="V9" s="402"/>
    </row>
    <row r="10" spans="1:22" ht="24" customHeight="1" x14ac:dyDescent="0.3">
      <c r="A10" s="375" t="s">
        <v>80</v>
      </c>
      <c r="B10" s="384" t="s">
        <v>81</v>
      </c>
      <c r="C10" s="384"/>
      <c r="D10" s="384"/>
      <c r="E10" s="384"/>
      <c r="F10" s="384">
        <v>78000</v>
      </c>
      <c r="G10" s="384"/>
      <c r="H10" s="389"/>
      <c r="I10" s="391">
        <f>SUM(C10:H10)</f>
        <v>78000</v>
      </c>
      <c r="J10" s="137"/>
      <c r="K10" s="137"/>
      <c r="L10" s="137"/>
      <c r="M10" s="137"/>
      <c r="N10" s="395">
        <f t="shared" si="0"/>
        <v>0</v>
      </c>
      <c r="O10" s="727">
        <v>101892</v>
      </c>
      <c r="P10" s="727">
        <v>165000</v>
      </c>
      <c r="Q10" s="727">
        <v>49500</v>
      </c>
      <c r="R10" s="727"/>
      <c r="S10" s="727">
        <v>67500</v>
      </c>
      <c r="T10" s="727">
        <v>208200</v>
      </c>
      <c r="U10" s="398">
        <f>SUM(O10:T10)</f>
        <v>592092</v>
      </c>
      <c r="V10" s="403">
        <f t="shared" ref="V10:V72" si="1">+I10+N10+U10</f>
        <v>670092</v>
      </c>
    </row>
    <row r="11" spans="1:22" ht="24" customHeight="1" x14ac:dyDescent="0.3">
      <c r="A11" s="375" t="s">
        <v>279</v>
      </c>
      <c r="B11" s="384" t="s">
        <v>83</v>
      </c>
      <c r="C11" s="384">
        <v>8491</v>
      </c>
      <c r="D11" s="384">
        <v>13750</v>
      </c>
      <c r="E11" s="384">
        <v>4125</v>
      </c>
      <c r="F11" s="384">
        <v>6500</v>
      </c>
      <c r="G11" s="384">
        <v>5625</v>
      </c>
      <c r="H11" s="389">
        <v>17350</v>
      </c>
      <c r="I11" s="391">
        <f t="shared" ref="I11:I81" si="2">SUM(C11:H11)</f>
        <v>55841</v>
      </c>
      <c r="J11" s="137"/>
      <c r="K11" s="137"/>
      <c r="L11" s="137"/>
      <c r="M11" s="137"/>
      <c r="N11" s="395">
        <f t="shared" si="0"/>
        <v>0</v>
      </c>
      <c r="O11" s="727"/>
      <c r="P11" s="727"/>
      <c r="Q11" s="727"/>
      <c r="R11" s="727"/>
      <c r="S11" s="727"/>
      <c r="T11" s="683"/>
      <c r="U11" s="398">
        <f t="shared" ref="U11:U81" si="3">SUM(O11:T11)</f>
        <v>0</v>
      </c>
      <c r="V11" s="403">
        <f t="shared" si="1"/>
        <v>55841</v>
      </c>
    </row>
    <row r="12" spans="1:22" s="56" customFormat="1" ht="24" customHeight="1" x14ac:dyDescent="0.3">
      <c r="A12" s="375" t="s">
        <v>84</v>
      </c>
      <c r="B12" s="384" t="s">
        <v>85</v>
      </c>
      <c r="C12" s="384">
        <v>38400</v>
      </c>
      <c r="D12" s="384"/>
      <c r="E12" s="384"/>
      <c r="F12" s="384"/>
      <c r="G12" s="384"/>
      <c r="H12" s="389"/>
      <c r="I12" s="391">
        <f t="shared" si="2"/>
        <v>38400</v>
      </c>
      <c r="J12" s="137"/>
      <c r="K12" s="137"/>
      <c r="L12" s="137"/>
      <c r="M12" s="137"/>
      <c r="N12" s="395">
        <f t="shared" si="0"/>
        <v>0</v>
      </c>
      <c r="O12" s="727"/>
      <c r="P12" s="727"/>
      <c r="Q12" s="727"/>
      <c r="R12" s="727"/>
      <c r="S12" s="727"/>
      <c r="T12" s="683"/>
      <c r="U12" s="398">
        <f t="shared" si="3"/>
        <v>0</v>
      </c>
      <c r="V12" s="403">
        <f t="shared" si="1"/>
        <v>38400</v>
      </c>
    </row>
    <row r="13" spans="1:22" ht="24" customHeight="1" x14ac:dyDescent="0.3">
      <c r="A13" s="376" t="s">
        <v>157</v>
      </c>
      <c r="B13" s="385" t="s">
        <v>158</v>
      </c>
      <c r="C13" s="384"/>
      <c r="D13" s="384"/>
      <c r="E13" s="384"/>
      <c r="F13" s="384"/>
      <c r="G13" s="384"/>
      <c r="H13" s="389"/>
      <c r="I13" s="391">
        <f t="shared" si="2"/>
        <v>0</v>
      </c>
      <c r="J13" s="137"/>
      <c r="K13" s="137"/>
      <c r="L13" s="137"/>
      <c r="M13" s="137"/>
      <c r="N13" s="395">
        <f t="shared" si="0"/>
        <v>0</v>
      </c>
      <c r="O13" s="727"/>
      <c r="P13" s="727"/>
      <c r="Q13" s="727"/>
      <c r="R13" s="727"/>
      <c r="S13" s="727"/>
      <c r="T13" s="683"/>
      <c r="U13" s="398">
        <f t="shared" si="3"/>
        <v>0</v>
      </c>
      <c r="V13" s="403"/>
    </row>
    <row r="14" spans="1:22" ht="24" customHeight="1" x14ac:dyDescent="0.3">
      <c r="A14" s="375" t="s">
        <v>326</v>
      </c>
      <c r="B14" s="384" t="s">
        <v>81</v>
      </c>
      <c r="C14" s="384"/>
      <c r="D14" s="384">
        <v>6000</v>
      </c>
      <c r="E14" s="384">
        <v>5645.16</v>
      </c>
      <c r="F14" s="384"/>
      <c r="G14" s="384"/>
      <c r="H14" s="389"/>
      <c r="I14" s="391">
        <f t="shared" si="2"/>
        <v>11645.16</v>
      </c>
      <c r="J14" s="137"/>
      <c r="K14" s="137"/>
      <c r="L14" s="137"/>
      <c r="M14" s="137"/>
      <c r="N14" s="395">
        <f t="shared" si="0"/>
        <v>0</v>
      </c>
      <c r="O14" s="727">
        <v>5000</v>
      </c>
      <c r="P14" s="727">
        <v>10000</v>
      </c>
      <c r="Q14" s="727"/>
      <c r="R14" s="727"/>
      <c r="S14" s="727"/>
      <c r="T14" s="683"/>
      <c r="U14" s="398">
        <f t="shared" si="3"/>
        <v>15000</v>
      </c>
      <c r="V14" s="403">
        <f t="shared" si="1"/>
        <v>26645.16</v>
      </c>
    </row>
    <row r="15" spans="1:22" s="56" customFormat="1" ht="24" customHeight="1" x14ac:dyDescent="0.3">
      <c r="A15" s="377">
        <v>51202</v>
      </c>
      <c r="B15" s="386" t="s">
        <v>92</v>
      </c>
      <c r="C15" s="384"/>
      <c r="D15" s="384"/>
      <c r="E15" s="384"/>
      <c r="F15" s="384"/>
      <c r="G15" s="384"/>
      <c r="H15" s="385"/>
      <c r="I15" s="391">
        <f t="shared" si="2"/>
        <v>0</v>
      </c>
      <c r="J15" s="385"/>
      <c r="K15" s="384">
        <v>40000</v>
      </c>
      <c r="L15" s="384"/>
      <c r="M15" s="385"/>
      <c r="N15" s="395">
        <f>SUM(J15:M15)</f>
        <v>40000</v>
      </c>
      <c r="O15" s="727"/>
      <c r="P15" s="727"/>
      <c r="Q15" s="727"/>
      <c r="R15" s="727"/>
      <c r="S15" s="727"/>
      <c r="T15" s="683"/>
      <c r="U15" s="398">
        <f t="shared" si="3"/>
        <v>0</v>
      </c>
      <c r="V15" s="403">
        <f t="shared" si="1"/>
        <v>40000</v>
      </c>
    </row>
    <row r="16" spans="1:22" ht="24" customHeight="1" x14ac:dyDescent="0.3">
      <c r="A16" s="375" t="s">
        <v>82</v>
      </c>
      <c r="B16" s="384" t="s">
        <v>83</v>
      </c>
      <c r="C16" s="384"/>
      <c r="D16" s="384">
        <v>2000</v>
      </c>
      <c r="E16" s="384">
        <v>2000</v>
      </c>
      <c r="F16" s="384" t="s">
        <v>465</v>
      </c>
      <c r="G16" s="384"/>
      <c r="H16" s="389"/>
      <c r="I16" s="391">
        <f t="shared" si="2"/>
        <v>4000</v>
      </c>
      <c r="J16" s="389"/>
      <c r="K16" s="389"/>
      <c r="L16" s="389"/>
      <c r="M16" s="389"/>
      <c r="N16" s="395">
        <f t="shared" ref="N16:N86" si="4">SUM(J16:M16)</f>
        <v>0</v>
      </c>
      <c r="O16" s="727"/>
      <c r="P16" s="727"/>
      <c r="Q16" s="727"/>
      <c r="R16" s="727"/>
      <c r="S16" s="727"/>
      <c r="T16" s="683"/>
      <c r="U16" s="398">
        <f t="shared" si="3"/>
        <v>0</v>
      </c>
      <c r="V16" s="403">
        <f t="shared" si="1"/>
        <v>4000</v>
      </c>
    </row>
    <row r="17" spans="1:22" s="56" customFormat="1" ht="24" customHeight="1" x14ac:dyDescent="0.3">
      <c r="A17" s="376" t="s">
        <v>159</v>
      </c>
      <c r="B17" s="385" t="s">
        <v>160</v>
      </c>
      <c r="C17" s="384"/>
      <c r="D17" s="384"/>
      <c r="E17" s="384"/>
      <c r="F17" s="384"/>
      <c r="G17" s="384"/>
      <c r="H17" s="385"/>
      <c r="I17" s="391">
        <f t="shared" si="2"/>
        <v>0</v>
      </c>
      <c r="J17" s="385"/>
      <c r="K17" s="385"/>
      <c r="L17" s="385"/>
      <c r="M17" s="385"/>
      <c r="N17" s="395">
        <f t="shared" si="4"/>
        <v>0</v>
      </c>
      <c r="O17" s="727"/>
      <c r="P17" s="727"/>
      <c r="Q17" s="727"/>
      <c r="R17" s="727"/>
      <c r="S17" s="727"/>
      <c r="T17" s="728"/>
      <c r="U17" s="398">
        <f t="shared" si="3"/>
        <v>0</v>
      </c>
      <c r="V17" s="403">
        <f t="shared" si="1"/>
        <v>0</v>
      </c>
    </row>
    <row r="18" spans="1:22" ht="24" customHeight="1" x14ac:dyDescent="0.3">
      <c r="A18" s="377">
        <v>51301</v>
      </c>
      <c r="B18" s="386" t="s">
        <v>93</v>
      </c>
      <c r="C18" s="384"/>
      <c r="D18" s="384"/>
      <c r="E18" s="384"/>
      <c r="F18" s="384"/>
      <c r="G18" s="384"/>
      <c r="H18" s="389"/>
      <c r="I18" s="391">
        <f t="shared" si="2"/>
        <v>0</v>
      </c>
      <c r="J18" s="389"/>
      <c r="K18" s="389"/>
      <c r="L18" s="389"/>
      <c r="M18" s="389"/>
      <c r="N18" s="395">
        <f t="shared" si="4"/>
        <v>0</v>
      </c>
      <c r="O18" s="727"/>
      <c r="P18" s="727"/>
      <c r="Q18" s="727"/>
      <c r="R18" s="727"/>
      <c r="S18" s="727"/>
      <c r="T18" s="683"/>
      <c r="U18" s="398">
        <f t="shared" si="3"/>
        <v>0</v>
      </c>
      <c r="V18" s="403">
        <f t="shared" si="1"/>
        <v>0</v>
      </c>
    </row>
    <row r="19" spans="1:22" ht="24" customHeight="1" x14ac:dyDescent="0.3">
      <c r="A19" s="377">
        <v>51302</v>
      </c>
      <c r="B19" s="386" t="s">
        <v>94</v>
      </c>
      <c r="C19" s="384"/>
      <c r="D19" s="384"/>
      <c r="E19" s="384"/>
      <c r="F19" s="384"/>
      <c r="G19" s="384"/>
      <c r="H19" s="389"/>
      <c r="I19" s="391">
        <f t="shared" si="2"/>
        <v>0</v>
      </c>
      <c r="J19" s="389"/>
      <c r="K19" s="389"/>
      <c r="L19" s="389"/>
      <c r="M19" s="389"/>
      <c r="N19" s="395">
        <f t="shared" si="4"/>
        <v>0</v>
      </c>
      <c r="O19" s="727"/>
      <c r="P19" s="727"/>
      <c r="Q19" s="727"/>
      <c r="R19" s="727"/>
      <c r="S19" s="727"/>
      <c r="T19" s="683"/>
      <c r="U19" s="398">
        <f t="shared" si="3"/>
        <v>0</v>
      </c>
      <c r="V19" s="403">
        <f t="shared" si="1"/>
        <v>0</v>
      </c>
    </row>
    <row r="20" spans="1:22" ht="24" customHeight="1" x14ac:dyDescent="0.3">
      <c r="A20" s="374">
        <v>514</v>
      </c>
      <c r="B20" s="409" t="s">
        <v>161</v>
      </c>
      <c r="C20" s="384"/>
      <c r="D20" s="384"/>
      <c r="E20" s="384"/>
      <c r="F20" s="384"/>
      <c r="G20" s="384"/>
      <c r="H20" s="389"/>
      <c r="I20" s="391">
        <f t="shared" si="2"/>
        <v>0</v>
      </c>
      <c r="J20" s="389"/>
      <c r="K20" s="389"/>
      <c r="L20" s="389"/>
      <c r="M20" s="389"/>
      <c r="N20" s="395">
        <f t="shared" si="4"/>
        <v>0</v>
      </c>
      <c r="O20" s="727"/>
      <c r="P20" s="727"/>
      <c r="Q20" s="727"/>
      <c r="R20" s="727"/>
      <c r="S20" s="727"/>
      <c r="T20" s="683"/>
      <c r="U20" s="398">
        <f t="shared" si="3"/>
        <v>0</v>
      </c>
      <c r="V20" s="403">
        <f t="shared" si="1"/>
        <v>0</v>
      </c>
    </row>
    <row r="21" spans="1:22" s="56" customFormat="1" ht="24" customHeight="1" x14ac:dyDescent="0.3">
      <c r="A21" s="375" t="s">
        <v>86</v>
      </c>
      <c r="B21" s="384" t="s">
        <v>324</v>
      </c>
      <c r="C21" s="384"/>
      <c r="D21" s="384"/>
      <c r="E21" s="384"/>
      <c r="F21" s="384"/>
      <c r="G21" s="384"/>
      <c r="H21" s="385"/>
      <c r="I21" s="391">
        <f t="shared" si="2"/>
        <v>0</v>
      </c>
      <c r="J21" s="385"/>
      <c r="K21" s="385"/>
      <c r="L21" s="385"/>
      <c r="M21" s="385"/>
      <c r="N21" s="395">
        <f t="shared" si="4"/>
        <v>0</v>
      </c>
      <c r="O21" s="727">
        <f>Nomina.1!K24+Nomina.1!L24+8000</f>
        <v>14679.316999999999</v>
      </c>
      <c r="P21" s="727">
        <f>Nomina.1!L54</f>
        <v>12085.695</v>
      </c>
      <c r="Q21" s="727">
        <f>Nomina.1!L67+Nomina.1!K67</f>
        <v>4027.5</v>
      </c>
      <c r="R21" s="727">
        <f>Nomina.1!L84</f>
        <v>5734.2780000000002</v>
      </c>
      <c r="S21" s="727">
        <f>Nomina.1!L100</f>
        <v>5062.5</v>
      </c>
      <c r="T21" s="727">
        <f>Nomina.1!L147</f>
        <v>15615</v>
      </c>
      <c r="U21" s="398">
        <f t="shared" si="3"/>
        <v>57204.29</v>
      </c>
      <c r="V21" s="403">
        <f t="shared" si="1"/>
        <v>57204.29</v>
      </c>
    </row>
    <row r="22" spans="1:22" s="56" customFormat="1" ht="24" customHeight="1" x14ac:dyDescent="0.3">
      <c r="A22" s="374">
        <v>515</v>
      </c>
      <c r="B22" s="409" t="s">
        <v>162</v>
      </c>
      <c r="C22" s="384"/>
      <c r="D22" s="384"/>
      <c r="E22" s="384"/>
      <c r="F22" s="384"/>
      <c r="G22" s="384"/>
      <c r="H22" s="385"/>
      <c r="I22" s="391">
        <f t="shared" si="2"/>
        <v>0</v>
      </c>
      <c r="J22" s="385"/>
      <c r="K22" s="385"/>
      <c r="L22" s="385"/>
      <c r="M22" s="385"/>
      <c r="N22" s="395">
        <f t="shared" si="4"/>
        <v>0</v>
      </c>
      <c r="O22" s="727"/>
      <c r="P22" s="727"/>
      <c r="Q22" s="727"/>
      <c r="R22" s="727"/>
      <c r="S22" s="727"/>
      <c r="T22" s="728"/>
      <c r="U22" s="398">
        <f t="shared" si="3"/>
        <v>0</v>
      </c>
      <c r="V22" s="403">
        <f t="shared" si="1"/>
        <v>0</v>
      </c>
    </row>
    <row r="23" spans="1:22" ht="24" customHeight="1" x14ac:dyDescent="0.3">
      <c r="A23" s="375" t="s">
        <v>87</v>
      </c>
      <c r="B23" s="384" t="s">
        <v>330</v>
      </c>
      <c r="C23" s="384"/>
      <c r="D23" s="384"/>
      <c r="E23" s="384"/>
      <c r="F23" s="384"/>
      <c r="G23" s="384"/>
      <c r="H23" s="389"/>
      <c r="I23" s="391">
        <f t="shared" si="2"/>
        <v>0</v>
      </c>
      <c r="J23" s="389"/>
      <c r="K23" s="389"/>
      <c r="L23" s="389"/>
      <c r="M23" s="389"/>
      <c r="N23" s="395">
        <f t="shared" si="4"/>
        <v>0</v>
      </c>
      <c r="O23" s="727">
        <f>Nomina.1!I24</f>
        <v>6553.71</v>
      </c>
      <c r="P23" s="727">
        <f>Nomina.1!I54</f>
        <v>11137.5</v>
      </c>
      <c r="Q23" s="727">
        <f>Nomina.1!I67</f>
        <v>3037.5</v>
      </c>
      <c r="R23" s="727">
        <f>Nomina.1!I84</f>
        <v>5265</v>
      </c>
      <c r="S23" s="727">
        <f>Nomina.1!I100</f>
        <v>4556.25</v>
      </c>
      <c r="T23" s="727">
        <f>Nomina.1!I147</f>
        <v>14053.5</v>
      </c>
      <c r="U23" s="398">
        <f t="shared" si="3"/>
        <v>44603.46</v>
      </c>
      <c r="V23" s="403">
        <f t="shared" si="1"/>
        <v>44603.46</v>
      </c>
    </row>
    <row r="24" spans="1:22" s="56" customFormat="1" ht="24" customHeight="1" x14ac:dyDescent="0.3">
      <c r="A24" s="374">
        <v>517</v>
      </c>
      <c r="B24" s="387" t="s">
        <v>300</v>
      </c>
      <c r="C24" s="384"/>
      <c r="D24" s="384"/>
      <c r="E24" s="384"/>
      <c r="F24" s="384"/>
      <c r="G24" s="384"/>
      <c r="H24" s="389"/>
      <c r="I24" s="391">
        <f t="shared" si="2"/>
        <v>0</v>
      </c>
      <c r="J24" s="389"/>
      <c r="K24" s="389"/>
      <c r="L24" s="389"/>
      <c r="M24" s="389"/>
      <c r="N24" s="395">
        <f t="shared" si="4"/>
        <v>0</v>
      </c>
      <c r="O24" s="727"/>
      <c r="P24" s="727"/>
      <c r="Q24" s="727"/>
      <c r="R24" s="727"/>
      <c r="S24" s="727"/>
      <c r="T24" s="683"/>
      <c r="U24" s="398">
        <f t="shared" si="3"/>
        <v>0</v>
      </c>
      <c r="V24" s="403">
        <f t="shared" si="1"/>
        <v>0</v>
      </c>
    </row>
    <row r="25" spans="1:22" s="56" customFormat="1" ht="24" customHeight="1" x14ac:dyDescent="0.3">
      <c r="A25" s="377">
        <v>51701</v>
      </c>
      <c r="B25" s="386" t="s">
        <v>301</v>
      </c>
      <c r="C25" s="384"/>
      <c r="D25" s="384"/>
      <c r="E25" s="384"/>
      <c r="F25" s="384"/>
      <c r="G25" s="384"/>
      <c r="H25" s="389"/>
      <c r="I25" s="391">
        <f t="shared" si="2"/>
        <v>0</v>
      </c>
      <c r="J25" s="389"/>
      <c r="K25" s="389"/>
      <c r="L25" s="389"/>
      <c r="M25" s="389"/>
      <c r="N25" s="395">
        <f t="shared" si="4"/>
        <v>0</v>
      </c>
      <c r="O25" s="727">
        <v>40000</v>
      </c>
      <c r="P25" s="727"/>
      <c r="Q25" s="727"/>
      <c r="R25" s="727"/>
      <c r="S25" s="727"/>
      <c r="T25" s="683"/>
      <c r="U25" s="398">
        <f t="shared" si="3"/>
        <v>40000</v>
      </c>
      <c r="V25" s="403">
        <f t="shared" si="1"/>
        <v>40000</v>
      </c>
    </row>
    <row r="26" spans="1:22" ht="24" customHeight="1" x14ac:dyDescent="0.3">
      <c r="A26" s="377">
        <v>51702</v>
      </c>
      <c r="B26" s="386" t="s">
        <v>302</v>
      </c>
      <c r="C26" s="384"/>
      <c r="D26" s="384"/>
      <c r="E26" s="384"/>
      <c r="F26" s="384"/>
      <c r="G26" s="384"/>
      <c r="H26" s="389"/>
      <c r="I26" s="391">
        <f t="shared" si="2"/>
        <v>0</v>
      </c>
      <c r="J26" s="389"/>
      <c r="K26" s="389"/>
      <c r="L26" s="389"/>
      <c r="M26" s="389"/>
      <c r="N26" s="395">
        <f t="shared" si="4"/>
        <v>0</v>
      </c>
      <c r="O26" s="727"/>
      <c r="P26" s="727"/>
      <c r="Q26" s="727"/>
      <c r="R26" s="727"/>
      <c r="S26" s="727"/>
      <c r="T26" s="683"/>
      <c r="U26" s="398">
        <f t="shared" si="3"/>
        <v>0</v>
      </c>
      <c r="V26" s="403">
        <f t="shared" si="1"/>
        <v>0</v>
      </c>
    </row>
    <row r="27" spans="1:22" ht="24" customHeight="1" x14ac:dyDescent="0.3">
      <c r="A27" s="374">
        <v>519</v>
      </c>
      <c r="B27" s="387" t="s">
        <v>95</v>
      </c>
      <c r="C27" s="384"/>
      <c r="D27" s="384"/>
      <c r="E27" s="384"/>
      <c r="F27" s="384"/>
      <c r="G27" s="384"/>
      <c r="H27" s="389"/>
      <c r="I27" s="391">
        <f t="shared" si="2"/>
        <v>0</v>
      </c>
      <c r="J27" s="389"/>
      <c r="K27" s="389"/>
      <c r="L27" s="389"/>
      <c r="M27" s="389"/>
      <c r="N27" s="395">
        <f t="shared" si="4"/>
        <v>0</v>
      </c>
      <c r="O27" s="727"/>
      <c r="P27" s="727"/>
      <c r="Q27" s="727"/>
      <c r="R27" s="727"/>
      <c r="S27" s="727"/>
      <c r="T27" s="683"/>
      <c r="U27" s="398">
        <f t="shared" si="3"/>
        <v>0</v>
      </c>
      <c r="V27" s="403">
        <f t="shared" si="1"/>
        <v>0</v>
      </c>
    </row>
    <row r="28" spans="1:22" ht="24" customHeight="1" x14ac:dyDescent="0.3">
      <c r="A28" s="377">
        <v>51901</v>
      </c>
      <c r="B28" s="386" t="s">
        <v>276</v>
      </c>
      <c r="C28" s="384"/>
      <c r="D28" s="384"/>
      <c r="E28" s="384"/>
      <c r="F28" s="384"/>
      <c r="G28" s="384"/>
      <c r="H28" s="389"/>
      <c r="I28" s="391">
        <f t="shared" si="2"/>
        <v>0</v>
      </c>
      <c r="J28" s="389"/>
      <c r="K28" s="389"/>
      <c r="L28" s="389"/>
      <c r="M28" s="389"/>
      <c r="N28" s="395">
        <f t="shared" si="4"/>
        <v>0</v>
      </c>
      <c r="O28" s="727">
        <v>10000</v>
      </c>
      <c r="P28" s="727"/>
      <c r="Q28" s="727"/>
      <c r="R28" s="727"/>
      <c r="S28" s="727"/>
      <c r="T28" s="683"/>
      <c r="U28" s="398">
        <f t="shared" si="3"/>
        <v>10000</v>
      </c>
      <c r="V28" s="403">
        <f t="shared" si="1"/>
        <v>10000</v>
      </c>
    </row>
    <row r="29" spans="1:22" ht="24" customHeight="1" x14ac:dyDescent="0.3">
      <c r="A29" s="377">
        <v>51999</v>
      </c>
      <c r="B29" s="386" t="s">
        <v>95</v>
      </c>
      <c r="C29" s="384"/>
      <c r="D29" s="384"/>
      <c r="E29" s="384"/>
      <c r="F29" s="384"/>
      <c r="G29" s="384"/>
      <c r="H29" s="389"/>
      <c r="I29" s="391">
        <f t="shared" si="2"/>
        <v>0</v>
      </c>
      <c r="J29" s="389"/>
      <c r="K29" s="389"/>
      <c r="L29" s="389"/>
      <c r="M29" s="389"/>
      <c r="N29" s="395">
        <f t="shared" si="4"/>
        <v>0</v>
      </c>
      <c r="O29" s="727">
        <v>10000</v>
      </c>
      <c r="P29" s="727"/>
      <c r="Q29" s="727"/>
      <c r="R29" s="727"/>
      <c r="S29" s="727"/>
      <c r="T29" s="683"/>
      <c r="U29" s="398">
        <f t="shared" si="3"/>
        <v>10000</v>
      </c>
      <c r="V29" s="403">
        <f t="shared" si="1"/>
        <v>10000</v>
      </c>
    </row>
    <row r="30" spans="1:22" s="56" customFormat="1" ht="24" customHeight="1" x14ac:dyDescent="0.3">
      <c r="A30" s="377"/>
      <c r="B30" s="386"/>
      <c r="C30" s="384"/>
      <c r="D30" s="384"/>
      <c r="E30" s="384"/>
      <c r="F30" s="384"/>
      <c r="G30" s="384"/>
      <c r="H30" s="385"/>
      <c r="I30" s="391">
        <f t="shared" si="2"/>
        <v>0</v>
      </c>
      <c r="J30" s="385"/>
      <c r="K30" s="385"/>
      <c r="L30" s="385"/>
      <c r="M30" s="385"/>
      <c r="N30" s="395">
        <f t="shared" si="4"/>
        <v>0</v>
      </c>
      <c r="O30" s="727"/>
      <c r="P30" s="727"/>
      <c r="Q30" s="727"/>
      <c r="R30" s="727"/>
      <c r="S30" s="727"/>
      <c r="T30" s="728"/>
      <c r="U30" s="398">
        <f t="shared" si="3"/>
        <v>0</v>
      </c>
      <c r="V30" s="403">
        <f t="shared" si="1"/>
        <v>0</v>
      </c>
    </row>
    <row r="31" spans="1:22" s="56" customFormat="1" ht="24" customHeight="1" x14ac:dyDescent="0.3">
      <c r="A31" s="374">
        <v>54</v>
      </c>
      <c r="B31" s="387" t="s">
        <v>163</v>
      </c>
      <c r="C31" s="384"/>
      <c r="D31" s="384"/>
      <c r="E31" s="384"/>
      <c r="F31" s="384"/>
      <c r="G31" s="384"/>
      <c r="H31" s="389"/>
      <c r="I31" s="391">
        <f t="shared" si="2"/>
        <v>0</v>
      </c>
      <c r="J31" s="389"/>
      <c r="K31" s="389"/>
      <c r="L31" s="389"/>
      <c r="M31" s="389"/>
      <c r="N31" s="395">
        <f t="shared" si="4"/>
        <v>0</v>
      </c>
      <c r="O31" s="727"/>
      <c r="P31" s="727"/>
      <c r="Q31" s="727"/>
      <c r="R31" s="727"/>
      <c r="S31" s="727"/>
      <c r="T31" s="683"/>
      <c r="U31" s="398">
        <f t="shared" si="3"/>
        <v>0</v>
      </c>
      <c r="V31" s="403">
        <f t="shared" si="1"/>
        <v>0</v>
      </c>
    </row>
    <row r="32" spans="1:22" ht="24" customHeight="1" x14ac:dyDescent="0.3">
      <c r="A32" s="374">
        <v>541</v>
      </c>
      <c r="B32" s="387" t="s">
        <v>164</v>
      </c>
      <c r="C32" s="384"/>
      <c r="D32" s="384"/>
      <c r="E32" s="384"/>
      <c r="F32" s="384"/>
      <c r="G32" s="384"/>
      <c r="H32" s="389"/>
      <c r="I32" s="391">
        <f t="shared" si="2"/>
        <v>0</v>
      </c>
      <c r="J32" s="389"/>
      <c r="K32" s="389"/>
      <c r="L32" s="389"/>
      <c r="M32" s="389"/>
      <c r="N32" s="395">
        <f t="shared" si="4"/>
        <v>0</v>
      </c>
      <c r="O32" s="727"/>
      <c r="P32" s="727"/>
      <c r="Q32" s="727"/>
      <c r="R32" s="727"/>
      <c r="S32" s="727"/>
      <c r="T32" s="683"/>
      <c r="U32" s="398">
        <f t="shared" si="3"/>
        <v>0</v>
      </c>
      <c r="V32" s="403">
        <f t="shared" si="1"/>
        <v>0</v>
      </c>
    </row>
    <row r="33" spans="1:22" ht="24" customHeight="1" x14ac:dyDescent="0.3">
      <c r="A33" s="374">
        <v>54101</v>
      </c>
      <c r="B33" s="387" t="s">
        <v>544</v>
      </c>
      <c r="C33" s="384"/>
      <c r="D33" s="384"/>
      <c r="E33" s="384"/>
      <c r="F33" s="384"/>
      <c r="G33" s="384"/>
      <c r="H33" s="389"/>
      <c r="I33" s="391"/>
      <c r="J33" s="389"/>
      <c r="K33" s="389"/>
      <c r="L33" s="389"/>
      <c r="M33" s="389"/>
      <c r="N33" s="395"/>
      <c r="O33" s="727">
        <v>10000</v>
      </c>
      <c r="P33" s="727"/>
      <c r="Q33" s="727"/>
      <c r="R33" s="727"/>
      <c r="S33" s="727"/>
      <c r="T33" s="683"/>
      <c r="U33" s="398">
        <f t="shared" si="3"/>
        <v>10000</v>
      </c>
      <c r="V33" s="403">
        <f t="shared" si="1"/>
        <v>10000</v>
      </c>
    </row>
    <row r="34" spans="1:22" s="56" customFormat="1" ht="24" customHeight="1" x14ac:dyDescent="0.3">
      <c r="A34" s="377">
        <v>54103</v>
      </c>
      <c r="B34" s="386" t="s">
        <v>97</v>
      </c>
      <c r="C34" s="384"/>
      <c r="D34" s="384"/>
      <c r="E34" s="384"/>
      <c r="F34" s="384"/>
      <c r="G34" s="384"/>
      <c r="H34" s="385"/>
      <c r="I34" s="391">
        <f t="shared" si="2"/>
        <v>0</v>
      </c>
      <c r="J34" s="385"/>
      <c r="K34" s="385"/>
      <c r="L34" s="385"/>
      <c r="M34" s="385"/>
      <c r="N34" s="395">
        <f t="shared" si="4"/>
        <v>0</v>
      </c>
      <c r="O34" s="727"/>
      <c r="P34" s="727"/>
      <c r="Q34" s="727"/>
      <c r="R34" s="727"/>
      <c r="S34" s="727"/>
      <c r="T34" s="683">
        <v>5000</v>
      </c>
      <c r="U34" s="398">
        <f t="shared" si="3"/>
        <v>5000</v>
      </c>
      <c r="V34" s="403">
        <f t="shared" si="1"/>
        <v>5000</v>
      </c>
    </row>
    <row r="35" spans="1:22" ht="24" customHeight="1" x14ac:dyDescent="0.3">
      <c r="A35" s="377">
        <v>54104</v>
      </c>
      <c r="B35" s="386" t="s">
        <v>98</v>
      </c>
      <c r="C35" s="384">
        <v>27146.84</v>
      </c>
      <c r="D35" s="384"/>
      <c r="E35" s="384"/>
      <c r="F35" s="384"/>
      <c r="G35" s="384"/>
      <c r="H35" s="389"/>
      <c r="I35" s="391">
        <f t="shared" si="2"/>
        <v>27146.84</v>
      </c>
      <c r="J35" s="389"/>
      <c r="K35" s="389"/>
      <c r="L35" s="389"/>
      <c r="M35" s="389"/>
      <c r="N35" s="395">
        <f t="shared" si="4"/>
        <v>0</v>
      </c>
      <c r="O35" s="727">
        <v>2000</v>
      </c>
      <c r="P35" s="727"/>
      <c r="Q35" s="727"/>
      <c r="R35" s="727"/>
      <c r="S35" s="727"/>
      <c r="T35" s="683"/>
      <c r="U35" s="398">
        <f t="shared" si="3"/>
        <v>2000</v>
      </c>
      <c r="V35" s="403">
        <f t="shared" si="1"/>
        <v>29146.84</v>
      </c>
    </row>
    <row r="36" spans="1:22" ht="24" customHeight="1" x14ac:dyDescent="0.3">
      <c r="A36" s="377">
        <v>54105</v>
      </c>
      <c r="B36" s="386" t="s">
        <v>99</v>
      </c>
      <c r="C36" s="384">
        <v>15000</v>
      </c>
      <c r="D36" s="384"/>
      <c r="E36" s="384"/>
      <c r="F36" s="384"/>
      <c r="G36" s="384"/>
      <c r="H36" s="389"/>
      <c r="I36" s="391">
        <f t="shared" si="2"/>
        <v>15000</v>
      </c>
      <c r="J36" s="389"/>
      <c r="K36" s="389"/>
      <c r="L36" s="389"/>
      <c r="M36" s="389"/>
      <c r="N36" s="395">
        <f t="shared" si="4"/>
        <v>0</v>
      </c>
      <c r="O36" s="727">
        <v>10000</v>
      </c>
      <c r="P36" s="727"/>
      <c r="Q36" s="727"/>
      <c r="R36" s="727"/>
      <c r="S36" s="727"/>
      <c r="T36" s="683"/>
      <c r="U36" s="398">
        <f t="shared" si="3"/>
        <v>10000</v>
      </c>
      <c r="V36" s="403">
        <f t="shared" si="1"/>
        <v>25000</v>
      </c>
    </row>
    <row r="37" spans="1:22" ht="24" customHeight="1" x14ac:dyDescent="0.3">
      <c r="A37" s="377">
        <v>54106</v>
      </c>
      <c r="B37" s="386" t="s">
        <v>100</v>
      </c>
      <c r="C37" s="384"/>
      <c r="D37" s="384"/>
      <c r="E37" s="384"/>
      <c r="F37" s="384"/>
      <c r="G37" s="384"/>
      <c r="H37" s="389"/>
      <c r="I37" s="391"/>
      <c r="J37" s="389"/>
      <c r="K37" s="389"/>
      <c r="L37" s="389"/>
      <c r="M37" s="389"/>
      <c r="N37" s="395"/>
      <c r="O37" s="727">
        <v>5000</v>
      </c>
      <c r="P37" s="727"/>
      <c r="Q37" s="727"/>
      <c r="R37" s="727"/>
      <c r="S37" s="727"/>
      <c r="T37" s="683"/>
      <c r="U37" s="398">
        <f t="shared" si="3"/>
        <v>5000</v>
      </c>
      <c r="V37" s="403">
        <f t="shared" si="1"/>
        <v>5000</v>
      </c>
    </row>
    <row r="38" spans="1:22" s="56" customFormat="1" ht="24" customHeight="1" x14ac:dyDescent="0.3">
      <c r="A38" s="377">
        <v>54107</v>
      </c>
      <c r="B38" s="386" t="s">
        <v>101</v>
      </c>
      <c r="C38" s="384"/>
      <c r="D38" s="384"/>
      <c r="E38" s="384"/>
      <c r="F38" s="384"/>
      <c r="G38" s="384"/>
      <c r="H38" s="385"/>
      <c r="I38" s="391">
        <f t="shared" si="2"/>
        <v>0</v>
      </c>
      <c r="J38" s="385"/>
      <c r="K38" s="384"/>
      <c r="L38" s="384"/>
      <c r="M38" s="385"/>
      <c r="N38" s="395">
        <f t="shared" si="4"/>
        <v>0</v>
      </c>
      <c r="O38" s="727">
        <v>5000</v>
      </c>
      <c r="P38" s="727"/>
      <c r="Q38" s="727"/>
      <c r="R38" s="727"/>
      <c r="S38" s="727"/>
      <c r="T38" s="683"/>
      <c r="U38" s="398">
        <f t="shared" si="3"/>
        <v>5000</v>
      </c>
      <c r="V38" s="403">
        <f t="shared" si="1"/>
        <v>5000</v>
      </c>
    </row>
    <row r="39" spans="1:22" ht="24" customHeight="1" x14ac:dyDescent="0.3">
      <c r="A39" s="377">
        <v>54108</v>
      </c>
      <c r="B39" s="386" t="s">
        <v>102</v>
      </c>
      <c r="C39" s="384"/>
      <c r="D39" s="384"/>
      <c r="E39" s="384"/>
      <c r="F39" s="384"/>
      <c r="G39" s="384"/>
      <c r="H39" s="389"/>
      <c r="I39" s="391">
        <f t="shared" si="2"/>
        <v>0</v>
      </c>
      <c r="J39" s="389"/>
      <c r="K39" s="389"/>
      <c r="L39" s="389"/>
      <c r="M39" s="389"/>
      <c r="N39" s="395">
        <f t="shared" si="4"/>
        <v>0</v>
      </c>
      <c r="O39" s="727">
        <v>1000</v>
      </c>
      <c r="P39" s="727"/>
      <c r="Q39" s="727"/>
      <c r="R39" s="727"/>
      <c r="S39" s="727"/>
      <c r="T39" s="683"/>
      <c r="U39" s="398">
        <f t="shared" si="3"/>
        <v>1000</v>
      </c>
      <c r="V39" s="403">
        <f t="shared" si="1"/>
        <v>1000</v>
      </c>
    </row>
    <row r="40" spans="1:22" ht="24" customHeight="1" x14ac:dyDescent="0.3">
      <c r="A40" s="377">
        <v>54109</v>
      </c>
      <c r="B40" s="386" t="s">
        <v>103</v>
      </c>
      <c r="C40" s="384"/>
      <c r="D40" s="384"/>
      <c r="E40" s="384"/>
      <c r="F40" s="384"/>
      <c r="G40" s="384"/>
      <c r="H40" s="389"/>
      <c r="I40" s="391">
        <f t="shared" si="2"/>
        <v>0</v>
      </c>
      <c r="J40" s="389"/>
      <c r="K40" s="389"/>
      <c r="L40" s="389"/>
      <c r="M40" s="389"/>
      <c r="N40" s="395">
        <f t="shared" si="4"/>
        <v>0</v>
      </c>
      <c r="O40" s="727">
        <v>5000</v>
      </c>
      <c r="P40" s="727"/>
      <c r="Q40" s="727"/>
      <c r="R40" s="727"/>
      <c r="S40" s="727"/>
      <c r="T40" s="683">
        <v>15000</v>
      </c>
      <c r="U40" s="398">
        <f t="shared" si="3"/>
        <v>20000</v>
      </c>
      <c r="V40" s="403">
        <f t="shared" si="1"/>
        <v>20000</v>
      </c>
    </row>
    <row r="41" spans="1:22" s="56" customFormat="1" ht="24" customHeight="1" x14ac:dyDescent="0.3">
      <c r="A41" s="377">
        <v>54110</v>
      </c>
      <c r="B41" s="386" t="s">
        <v>104</v>
      </c>
      <c r="C41" s="384"/>
      <c r="D41" s="384"/>
      <c r="E41" s="384"/>
      <c r="F41" s="384"/>
      <c r="G41" s="384"/>
      <c r="H41" s="384"/>
      <c r="I41" s="391">
        <f t="shared" si="2"/>
        <v>0</v>
      </c>
      <c r="J41" s="385"/>
      <c r="K41" s="385"/>
      <c r="L41" s="385"/>
      <c r="M41" s="385"/>
      <c r="N41" s="395">
        <f t="shared" si="4"/>
        <v>0</v>
      </c>
      <c r="O41" s="727">
        <v>20000</v>
      </c>
      <c r="P41" s="727"/>
      <c r="Q41" s="727"/>
      <c r="R41" s="727"/>
      <c r="S41" s="727"/>
      <c r="T41" s="683">
        <v>52800</v>
      </c>
      <c r="U41" s="398">
        <f t="shared" si="3"/>
        <v>72800</v>
      </c>
      <c r="V41" s="403">
        <f t="shared" si="1"/>
        <v>72800</v>
      </c>
    </row>
    <row r="42" spans="1:22" s="56" customFormat="1" ht="24" customHeight="1" x14ac:dyDescent="0.3">
      <c r="A42" s="377">
        <v>54111</v>
      </c>
      <c r="B42" s="386" t="s">
        <v>105</v>
      </c>
      <c r="C42" s="384"/>
      <c r="D42" s="384"/>
      <c r="E42" s="384"/>
      <c r="F42" s="384"/>
      <c r="G42" s="384"/>
      <c r="H42" s="385"/>
      <c r="I42" s="391">
        <f t="shared" si="2"/>
        <v>0</v>
      </c>
      <c r="J42" s="385"/>
      <c r="K42" s="384">
        <v>10000</v>
      </c>
      <c r="L42" s="384"/>
      <c r="M42" s="385"/>
      <c r="N42" s="395">
        <f t="shared" si="4"/>
        <v>10000</v>
      </c>
      <c r="O42" s="727">
        <v>20000</v>
      </c>
      <c r="P42" s="727">
        <v>5000</v>
      </c>
      <c r="Q42" s="727"/>
      <c r="R42" s="727"/>
      <c r="S42" s="727"/>
      <c r="T42" s="683"/>
      <c r="U42" s="398">
        <f t="shared" si="3"/>
        <v>25000</v>
      </c>
      <c r="V42" s="403">
        <f t="shared" si="1"/>
        <v>35000</v>
      </c>
    </row>
    <row r="43" spans="1:22" ht="24" customHeight="1" x14ac:dyDescent="0.3">
      <c r="A43" s="377">
        <v>54112</v>
      </c>
      <c r="B43" s="386" t="s">
        <v>106</v>
      </c>
      <c r="C43" s="384"/>
      <c r="D43" s="384"/>
      <c r="E43" s="384"/>
      <c r="F43" s="384"/>
      <c r="G43" s="384"/>
      <c r="H43" s="389"/>
      <c r="I43" s="391">
        <f t="shared" si="2"/>
        <v>0</v>
      </c>
      <c r="J43" s="389"/>
      <c r="K43" s="389">
        <v>10000</v>
      </c>
      <c r="L43" s="389"/>
      <c r="M43" s="389"/>
      <c r="N43" s="395">
        <f t="shared" si="4"/>
        <v>10000</v>
      </c>
      <c r="O43" s="727">
        <v>10000</v>
      </c>
      <c r="P43" s="727">
        <v>10000</v>
      </c>
      <c r="Q43" s="727"/>
      <c r="R43" s="727"/>
      <c r="S43" s="727"/>
      <c r="T43" s="683"/>
      <c r="U43" s="398">
        <f t="shared" si="3"/>
        <v>20000</v>
      </c>
      <c r="V43" s="403">
        <f t="shared" si="1"/>
        <v>30000</v>
      </c>
    </row>
    <row r="44" spans="1:22" s="56" customFormat="1" ht="24" customHeight="1" x14ac:dyDescent="0.3">
      <c r="A44" s="377">
        <v>54114</v>
      </c>
      <c r="B44" s="386" t="s">
        <v>107</v>
      </c>
      <c r="C44" s="384">
        <v>4000</v>
      </c>
      <c r="D44" s="384"/>
      <c r="E44" s="384"/>
      <c r="F44" s="384"/>
      <c r="G44" s="384"/>
      <c r="H44" s="389"/>
      <c r="I44" s="391">
        <f t="shared" si="2"/>
        <v>4000</v>
      </c>
      <c r="J44" s="388"/>
      <c r="K44" s="388"/>
      <c r="L44" s="388"/>
      <c r="M44" s="388"/>
      <c r="N44" s="395">
        <f t="shared" si="4"/>
        <v>0</v>
      </c>
      <c r="O44" s="727">
        <v>5000</v>
      </c>
      <c r="P44" s="727">
        <v>2000</v>
      </c>
      <c r="Q44" s="727"/>
      <c r="R44" s="727"/>
      <c r="S44" s="727"/>
      <c r="T44" s="728"/>
      <c r="U44" s="398">
        <f t="shared" si="3"/>
        <v>7000</v>
      </c>
      <c r="V44" s="403">
        <f t="shared" si="1"/>
        <v>11000</v>
      </c>
    </row>
    <row r="45" spans="1:22" ht="24" customHeight="1" x14ac:dyDescent="0.3">
      <c r="A45" s="377">
        <v>54115</v>
      </c>
      <c r="B45" s="386" t="s">
        <v>108</v>
      </c>
      <c r="C45" s="384">
        <v>5000</v>
      </c>
      <c r="D45" s="384">
        <v>4000</v>
      </c>
      <c r="E45" s="384"/>
      <c r="F45" s="384">
        <v>1000</v>
      </c>
      <c r="G45" s="384"/>
      <c r="H45" s="389"/>
      <c r="I45" s="391">
        <f t="shared" si="2"/>
        <v>10000</v>
      </c>
      <c r="J45" s="389"/>
      <c r="K45" s="389"/>
      <c r="L45" s="389"/>
      <c r="M45" s="389"/>
      <c r="N45" s="395">
        <f t="shared" si="4"/>
        <v>0</v>
      </c>
      <c r="O45" s="727">
        <v>5000</v>
      </c>
      <c r="P45" s="727">
        <v>2000</v>
      </c>
      <c r="Q45" s="727"/>
      <c r="R45" s="727"/>
      <c r="S45" s="727"/>
      <c r="T45" s="683"/>
      <c r="U45" s="398">
        <f t="shared" si="3"/>
        <v>7000</v>
      </c>
      <c r="V45" s="403">
        <f t="shared" si="1"/>
        <v>17000</v>
      </c>
    </row>
    <row r="46" spans="1:22" s="56" customFormat="1" ht="24" customHeight="1" x14ac:dyDescent="0.3">
      <c r="A46" s="377">
        <v>54116</v>
      </c>
      <c r="B46" s="386" t="s">
        <v>109</v>
      </c>
      <c r="C46" s="384">
        <v>5000</v>
      </c>
      <c r="D46" s="384"/>
      <c r="E46" s="384"/>
      <c r="F46" s="384"/>
      <c r="G46" s="384"/>
      <c r="H46" s="388"/>
      <c r="I46" s="391">
        <f t="shared" si="2"/>
        <v>5000</v>
      </c>
      <c r="J46" s="388"/>
      <c r="K46" s="388"/>
      <c r="L46" s="388"/>
      <c r="M46" s="388"/>
      <c r="N46" s="395">
        <f t="shared" si="4"/>
        <v>0</v>
      </c>
      <c r="O46" s="727">
        <v>5000</v>
      </c>
      <c r="P46" s="727"/>
      <c r="Q46" s="727"/>
      <c r="R46" s="727"/>
      <c r="S46" s="727"/>
      <c r="T46" s="728"/>
      <c r="U46" s="398">
        <f t="shared" si="3"/>
        <v>5000</v>
      </c>
      <c r="V46" s="403">
        <f t="shared" si="1"/>
        <v>10000</v>
      </c>
    </row>
    <row r="47" spans="1:22" s="56" customFormat="1" ht="24" customHeight="1" x14ac:dyDescent="0.3">
      <c r="A47" s="377">
        <v>54117</v>
      </c>
      <c r="B47" s="386" t="s">
        <v>490</v>
      </c>
      <c r="C47" s="384">
        <v>5000</v>
      </c>
      <c r="D47" s="384"/>
      <c r="E47" s="384"/>
      <c r="F47" s="384"/>
      <c r="G47" s="384"/>
      <c r="H47" s="388"/>
      <c r="I47" s="391">
        <f t="shared" si="2"/>
        <v>5000</v>
      </c>
      <c r="J47" s="388"/>
      <c r="K47" s="388"/>
      <c r="L47" s="388"/>
      <c r="M47" s="388"/>
      <c r="N47" s="395"/>
      <c r="O47" s="727"/>
      <c r="P47" s="727"/>
      <c r="Q47" s="727"/>
      <c r="R47" s="727"/>
      <c r="S47" s="727">
        <v>2000</v>
      </c>
      <c r="T47" s="728"/>
      <c r="U47" s="398">
        <f t="shared" si="3"/>
        <v>2000</v>
      </c>
      <c r="V47" s="403">
        <f t="shared" si="1"/>
        <v>7000</v>
      </c>
    </row>
    <row r="48" spans="1:22" ht="24" customHeight="1" x14ac:dyDescent="0.3">
      <c r="A48" s="377">
        <v>54118</v>
      </c>
      <c r="B48" s="386" t="s">
        <v>111</v>
      </c>
      <c r="C48" s="384"/>
      <c r="D48" s="384"/>
      <c r="E48" s="384"/>
      <c r="F48" s="384"/>
      <c r="G48" s="384"/>
      <c r="H48" s="389"/>
      <c r="I48" s="391">
        <f t="shared" si="2"/>
        <v>0</v>
      </c>
      <c r="J48" s="389"/>
      <c r="K48" s="389">
        <v>5000</v>
      </c>
      <c r="L48" s="389"/>
      <c r="M48" s="389"/>
      <c r="N48" s="395">
        <f t="shared" si="4"/>
        <v>5000</v>
      </c>
      <c r="O48" s="727">
        <v>5000</v>
      </c>
      <c r="P48" s="727"/>
      <c r="Q48" s="727">
        <v>2000</v>
      </c>
      <c r="R48" s="727">
        <v>1000</v>
      </c>
      <c r="S48" s="727"/>
      <c r="T48" s="683">
        <v>1000</v>
      </c>
      <c r="U48" s="398">
        <f t="shared" si="3"/>
        <v>9000</v>
      </c>
      <c r="V48" s="403">
        <f t="shared" si="1"/>
        <v>14000</v>
      </c>
    </row>
    <row r="49" spans="1:22" ht="24" customHeight="1" x14ac:dyDescent="0.3">
      <c r="A49" s="377">
        <v>54119</v>
      </c>
      <c r="B49" s="386" t="s">
        <v>112</v>
      </c>
      <c r="C49" s="384"/>
      <c r="D49" s="384"/>
      <c r="E49" s="384"/>
      <c r="F49" s="384"/>
      <c r="G49" s="384"/>
      <c r="H49" s="389"/>
      <c r="I49" s="391">
        <f t="shared" si="2"/>
        <v>0</v>
      </c>
      <c r="J49" s="389"/>
      <c r="K49" s="389">
        <v>5000</v>
      </c>
      <c r="L49" s="389"/>
      <c r="M49" s="389"/>
      <c r="N49" s="395">
        <f t="shared" si="4"/>
        <v>5000</v>
      </c>
      <c r="O49" s="727">
        <v>3000</v>
      </c>
      <c r="P49" s="727"/>
      <c r="Q49" s="727"/>
      <c r="R49" s="727">
        <v>1000</v>
      </c>
      <c r="S49" s="727"/>
      <c r="T49" s="683"/>
      <c r="U49" s="398">
        <f t="shared" si="3"/>
        <v>4000</v>
      </c>
      <c r="V49" s="403">
        <f t="shared" si="1"/>
        <v>9000</v>
      </c>
    </row>
    <row r="50" spans="1:22" ht="24" customHeight="1" x14ac:dyDescent="0.3">
      <c r="A50" s="377">
        <v>54121</v>
      </c>
      <c r="B50" s="386" t="s">
        <v>113</v>
      </c>
      <c r="C50" s="384">
        <v>10000</v>
      </c>
      <c r="D50" s="384"/>
      <c r="E50" s="384"/>
      <c r="F50" s="384"/>
      <c r="G50" s="384"/>
      <c r="H50" s="389"/>
      <c r="I50" s="391">
        <f t="shared" si="2"/>
        <v>10000</v>
      </c>
      <c r="J50" s="389"/>
      <c r="K50" s="389"/>
      <c r="L50" s="389"/>
      <c r="M50" s="389"/>
      <c r="N50" s="395">
        <f t="shared" si="4"/>
        <v>0</v>
      </c>
      <c r="O50" s="727"/>
      <c r="P50" s="727"/>
      <c r="Q50" s="727"/>
      <c r="R50" s="727"/>
      <c r="S50" s="727"/>
      <c r="T50" s="683"/>
      <c r="U50" s="398">
        <f t="shared" si="3"/>
        <v>0</v>
      </c>
      <c r="V50" s="403">
        <f t="shared" si="1"/>
        <v>10000</v>
      </c>
    </row>
    <row r="51" spans="1:22" s="56" customFormat="1" ht="24" customHeight="1" x14ac:dyDescent="0.3">
      <c r="A51" s="377">
        <v>54199</v>
      </c>
      <c r="B51" s="386" t="s">
        <v>114</v>
      </c>
      <c r="C51" s="384">
        <v>4372.3100000000004</v>
      </c>
      <c r="D51" s="384"/>
      <c r="E51" s="384"/>
      <c r="F51" s="384"/>
      <c r="G51" s="384"/>
      <c r="H51" s="389"/>
      <c r="I51" s="391">
        <f t="shared" si="2"/>
        <v>4372.3100000000004</v>
      </c>
      <c r="J51" s="388"/>
      <c r="K51" s="389">
        <v>5000</v>
      </c>
      <c r="L51" s="389"/>
      <c r="M51" s="388"/>
      <c r="N51" s="395">
        <f t="shared" si="4"/>
        <v>5000</v>
      </c>
      <c r="O51" s="727">
        <v>13385.56</v>
      </c>
      <c r="P51" s="727">
        <v>1000</v>
      </c>
      <c r="Q51" s="727">
        <v>1000</v>
      </c>
      <c r="R51" s="727"/>
      <c r="S51" s="727"/>
      <c r="T51" s="683"/>
      <c r="U51" s="398">
        <f t="shared" si="3"/>
        <v>15385.56</v>
      </c>
      <c r="V51" s="403">
        <f t="shared" si="1"/>
        <v>24757.870000000003</v>
      </c>
    </row>
    <row r="52" spans="1:22" s="56" customFormat="1" ht="24" customHeight="1" x14ac:dyDescent="0.3">
      <c r="A52" s="377"/>
      <c r="B52" s="386"/>
      <c r="C52" s="384"/>
      <c r="D52" s="384"/>
      <c r="E52" s="384"/>
      <c r="F52" s="384"/>
      <c r="G52" s="384"/>
      <c r="H52" s="389"/>
      <c r="I52" s="391"/>
      <c r="J52" s="388"/>
      <c r="K52" s="389"/>
      <c r="L52" s="389"/>
      <c r="M52" s="388"/>
      <c r="N52" s="395"/>
      <c r="O52" s="727"/>
      <c r="P52" s="727"/>
      <c r="Q52" s="727"/>
      <c r="R52" s="727"/>
      <c r="S52" s="727"/>
      <c r="T52" s="683"/>
      <c r="U52" s="398">
        <f t="shared" si="3"/>
        <v>0</v>
      </c>
      <c r="V52" s="403">
        <f t="shared" si="1"/>
        <v>0</v>
      </c>
    </row>
    <row r="53" spans="1:22" s="56" customFormat="1" ht="24" customHeight="1" x14ac:dyDescent="0.3">
      <c r="A53" s="374">
        <v>542</v>
      </c>
      <c r="B53" s="387" t="s">
        <v>165</v>
      </c>
      <c r="C53" s="384"/>
      <c r="D53" s="384"/>
      <c r="E53" s="384"/>
      <c r="F53" s="384"/>
      <c r="G53" s="384"/>
      <c r="H53" s="388"/>
      <c r="I53" s="391">
        <f t="shared" si="2"/>
        <v>0</v>
      </c>
      <c r="J53" s="388"/>
      <c r="K53" s="388"/>
      <c r="L53" s="388"/>
      <c r="M53" s="388"/>
      <c r="N53" s="395">
        <f t="shared" si="4"/>
        <v>0</v>
      </c>
      <c r="O53" s="727"/>
      <c r="P53" s="727"/>
      <c r="Q53" s="727"/>
      <c r="R53" s="727"/>
      <c r="S53" s="727"/>
      <c r="T53" s="728"/>
      <c r="U53" s="398">
        <f t="shared" si="3"/>
        <v>0</v>
      </c>
      <c r="V53" s="403">
        <f t="shared" si="1"/>
        <v>0</v>
      </c>
    </row>
    <row r="54" spans="1:22" ht="24" customHeight="1" x14ac:dyDescent="0.3">
      <c r="A54" s="377">
        <v>54201</v>
      </c>
      <c r="B54" s="386" t="s">
        <v>115</v>
      </c>
      <c r="C54" s="384"/>
      <c r="D54" s="384"/>
      <c r="E54" s="384"/>
      <c r="F54" s="384"/>
      <c r="G54" s="384"/>
      <c r="H54" s="389"/>
      <c r="I54" s="391">
        <f t="shared" si="2"/>
        <v>0</v>
      </c>
      <c r="J54" s="389"/>
      <c r="K54" s="389">
        <v>228000</v>
      </c>
      <c r="L54" s="389"/>
      <c r="M54" s="389"/>
      <c r="N54" s="395">
        <f t="shared" si="4"/>
        <v>228000</v>
      </c>
      <c r="O54" s="727"/>
      <c r="P54" s="727"/>
      <c r="Q54" s="727"/>
      <c r="R54" s="727"/>
      <c r="S54" s="727"/>
      <c r="T54" s="683"/>
      <c r="U54" s="398">
        <f t="shared" si="3"/>
        <v>0</v>
      </c>
      <c r="V54" s="403">
        <f t="shared" si="1"/>
        <v>228000</v>
      </c>
    </row>
    <row r="55" spans="1:22" ht="24" customHeight="1" x14ac:dyDescent="0.3">
      <c r="A55" s="377">
        <v>54202</v>
      </c>
      <c r="B55" s="386" t="s">
        <v>116</v>
      </c>
      <c r="C55" s="384">
        <v>8200</v>
      </c>
      <c r="D55" s="384"/>
      <c r="E55" s="384"/>
      <c r="F55" s="384"/>
      <c r="G55" s="384"/>
      <c r="H55" s="389"/>
      <c r="I55" s="391">
        <f t="shared" si="2"/>
        <v>8200</v>
      </c>
      <c r="J55" s="389"/>
      <c r="K55" s="389"/>
      <c r="L55" s="389"/>
      <c r="M55" s="389"/>
      <c r="N55" s="395">
        <f t="shared" si="4"/>
        <v>0</v>
      </c>
      <c r="O55" s="727">
        <v>5000</v>
      </c>
      <c r="P55" s="727"/>
      <c r="Q55" s="727"/>
      <c r="R55" s="727"/>
      <c r="S55" s="727"/>
      <c r="T55" s="683"/>
      <c r="U55" s="398">
        <f t="shared" si="3"/>
        <v>5000</v>
      </c>
      <c r="V55" s="403">
        <f t="shared" si="1"/>
        <v>13200</v>
      </c>
    </row>
    <row r="56" spans="1:22" s="56" customFormat="1" ht="24" customHeight="1" x14ac:dyDescent="0.3">
      <c r="A56" s="377">
        <v>54203</v>
      </c>
      <c r="B56" s="386" t="s">
        <v>117</v>
      </c>
      <c r="C56" s="384">
        <v>29500</v>
      </c>
      <c r="D56" s="384"/>
      <c r="E56" s="384"/>
      <c r="F56" s="384"/>
      <c r="G56" s="384"/>
      <c r="H56" s="388"/>
      <c r="I56" s="391">
        <f t="shared" si="2"/>
        <v>29500</v>
      </c>
      <c r="J56" s="388"/>
      <c r="K56" s="388"/>
      <c r="L56" s="388"/>
      <c r="M56" s="388"/>
      <c r="N56" s="395">
        <f t="shared" si="4"/>
        <v>0</v>
      </c>
      <c r="O56" s="727">
        <v>5000</v>
      </c>
      <c r="P56" s="727"/>
      <c r="Q56" s="727"/>
      <c r="R56" s="727"/>
      <c r="S56" s="727"/>
      <c r="T56" s="683"/>
      <c r="U56" s="398">
        <f t="shared" si="3"/>
        <v>5000</v>
      </c>
      <c r="V56" s="403">
        <f t="shared" si="1"/>
        <v>34500</v>
      </c>
    </row>
    <row r="57" spans="1:22" s="56" customFormat="1" ht="24" customHeight="1" x14ac:dyDescent="0.3">
      <c r="A57" s="377">
        <v>54204</v>
      </c>
      <c r="B57" s="386" t="s">
        <v>118</v>
      </c>
      <c r="C57" s="384"/>
      <c r="D57" s="384"/>
      <c r="E57" s="384"/>
      <c r="F57" s="384"/>
      <c r="G57" s="384"/>
      <c r="H57" s="388"/>
      <c r="I57" s="391">
        <f t="shared" si="2"/>
        <v>0</v>
      </c>
      <c r="J57" s="388"/>
      <c r="K57" s="388"/>
      <c r="L57" s="388"/>
      <c r="M57" s="388"/>
      <c r="N57" s="395">
        <f t="shared" si="4"/>
        <v>0</v>
      </c>
      <c r="O57" s="727">
        <v>200</v>
      </c>
      <c r="P57" s="727"/>
      <c r="Q57" s="727"/>
      <c r="R57" s="727"/>
      <c r="S57" s="727"/>
      <c r="T57" s="728"/>
      <c r="U57" s="398">
        <f t="shared" si="3"/>
        <v>200</v>
      </c>
      <c r="V57" s="403">
        <f t="shared" si="1"/>
        <v>200</v>
      </c>
    </row>
    <row r="58" spans="1:22" s="56" customFormat="1" ht="24" customHeight="1" x14ac:dyDescent="0.3">
      <c r="A58" s="377">
        <v>54205</v>
      </c>
      <c r="B58" s="386" t="s">
        <v>173</v>
      </c>
      <c r="C58" s="384"/>
      <c r="D58" s="384"/>
      <c r="E58" s="384"/>
      <c r="F58" s="384"/>
      <c r="G58" s="384"/>
      <c r="H58" s="388"/>
      <c r="I58" s="391">
        <f t="shared" si="2"/>
        <v>0</v>
      </c>
      <c r="J58" s="388"/>
      <c r="K58" s="389"/>
      <c r="L58" s="389"/>
      <c r="M58" s="388"/>
      <c r="N58" s="395">
        <f t="shared" si="4"/>
        <v>0</v>
      </c>
      <c r="O58" s="727">
        <v>1000</v>
      </c>
      <c r="P58" s="727"/>
      <c r="Q58" s="727"/>
      <c r="R58" s="727"/>
      <c r="S58" s="727"/>
      <c r="T58" s="728"/>
      <c r="U58" s="398">
        <f t="shared" si="3"/>
        <v>1000</v>
      </c>
      <c r="V58" s="403">
        <f t="shared" si="1"/>
        <v>1000</v>
      </c>
    </row>
    <row r="59" spans="1:22" ht="24" customHeight="1" x14ac:dyDescent="0.3">
      <c r="A59" s="374">
        <v>543</v>
      </c>
      <c r="B59" s="387" t="s">
        <v>166</v>
      </c>
      <c r="C59" s="384"/>
      <c r="D59" s="384"/>
      <c r="E59" s="384"/>
      <c r="F59" s="384"/>
      <c r="G59" s="384"/>
      <c r="H59" s="389"/>
      <c r="I59" s="391">
        <f t="shared" si="2"/>
        <v>0</v>
      </c>
      <c r="J59" s="389"/>
      <c r="K59" s="389"/>
      <c r="L59" s="389"/>
      <c r="M59" s="389"/>
      <c r="N59" s="395">
        <f t="shared" si="4"/>
        <v>0</v>
      </c>
      <c r="O59" s="727"/>
      <c r="P59" s="727"/>
      <c r="Q59" s="727"/>
      <c r="R59" s="727"/>
      <c r="S59" s="727"/>
      <c r="T59" s="683"/>
      <c r="U59" s="398">
        <f t="shared" si="3"/>
        <v>0</v>
      </c>
      <c r="V59" s="403">
        <f t="shared" si="1"/>
        <v>0</v>
      </c>
    </row>
    <row r="60" spans="1:22" s="56" customFormat="1" ht="24" customHeight="1" x14ac:dyDescent="0.3">
      <c r="A60" s="377">
        <v>54301</v>
      </c>
      <c r="B60" s="386" t="s">
        <v>119</v>
      </c>
      <c r="C60" s="384">
        <v>10000</v>
      </c>
      <c r="D60" s="384"/>
      <c r="E60" s="384"/>
      <c r="F60" s="384"/>
      <c r="G60" s="384"/>
      <c r="H60" s="392"/>
      <c r="I60" s="391">
        <f t="shared" si="2"/>
        <v>10000</v>
      </c>
      <c r="J60" s="396"/>
      <c r="K60" s="396"/>
      <c r="L60" s="396"/>
      <c r="M60" s="396"/>
      <c r="N60" s="395">
        <f t="shared" si="4"/>
        <v>0</v>
      </c>
      <c r="O60" s="727">
        <v>5000</v>
      </c>
      <c r="P60" s="727"/>
      <c r="Q60" s="727"/>
      <c r="R60" s="727"/>
      <c r="S60" s="727"/>
      <c r="T60" s="729"/>
      <c r="U60" s="398">
        <f t="shared" si="3"/>
        <v>5000</v>
      </c>
      <c r="V60" s="403">
        <f t="shared" si="1"/>
        <v>15000</v>
      </c>
    </row>
    <row r="61" spans="1:22" s="56" customFormat="1" ht="24" customHeight="1" x14ac:dyDescent="0.3">
      <c r="A61" s="377">
        <v>54302</v>
      </c>
      <c r="B61" s="386" t="s">
        <v>120</v>
      </c>
      <c r="C61" s="384">
        <v>10000</v>
      </c>
      <c r="D61" s="384"/>
      <c r="E61" s="384"/>
      <c r="F61" s="384"/>
      <c r="G61" s="384"/>
      <c r="H61" s="392"/>
      <c r="I61" s="391">
        <f t="shared" si="2"/>
        <v>10000</v>
      </c>
      <c r="J61" s="396"/>
      <c r="K61" s="396"/>
      <c r="L61" s="396"/>
      <c r="M61" s="396"/>
      <c r="N61" s="395">
        <f t="shared" si="4"/>
        <v>0</v>
      </c>
      <c r="O61" s="727">
        <v>5000</v>
      </c>
      <c r="P61" s="727"/>
      <c r="Q61" s="727"/>
      <c r="R61" s="727"/>
      <c r="S61" s="727"/>
      <c r="T61" s="729">
        <v>5000</v>
      </c>
      <c r="U61" s="398">
        <f t="shared" si="3"/>
        <v>10000</v>
      </c>
      <c r="V61" s="403">
        <f t="shared" si="1"/>
        <v>20000</v>
      </c>
    </row>
    <row r="62" spans="1:22" ht="24" customHeight="1" x14ac:dyDescent="0.3">
      <c r="A62" s="377">
        <v>54303</v>
      </c>
      <c r="B62" s="386" t="s">
        <v>121</v>
      </c>
      <c r="C62" s="384">
        <v>5000</v>
      </c>
      <c r="D62" s="384"/>
      <c r="E62" s="384"/>
      <c r="F62" s="384"/>
      <c r="G62" s="384"/>
      <c r="H62" s="392"/>
      <c r="I62" s="391">
        <f t="shared" si="2"/>
        <v>5000</v>
      </c>
      <c r="J62" s="396"/>
      <c r="K62" s="392">
        <v>10000</v>
      </c>
      <c r="L62" s="392"/>
      <c r="M62" s="396"/>
      <c r="N62" s="395">
        <f t="shared" si="4"/>
        <v>10000</v>
      </c>
      <c r="O62" s="727">
        <v>5000</v>
      </c>
      <c r="P62" s="727"/>
      <c r="Q62" s="727"/>
      <c r="R62" s="727"/>
      <c r="S62" s="727"/>
      <c r="T62" s="729"/>
      <c r="U62" s="398">
        <f t="shared" si="3"/>
        <v>5000</v>
      </c>
      <c r="V62" s="403">
        <f t="shared" si="1"/>
        <v>20000</v>
      </c>
    </row>
    <row r="63" spans="1:22" ht="24" customHeight="1" x14ac:dyDescent="0.3">
      <c r="A63" s="377">
        <v>54304</v>
      </c>
      <c r="B63" s="386" t="s">
        <v>122</v>
      </c>
      <c r="C63" s="384">
        <v>5000</v>
      </c>
      <c r="D63" s="384"/>
      <c r="E63" s="384"/>
      <c r="F63" s="384"/>
      <c r="G63" s="384"/>
      <c r="H63" s="389"/>
      <c r="I63" s="391">
        <f t="shared" si="2"/>
        <v>5000</v>
      </c>
      <c r="J63" s="389"/>
      <c r="K63" s="389"/>
      <c r="L63" s="389"/>
      <c r="M63" s="389"/>
      <c r="N63" s="395">
        <f t="shared" si="4"/>
        <v>0</v>
      </c>
      <c r="O63" s="727">
        <v>30000</v>
      </c>
      <c r="P63" s="727">
        <v>5000</v>
      </c>
      <c r="Q63" s="727">
        <v>3408</v>
      </c>
      <c r="R63" s="727"/>
      <c r="S63" s="727"/>
      <c r="T63" s="683"/>
      <c r="U63" s="398">
        <f t="shared" si="3"/>
        <v>38408</v>
      </c>
      <c r="V63" s="403">
        <f t="shared" si="1"/>
        <v>43408</v>
      </c>
    </row>
    <row r="64" spans="1:22" ht="24" customHeight="1" x14ac:dyDescent="0.3">
      <c r="A64" s="377">
        <v>54305</v>
      </c>
      <c r="B64" s="386" t="s">
        <v>123</v>
      </c>
      <c r="C64" s="384">
        <v>5000</v>
      </c>
      <c r="D64" s="384"/>
      <c r="E64" s="384"/>
      <c r="F64" s="384"/>
      <c r="G64" s="384"/>
      <c r="H64" s="389"/>
      <c r="I64" s="391">
        <f t="shared" si="2"/>
        <v>5000</v>
      </c>
      <c r="J64" s="389"/>
      <c r="K64" s="389"/>
      <c r="L64" s="389"/>
      <c r="M64" s="389"/>
      <c r="N64" s="395">
        <f t="shared" si="4"/>
        <v>0</v>
      </c>
      <c r="O64" s="727">
        <v>10500</v>
      </c>
      <c r="P64" s="727"/>
      <c r="Q64" s="727"/>
      <c r="R64" s="727"/>
      <c r="S64" s="727"/>
      <c r="T64" s="683"/>
      <c r="U64" s="398">
        <f t="shared" si="3"/>
        <v>10500</v>
      </c>
      <c r="V64" s="403">
        <f t="shared" si="1"/>
        <v>15500</v>
      </c>
    </row>
    <row r="65" spans="1:22" ht="24" customHeight="1" x14ac:dyDescent="0.3">
      <c r="A65" s="377">
        <v>54307</v>
      </c>
      <c r="B65" s="386" t="s">
        <v>125</v>
      </c>
      <c r="C65" s="384">
        <v>5000</v>
      </c>
      <c r="D65" s="384"/>
      <c r="E65" s="384"/>
      <c r="F65" s="384"/>
      <c r="G65" s="384"/>
      <c r="H65" s="389"/>
      <c r="I65" s="391">
        <f t="shared" si="2"/>
        <v>5000</v>
      </c>
      <c r="J65" s="389"/>
      <c r="K65" s="389"/>
      <c r="L65" s="389"/>
      <c r="M65" s="389"/>
      <c r="N65" s="395">
        <f t="shared" si="4"/>
        <v>0</v>
      </c>
      <c r="O65" s="727">
        <v>5000</v>
      </c>
      <c r="P65" s="727"/>
      <c r="Q65" s="727"/>
      <c r="R65" s="727"/>
      <c r="S65" s="727"/>
      <c r="T65" s="683"/>
      <c r="U65" s="398">
        <f t="shared" si="3"/>
        <v>5000</v>
      </c>
      <c r="V65" s="403">
        <f t="shared" si="1"/>
        <v>10000</v>
      </c>
    </row>
    <row r="66" spans="1:22" ht="24" customHeight="1" x14ac:dyDescent="0.3">
      <c r="A66" s="377">
        <v>54309</v>
      </c>
      <c r="B66" s="386" t="s">
        <v>491</v>
      </c>
      <c r="C66" s="384"/>
      <c r="D66" s="384"/>
      <c r="E66" s="384"/>
      <c r="F66" s="384"/>
      <c r="G66" s="384"/>
      <c r="H66" s="389"/>
      <c r="I66" s="391"/>
      <c r="J66" s="389"/>
      <c r="K66" s="389"/>
      <c r="L66" s="389"/>
      <c r="M66" s="389"/>
      <c r="N66" s="395"/>
      <c r="O66" s="727">
        <v>2000</v>
      </c>
      <c r="P66" s="727"/>
      <c r="Q66" s="727"/>
      <c r="R66" s="727"/>
      <c r="S66" s="727"/>
      <c r="T66" s="683"/>
      <c r="U66" s="398">
        <f t="shared" si="3"/>
        <v>2000</v>
      </c>
      <c r="V66" s="403">
        <f t="shared" si="1"/>
        <v>2000</v>
      </c>
    </row>
    <row r="67" spans="1:22" ht="24" customHeight="1" x14ac:dyDescent="0.3">
      <c r="A67" s="377">
        <v>54310</v>
      </c>
      <c r="B67" s="386" t="s">
        <v>127</v>
      </c>
      <c r="C67" s="384"/>
      <c r="D67" s="384"/>
      <c r="E67" s="384"/>
      <c r="F67" s="384"/>
      <c r="G67" s="384"/>
      <c r="H67" s="389"/>
      <c r="I67" s="391">
        <f t="shared" si="2"/>
        <v>0</v>
      </c>
      <c r="J67" s="389"/>
      <c r="K67" s="389"/>
      <c r="L67" s="389"/>
      <c r="M67" s="389"/>
      <c r="N67" s="395">
        <f t="shared" si="4"/>
        <v>0</v>
      </c>
      <c r="O67" s="727">
        <v>40000</v>
      </c>
      <c r="P67" s="727"/>
      <c r="Q67" s="727"/>
      <c r="R67" s="727"/>
      <c r="S67" s="727"/>
      <c r="T67" s="683"/>
      <c r="U67" s="398">
        <f t="shared" si="3"/>
        <v>40000</v>
      </c>
      <c r="V67" s="403">
        <f t="shared" si="1"/>
        <v>40000</v>
      </c>
    </row>
    <row r="68" spans="1:22" ht="24" customHeight="1" x14ac:dyDescent="0.3">
      <c r="A68" s="377">
        <v>54313</v>
      </c>
      <c r="B68" s="386" t="s">
        <v>129</v>
      </c>
      <c r="C68" s="393"/>
      <c r="D68" s="384"/>
      <c r="E68" s="384"/>
      <c r="F68" s="384"/>
      <c r="G68" s="384"/>
      <c r="H68" s="389"/>
      <c r="I68" s="391">
        <f t="shared" si="2"/>
        <v>0</v>
      </c>
      <c r="J68" s="389"/>
      <c r="K68" s="389"/>
      <c r="L68" s="389"/>
      <c r="M68" s="389"/>
      <c r="N68" s="395">
        <f t="shared" si="4"/>
        <v>0</v>
      </c>
      <c r="O68" s="727">
        <v>3011.24</v>
      </c>
      <c r="P68" s="727"/>
      <c r="Q68" s="727"/>
      <c r="R68" s="727"/>
      <c r="S68" s="727"/>
      <c r="T68" s="683"/>
      <c r="U68" s="398">
        <f t="shared" si="3"/>
        <v>3011.24</v>
      </c>
      <c r="V68" s="403">
        <f t="shared" si="1"/>
        <v>3011.24</v>
      </c>
    </row>
    <row r="69" spans="1:22" ht="24" customHeight="1" x14ac:dyDescent="0.3">
      <c r="A69" s="377">
        <v>54314</v>
      </c>
      <c r="B69" s="386" t="s">
        <v>130</v>
      </c>
      <c r="C69" s="384">
        <v>2000</v>
      </c>
      <c r="D69" s="384"/>
      <c r="E69" s="384"/>
      <c r="F69" s="384"/>
      <c r="G69" s="384"/>
      <c r="H69" s="389"/>
      <c r="I69" s="391">
        <f t="shared" si="2"/>
        <v>2000</v>
      </c>
      <c r="J69" s="389"/>
      <c r="K69" s="389">
        <v>45000</v>
      </c>
      <c r="L69" s="389"/>
      <c r="M69" s="389"/>
      <c r="N69" s="395">
        <f t="shared" si="4"/>
        <v>45000</v>
      </c>
      <c r="O69" s="727">
        <v>10000</v>
      </c>
      <c r="P69" s="727">
        <v>10000</v>
      </c>
      <c r="Q69" s="727"/>
      <c r="R69" s="727"/>
      <c r="S69" s="727"/>
      <c r="T69" s="683"/>
      <c r="U69" s="398">
        <f t="shared" si="3"/>
        <v>20000</v>
      </c>
      <c r="V69" s="403">
        <f t="shared" si="1"/>
        <v>67000</v>
      </c>
    </row>
    <row r="70" spans="1:22" ht="24" customHeight="1" x14ac:dyDescent="0.3">
      <c r="A70" s="377">
        <v>54399</v>
      </c>
      <c r="B70" s="386" t="s">
        <v>131</v>
      </c>
      <c r="C70" s="384"/>
      <c r="D70" s="384"/>
      <c r="E70" s="384"/>
      <c r="F70" s="384"/>
      <c r="G70" s="384"/>
      <c r="H70" s="389"/>
      <c r="I70" s="391">
        <f t="shared" si="2"/>
        <v>0</v>
      </c>
      <c r="J70" s="389"/>
      <c r="K70" s="389">
        <v>60000</v>
      </c>
      <c r="L70" s="389"/>
      <c r="M70" s="389"/>
      <c r="N70" s="395">
        <f t="shared" si="4"/>
        <v>60000</v>
      </c>
      <c r="O70" s="727">
        <v>12000</v>
      </c>
      <c r="P70" s="727"/>
      <c r="Q70" s="727"/>
      <c r="R70" s="727"/>
      <c r="S70" s="727"/>
      <c r="T70" s="683"/>
      <c r="U70" s="398">
        <f t="shared" si="3"/>
        <v>12000</v>
      </c>
      <c r="V70" s="403">
        <f t="shared" si="1"/>
        <v>72000</v>
      </c>
    </row>
    <row r="71" spans="1:22" ht="24" customHeight="1" x14ac:dyDescent="0.3">
      <c r="A71" s="377"/>
      <c r="B71" s="386"/>
      <c r="C71" s="384"/>
      <c r="D71" s="384"/>
      <c r="E71" s="384"/>
      <c r="F71" s="384"/>
      <c r="G71" s="384"/>
      <c r="H71" s="389"/>
      <c r="I71" s="391"/>
      <c r="J71" s="389"/>
      <c r="K71" s="389"/>
      <c r="L71" s="389"/>
      <c r="M71" s="389"/>
      <c r="N71" s="395"/>
      <c r="O71" s="727" t="s">
        <v>516</v>
      </c>
      <c r="P71" s="727"/>
      <c r="Q71" s="727"/>
      <c r="R71" s="727"/>
      <c r="S71" s="727"/>
      <c r="T71" s="683"/>
      <c r="U71" s="398">
        <f t="shared" si="3"/>
        <v>0</v>
      </c>
      <c r="V71" s="403">
        <f t="shared" si="1"/>
        <v>0</v>
      </c>
    </row>
    <row r="72" spans="1:22" ht="24" customHeight="1" x14ac:dyDescent="0.3">
      <c r="A72" s="374">
        <v>544</v>
      </c>
      <c r="B72" s="387" t="s">
        <v>167</v>
      </c>
      <c r="C72" s="384"/>
      <c r="D72" s="384"/>
      <c r="E72" s="384"/>
      <c r="F72" s="384"/>
      <c r="G72" s="384"/>
      <c r="H72" s="389"/>
      <c r="I72" s="391">
        <f t="shared" si="2"/>
        <v>0</v>
      </c>
      <c r="J72" s="389"/>
      <c r="K72" s="389"/>
      <c r="L72" s="389"/>
      <c r="M72" s="389"/>
      <c r="N72" s="395">
        <f t="shared" si="4"/>
        <v>0</v>
      </c>
      <c r="O72" s="727"/>
      <c r="P72" s="727"/>
      <c r="Q72" s="727"/>
      <c r="R72" s="727"/>
      <c r="S72" s="727"/>
      <c r="T72" s="683"/>
      <c r="U72" s="398">
        <f t="shared" si="3"/>
        <v>0</v>
      </c>
      <c r="V72" s="403">
        <f t="shared" si="1"/>
        <v>0</v>
      </c>
    </row>
    <row r="73" spans="1:22" ht="24" customHeight="1" x14ac:dyDescent="0.3">
      <c r="A73" s="377">
        <v>54401</v>
      </c>
      <c r="B73" s="386" t="s">
        <v>132</v>
      </c>
      <c r="C73" s="384"/>
      <c r="D73" s="384"/>
      <c r="E73" s="384"/>
      <c r="F73" s="384"/>
      <c r="G73" s="384"/>
      <c r="H73" s="389"/>
      <c r="I73" s="391">
        <f t="shared" si="2"/>
        <v>0</v>
      </c>
      <c r="J73" s="389"/>
      <c r="K73" s="389"/>
      <c r="L73" s="389"/>
      <c r="M73" s="389"/>
      <c r="N73" s="395">
        <f t="shared" si="4"/>
        <v>0</v>
      </c>
      <c r="O73" s="727">
        <v>4000</v>
      </c>
      <c r="P73" s="727"/>
      <c r="Q73" s="727"/>
      <c r="R73" s="727"/>
      <c r="S73" s="727"/>
      <c r="T73" s="683"/>
      <c r="U73" s="398">
        <f t="shared" si="3"/>
        <v>4000</v>
      </c>
      <c r="V73" s="403">
        <f t="shared" ref="V73:V133" si="5">+I73+N73+U73</f>
        <v>4000</v>
      </c>
    </row>
    <row r="74" spans="1:22" ht="24" customHeight="1" x14ac:dyDescent="0.3">
      <c r="A74" s="377">
        <v>54402</v>
      </c>
      <c r="B74" s="386" t="s">
        <v>327</v>
      </c>
      <c r="C74" s="384"/>
      <c r="D74" s="384"/>
      <c r="E74" s="384"/>
      <c r="F74" s="384"/>
      <c r="G74" s="384"/>
      <c r="H74" s="389"/>
      <c r="I74" s="391">
        <f t="shared" si="2"/>
        <v>0</v>
      </c>
      <c r="J74" s="389"/>
      <c r="K74" s="389"/>
      <c r="L74" s="389"/>
      <c r="M74" s="389"/>
      <c r="N74" s="395">
        <f t="shared" si="4"/>
        <v>0</v>
      </c>
      <c r="O74" s="727">
        <v>2000</v>
      </c>
      <c r="P74" s="727"/>
      <c r="Q74" s="727"/>
      <c r="R74" s="727"/>
      <c r="S74" s="727"/>
      <c r="T74" s="683"/>
      <c r="U74" s="398">
        <f t="shared" si="3"/>
        <v>2000</v>
      </c>
      <c r="V74" s="403">
        <f t="shared" si="5"/>
        <v>2000</v>
      </c>
    </row>
    <row r="75" spans="1:22" ht="24" customHeight="1" x14ac:dyDescent="0.3">
      <c r="A75" s="377">
        <v>54403</v>
      </c>
      <c r="B75" s="386" t="s">
        <v>133</v>
      </c>
      <c r="C75" s="384"/>
      <c r="D75" s="384"/>
      <c r="E75" s="384"/>
      <c r="F75" s="384"/>
      <c r="G75" s="384"/>
      <c r="H75" s="389"/>
      <c r="I75" s="391">
        <f t="shared" si="2"/>
        <v>0</v>
      </c>
      <c r="J75" s="389"/>
      <c r="K75" s="389"/>
      <c r="L75" s="389"/>
      <c r="M75" s="389"/>
      <c r="N75" s="395">
        <f t="shared" si="4"/>
        <v>0</v>
      </c>
      <c r="O75" s="727">
        <v>3000</v>
      </c>
      <c r="P75" s="727"/>
      <c r="Q75" s="727"/>
      <c r="R75" s="727"/>
      <c r="S75" s="727"/>
      <c r="T75" s="683"/>
      <c r="U75" s="398">
        <f t="shared" si="3"/>
        <v>3000</v>
      </c>
      <c r="V75" s="403">
        <f t="shared" si="5"/>
        <v>3000</v>
      </c>
    </row>
    <row r="76" spans="1:22" ht="24" customHeight="1" x14ac:dyDescent="0.3">
      <c r="A76" s="377">
        <v>54404</v>
      </c>
      <c r="B76" s="386" t="s">
        <v>314</v>
      </c>
      <c r="C76" s="384"/>
      <c r="D76" s="384"/>
      <c r="E76" s="384"/>
      <c r="F76" s="384"/>
      <c r="G76" s="384"/>
      <c r="H76" s="389"/>
      <c r="I76" s="391">
        <f t="shared" si="2"/>
        <v>0</v>
      </c>
      <c r="J76" s="389"/>
      <c r="K76" s="389"/>
      <c r="L76" s="389"/>
      <c r="M76" s="389"/>
      <c r="N76" s="395">
        <f t="shared" si="4"/>
        <v>0</v>
      </c>
      <c r="O76" s="727">
        <v>2000</v>
      </c>
      <c r="P76" s="727"/>
      <c r="Q76" s="727"/>
      <c r="R76" s="727"/>
      <c r="S76" s="727"/>
      <c r="T76" s="683"/>
      <c r="U76" s="398">
        <f t="shared" si="3"/>
        <v>2000</v>
      </c>
      <c r="V76" s="403">
        <f t="shared" si="5"/>
        <v>2000</v>
      </c>
    </row>
    <row r="77" spans="1:22" ht="24" customHeight="1" x14ac:dyDescent="0.3">
      <c r="A77" s="374">
        <v>545</v>
      </c>
      <c r="B77" s="387" t="s">
        <v>304</v>
      </c>
      <c r="C77" s="384"/>
      <c r="D77" s="384"/>
      <c r="E77" s="384"/>
      <c r="F77" s="384"/>
      <c r="G77" s="384"/>
      <c r="H77" s="389"/>
      <c r="I77" s="391">
        <f t="shared" si="2"/>
        <v>0</v>
      </c>
      <c r="J77" s="389"/>
      <c r="K77" s="389"/>
      <c r="L77" s="389"/>
      <c r="M77" s="389"/>
      <c r="N77" s="395">
        <f t="shared" si="4"/>
        <v>0</v>
      </c>
      <c r="O77" s="727"/>
      <c r="P77" s="727"/>
      <c r="Q77" s="727"/>
      <c r="R77" s="727"/>
      <c r="S77" s="727"/>
      <c r="T77" s="683"/>
      <c r="U77" s="398">
        <f t="shared" si="3"/>
        <v>0</v>
      </c>
      <c r="V77" s="403">
        <f t="shared" si="5"/>
        <v>0</v>
      </c>
    </row>
    <row r="78" spans="1:22" s="485" customFormat="1" ht="24" customHeight="1" x14ac:dyDescent="0.3">
      <c r="A78" s="377">
        <v>54501</v>
      </c>
      <c r="B78" s="386" t="s">
        <v>134</v>
      </c>
      <c r="C78" s="384"/>
      <c r="D78" s="384"/>
      <c r="E78" s="384"/>
      <c r="F78" s="384"/>
      <c r="G78" s="384"/>
      <c r="H78" s="389"/>
      <c r="I78" s="391">
        <f t="shared" si="2"/>
        <v>0</v>
      </c>
      <c r="J78" s="389"/>
      <c r="K78" s="389"/>
      <c r="L78" s="389"/>
      <c r="M78" s="389"/>
      <c r="N78" s="395">
        <f t="shared" si="4"/>
        <v>0</v>
      </c>
      <c r="O78" s="727">
        <v>5000</v>
      </c>
      <c r="P78" s="727"/>
      <c r="Q78" s="727"/>
      <c r="R78" s="727"/>
      <c r="S78" s="727"/>
      <c r="T78" s="683"/>
      <c r="U78" s="398">
        <f t="shared" si="3"/>
        <v>5000</v>
      </c>
      <c r="V78" s="403">
        <f t="shared" si="5"/>
        <v>5000</v>
      </c>
    </row>
    <row r="79" spans="1:22" ht="24" customHeight="1" x14ac:dyDescent="0.3">
      <c r="A79" s="377">
        <v>54502</v>
      </c>
      <c r="B79" s="386" t="s">
        <v>354</v>
      </c>
      <c r="C79" s="384"/>
      <c r="D79" s="384"/>
      <c r="E79" s="384"/>
      <c r="F79" s="384"/>
      <c r="G79" s="384"/>
      <c r="H79" s="389"/>
      <c r="I79" s="391">
        <f t="shared" si="2"/>
        <v>0</v>
      </c>
      <c r="J79" s="389"/>
      <c r="K79" s="389"/>
      <c r="L79" s="389"/>
      <c r="M79" s="389"/>
      <c r="N79" s="395">
        <f t="shared" si="4"/>
        <v>0</v>
      </c>
      <c r="O79" s="727"/>
      <c r="P79" s="727">
        <v>7000</v>
      </c>
      <c r="Q79" s="727"/>
      <c r="R79" s="727"/>
      <c r="S79" s="727"/>
      <c r="T79" s="683"/>
      <c r="U79" s="398">
        <f t="shared" si="3"/>
        <v>7000</v>
      </c>
      <c r="V79" s="403">
        <f t="shared" si="5"/>
        <v>7000</v>
      </c>
    </row>
    <row r="80" spans="1:22" ht="24" customHeight="1" x14ac:dyDescent="0.3">
      <c r="A80" s="377">
        <v>54503</v>
      </c>
      <c r="B80" s="386" t="s">
        <v>265</v>
      </c>
      <c r="C80" s="384">
        <v>10000</v>
      </c>
      <c r="D80" s="384"/>
      <c r="E80" s="384"/>
      <c r="F80" s="384"/>
      <c r="G80" s="384"/>
      <c r="H80" s="389"/>
      <c r="I80" s="391">
        <f t="shared" si="2"/>
        <v>10000</v>
      </c>
      <c r="J80" s="389"/>
      <c r="K80" s="389"/>
      <c r="L80" s="389"/>
      <c r="M80" s="389"/>
      <c r="N80" s="395">
        <f t="shared" si="4"/>
        <v>0</v>
      </c>
      <c r="O80" s="727">
        <v>5000</v>
      </c>
      <c r="P80" s="727"/>
      <c r="Q80" s="727"/>
      <c r="R80" s="727"/>
      <c r="S80" s="727"/>
      <c r="T80" s="683"/>
      <c r="U80" s="398">
        <f t="shared" si="3"/>
        <v>5000</v>
      </c>
      <c r="V80" s="403">
        <f t="shared" si="5"/>
        <v>15000</v>
      </c>
    </row>
    <row r="81" spans="1:22" ht="24" customHeight="1" x14ac:dyDescent="0.3">
      <c r="A81" s="377">
        <v>54505</v>
      </c>
      <c r="B81" s="386" t="s">
        <v>135</v>
      </c>
      <c r="C81" s="384">
        <v>5000</v>
      </c>
      <c r="D81" s="384"/>
      <c r="E81" s="384"/>
      <c r="F81" s="384"/>
      <c r="G81" s="384"/>
      <c r="H81" s="389"/>
      <c r="I81" s="391">
        <f t="shared" si="2"/>
        <v>5000</v>
      </c>
      <c r="J81" s="389"/>
      <c r="K81" s="389"/>
      <c r="L81" s="389"/>
      <c r="M81" s="389"/>
      <c r="N81" s="395">
        <f t="shared" si="4"/>
        <v>0</v>
      </c>
      <c r="O81" s="727">
        <v>1500</v>
      </c>
      <c r="P81" s="727">
        <v>2500</v>
      </c>
      <c r="Q81" s="727">
        <v>1000</v>
      </c>
      <c r="R81" s="727">
        <v>1000</v>
      </c>
      <c r="S81" s="727"/>
      <c r="T81" s="683"/>
      <c r="U81" s="398">
        <f t="shared" si="3"/>
        <v>6000</v>
      </c>
      <c r="V81" s="403">
        <f t="shared" si="5"/>
        <v>11000</v>
      </c>
    </row>
    <row r="82" spans="1:22" ht="24" customHeight="1" x14ac:dyDescent="0.3">
      <c r="A82" s="377">
        <v>54507</v>
      </c>
      <c r="B82" s="386" t="s">
        <v>373</v>
      </c>
      <c r="C82" s="384"/>
      <c r="D82" s="384"/>
      <c r="E82" s="384"/>
      <c r="F82" s="384"/>
      <c r="G82" s="384"/>
      <c r="H82" s="389"/>
      <c r="I82" s="391">
        <f t="shared" ref="I82:I137" si="6">SUM(C82:H82)</f>
        <v>0</v>
      </c>
      <c r="J82" s="389"/>
      <c r="K82" s="389"/>
      <c r="L82" s="389"/>
      <c r="M82" s="389"/>
      <c r="N82" s="395">
        <f t="shared" si="4"/>
        <v>0</v>
      </c>
      <c r="O82" s="727">
        <v>2000</v>
      </c>
      <c r="P82" s="727">
        <v>3000</v>
      </c>
      <c r="Q82" s="727"/>
      <c r="R82" s="727">
        <v>1000</v>
      </c>
      <c r="S82" s="727"/>
      <c r="T82" s="683"/>
      <c r="U82" s="398">
        <f t="shared" ref="U82:U137" si="7">SUM(O82:T82)</f>
        <v>6000</v>
      </c>
      <c r="V82" s="403">
        <f t="shared" si="5"/>
        <v>6000</v>
      </c>
    </row>
    <row r="83" spans="1:22" ht="24" customHeight="1" x14ac:dyDescent="0.3">
      <c r="A83" s="377">
        <v>54508</v>
      </c>
      <c r="B83" s="386" t="s">
        <v>137</v>
      </c>
      <c r="C83" s="384"/>
      <c r="D83" s="384"/>
      <c r="E83" s="384"/>
      <c r="F83" s="384"/>
      <c r="G83" s="384"/>
      <c r="H83" s="389"/>
      <c r="I83" s="391">
        <f t="shared" si="6"/>
        <v>0</v>
      </c>
      <c r="J83" s="389"/>
      <c r="K83" s="389"/>
      <c r="L83" s="389"/>
      <c r="M83" s="389"/>
      <c r="N83" s="395">
        <f t="shared" si="4"/>
        <v>0</v>
      </c>
      <c r="O83" s="727">
        <v>1000</v>
      </c>
      <c r="P83" s="727"/>
      <c r="Q83" s="727"/>
      <c r="R83" s="727"/>
      <c r="S83" s="727"/>
      <c r="T83" s="683"/>
      <c r="U83" s="398">
        <f t="shared" si="7"/>
        <v>1000</v>
      </c>
      <c r="V83" s="403">
        <f t="shared" si="5"/>
        <v>1000</v>
      </c>
    </row>
    <row r="84" spans="1:22" ht="24" customHeight="1" x14ac:dyDescent="0.3">
      <c r="A84" s="377">
        <v>54599</v>
      </c>
      <c r="B84" s="386" t="s">
        <v>304</v>
      </c>
      <c r="C84" s="384"/>
      <c r="D84" s="384"/>
      <c r="E84" s="384"/>
      <c r="F84" s="384"/>
      <c r="G84" s="384"/>
      <c r="H84" s="389"/>
      <c r="I84" s="391">
        <f t="shared" si="6"/>
        <v>0</v>
      </c>
      <c r="J84" s="389"/>
      <c r="K84" s="389">
        <v>10000</v>
      </c>
      <c r="L84" s="389"/>
      <c r="M84" s="389"/>
      <c r="N84" s="395">
        <f t="shared" si="4"/>
        <v>10000</v>
      </c>
      <c r="O84" s="727">
        <v>3600</v>
      </c>
      <c r="P84" s="727"/>
      <c r="Q84" s="727"/>
      <c r="R84" s="727"/>
      <c r="S84" s="727"/>
      <c r="T84" s="683"/>
      <c r="U84" s="398">
        <f t="shared" si="7"/>
        <v>3600</v>
      </c>
      <c r="V84" s="403">
        <f t="shared" si="5"/>
        <v>13600</v>
      </c>
    </row>
    <row r="85" spans="1:22" ht="24" customHeight="1" x14ac:dyDescent="0.3">
      <c r="A85" s="374">
        <v>546</v>
      </c>
      <c r="B85" s="387" t="s">
        <v>313</v>
      </c>
      <c r="C85" s="384"/>
      <c r="D85" s="384"/>
      <c r="E85" s="384"/>
      <c r="F85" s="384"/>
      <c r="G85" s="384"/>
      <c r="H85" s="389"/>
      <c r="I85" s="391">
        <f t="shared" si="6"/>
        <v>0</v>
      </c>
      <c r="J85" s="389"/>
      <c r="K85" s="389"/>
      <c r="L85" s="389"/>
      <c r="M85" s="389"/>
      <c r="N85" s="395">
        <f t="shared" si="4"/>
        <v>0</v>
      </c>
      <c r="O85" s="727"/>
      <c r="P85" s="727"/>
      <c r="Q85" s="727"/>
      <c r="R85" s="727"/>
      <c r="S85" s="727"/>
      <c r="T85" s="683"/>
      <c r="U85" s="398">
        <f t="shared" si="7"/>
        <v>0</v>
      </c>
      <c r="V85" s="403">
        <f t="shared" si="5"/>
        <v>0</v>
      </c>
    </row>
    <row r="86" spans="1:22" ht="24" customHeight="1" x14ac:dyDescent="0.3">
      <c r="A86" s="377">
        <v>54602</v>
      </c>
      <c r="B86" s="386" t="s">
        <v>402</v>
      </c>
      <c r="C86" s="384"/>
      <c r="D86" s="384"/>
      <c r="E86" s="384"/>
      <c r="F86" s="384"/>
      <c r="G86" s="384"/>
      <c r="H86" s="389"/>
      <c r="I86" s="391">
        <f t="shared" si="6"/>
        <v>0</v>
      </c>
      <c r="J86" s="389"/>
      <c r="K86" s="389"/>
      <c r="L86" s="389"/>
      <c r="M86" s="389"/>
      <c r="N86" s="395">
        <f t="shared" si="4"/>
        <v>0</v>
      </c>
      <c r="O86" s="727">
        <v>96000</v>
      </c>
      <c r="P86" s="727"/>
      <c r="Q86" s="727"/>
      <c r="R86" s="727"/>
      <c r="S86" s="727"/>
      <c r="T86" s="683"/>
      <c r="U86" s="398">
        <f t="shared" si="7"/>
        <v>96000</v>
      </c>
      <c r="V86" s="403">
        <f t="shared" si="5"/>
        <v>96000</v>
      </c>
    </row>
    <row r="87" spans="1:22" ht="24" customHeight="1" x14ac:dyDescent="0.3">
      <c r="A87" s="377">
        <v>54603</v>
      </c>
      <c r="B87" s="386" t="s">
        <v>353</v>
      </c>
      <c r="C87" s="384"/>
      <c r="D87" s="384"/>
      <c r="E87" s="384"/>
      <c r="F87" s="384"/>
      <c r="G87" s="384"/>
      <c r="H87" s="389"/>
      <c r="I87" s="391">
        <f t="shared" si="6"/>
        <v>0</v>
      </c>
      <c r="J87" s="389"/>
      <c r="K87" s="389"/>
      <c r="L87" s="389"/>
      <c r="M87" s="389"/>
      <c r="N87" s="395">
        <f t="shared" ref="N87:N137" si="8">SUM(J87:M87)</f>
        <v>0</v>
      </c>
      <c r="O87" s="727">
        <v>10000</v>
      </c>
      <c r="P87" s="727"/>
      <c r="Q87" s="727"/>
      <c r="R87" s="727"/>
      <c r="S87" s="727"/>
      <c r="T87" s="683"/>
      <c r="U87" s="398">
        <f t="shared" si="7"/>
        <v>10000</v>
      </c>
      <c r="V87" s="403">
        <f t="shared" si="5"/>
        <v>10000</v>
      </c>
    </row>
    <row r="88" spans="1:22" ht="24" customHeight="1" x14ac:dyDescent="0.3">
      <c r="A88" s="377">
        <v>54699</v>
      </c>
      <c r="B88" s="386" t="s">
        <v>267</v>
      </c>
      <c r="C88" s="384"/>
      <c r="D88" s="384"/>
      <c r="E88" s="384"/>
      <c r="F88" s="384"/>
      <c r="G88" s="384"/>
      <c r="H88" s="389"/>
      <c r="I88" s="391">
        <f t="shared" si="6"/>
        <v>0</v>
      </c>
      <c r="J88" s="389"/>
      <c r="K88" s="389"/>
      <c r="L88" s="389"/>
      <c r="M88" s="389"/>
      <c r="N88" s="395">
        <f t="shared" si="8"/>
        <v>0</v>
      </c>
      <c r="O88" s="727">
        <v>10000</v>
      </c>
      <c r="P88" s="727"/>
      <c r="Q88" s="727"/>
      <c r="R88" s="727"/>
      <c r="S88" s="727"/>
      <c r="T88" s="683"/>
      <c r="U88" s="398">
        <f t="shared" si="7"/>
        <v>10000</v>
      </c>
      <c r="V88" s="403">
        <f t="shared" si="5"/>
        <v>10000</v>
      </c>
    </row>
    <row r="89" spans="1:22" ht="24" customHeight="1" x14ac:dyDescent="0.3">
      <c r="A89" s="374">
        <v>55</v>
      </c>
      <c r="B89" s="387" t="s">
        <v>168</v>
      </c>
      <c r="C89" s="384"/>
      <c r="D89" s="384"/>
      <c r="E89" s="384"/>
      <c r="F89" s="384"/>
      <c r="G89" s="384"/>
      <c r="H89" s="389"/>
      <c r="I89" s="391">
        <f t="shared" si="6"/>
        <v>0</v>
      </c>
      <c r="J89" s="389"/>
      <c r="K89" s="389"/>
      <c r="L89" s="389"/>
      <c r="M89" s="389"/>
      <c r="N89" s="395">
        <f t="shared" si="8"/>
        <v>0</v>
      </c>
      <c r="O89" s="727"/>
      <c r="P89" s="727"/>
      <c r="Q89" s="727"/>
      <c r="R89" s="727"/>
      <c r="S89" s="727"/>
      <c r="T89" s="683"/>
      <c r="U89" s="398">
        <f t="shared" si="7"/>
        <v>0</v>
      </c>
      <c r="V89" s="403">
        <f t="shared" si="5"/>
        <v>0</v>
      </c>
    </row>
    <row r="90" spans="1:22" ht="24" customHeight="1" x14ac:dyDescent="0.3">
      <c r="A90" s="374">
        <v>553</v>
      </c>
      <c r="B90" s="486" t="s">
        <v>283</v>
      </c>
      <c r="C90" s="384"/>
      <c r="D90" s="384"/>
      <c r="E90" s="384"/>
      <c r="F90" s="384"/>
      <c r="G90" s="384"/>
      <c r="H90" s="389"/>
      <c r="I90" s="391">
        <f t="shared" si="6"/>
        <v>0</v>
      </c>
      <c r="J90" s="389"/>
      <c r="K90" s="389"/>
      <c r="L90" s="389"/>
      <c r="M90" s="389"/>
      <c r="N90" s="395">
        <f t="shared" si="8"/>
        <v>0</v>
      </c>
      <c r="O90" s="727"/>
      <c r="P90" s="727"/>
      <c r="Q90" s="727"/>
      <c r="R90" s="727"/>
      <c r="S90" s="727"/>
      <c r="T90" s="683"/>
      <c r="U90" s="398">
        <f t="shared" si="7"/>
        <v>0</v>
      </c>
      <c r="V90" s="403">
        <f t="shared" si="5"/>
        <v>0</v>
      </c>
    </row>
    <row r="91" spans="1:22" ht="24" customHeight="1" x14ac:dyDescent="0.3">
      <c r="A91" s="374">
        <v>55301</v>
      </c>
      <c r="B91" s="486" t="s">
        <v>477</v>
      </c>
      <c r="C91" s="384"/>
      <c r="D91" s="384"/>
      <c r="E91" s="384"/>
      <c r="F91" s="384"/>
      <c r="G91" s="384"/>
      <c r="H91" s="389"/>
      <c r="I91" s="391"/>
      <c r="J91" s="389"/>
      <c r="K91" s="389"/>
      <c r="L91" s="389"/>
      <c r="M91" s="389"/>
      <c r="N91" s="395">
        <f t="shared" si="8"/>
        <v>0</v>
      </c>
      <c r="O91" s="727">
        <v>100</v>
      </c>
      <c r="P91" s="727"/>
      <c r="Q91" s="727"/>
      <c r="R91" s="727"/>
      <c r="S91" s="727"/>
      <c r="T91" s="683"/>
      <c r="U91" s="398">
        <f t="shared" si="7"/>
        <v>100</v>
      </c>
      <c r="V91" s="403">
        <f t="shared" si="5"/>
        <v>100</v>
      </c>
    </row>
    <row r="92" spans="1:22" ht="24" customHeight="1" x14ac:dyDescent="0.3">
      <c r="A92" s="377">
        <v>55302</v>
      </c>
      <c r="B92" s="138" t="s">
        <v>303</v>
      </c>
      <c r="C92" s="384"/>
      <c r="D92" s="384"/>
      <c r="E92" s="384"/>
      <c r="F92" s="384"/>
      <c r="G92" s="384"/>
      <c r="H92" s="389"/>
      <c r="I92" s="391">
        <f t="shared" si="6"/>
        <v>0</v>
      </c>
      <c r="J92" s="389"/>
      <c r="K92" s="389"/>
      <c r="L92" s="389"/>
      <c r="M92" s="389"/>
      <c r="N92" s="395">
        <f t="shared" si="8"/>
        <v>0</v>
      </c>
      <c r="O92" s="727"/>
      <c r="P92" s="727"/>
      <c r="Q92" s="727"/>
      <c r="R92" s="727"/>
      <c r="S92" s="727"/>
      <c r="T92" s="683"/>
      <c r="U92" s="398">
        <f t="shared" si="7"/>
        <v>0</v>
      </c>
      <c r="V92" s="403">
        <f t="shared" si="5"/>
        <v>0</v>
      </c>
    </row>
    <row r="93" spans="1:22" ht="24" customHeight="1" x14ac:dyDescent="0.3">
      <c r="A93" s="377">
        <v>55308</v>
      </c>
      <c r="B93" s="386" t="s">
        <v>277</v>
      </c>
      <c r="C93" s="384"/>
      <c r="D93" s="384"/>
      <c r="E93" s="384"/>
      <c r="F93" s="384"/>
      <c r="G93" s="384"/>
      <c r="H93" s="389"/>
      <c r="I93" s="391">
        <f t="shared" si="6"/>
        <v>0</v>
      </c>
      <c r="J93" s="389"/>
      <c r="K93" s="389"/>
      <c r="L93" s="389"/>
      <c r="M93" s="389">
        <v>410440</v>
      </c>
      <c r="N93" s="395">
        <f t="shared" si="8"/>
        <v>410440</v>
      </c>
      <c r="O93" s="727"/>
      <c r="P93" s="727"/>
      <c r="Q93" s="727"/>
      <c r="R93" s="727"/>
      <c r="S93" s="727"/>
      <c r="T93" s="683"/>
      <c r="U93" s="398">
        <f t="shared" si="7"/>
        <v>0</v>
      </c>
      <c r="V93" s="403">
        <f t="shared" si="5"/>
        <v>410440</v>
      </c>
    </row>
    <row r="94" spans="1:22" ht="24" customHeight="1" x14ac:dyDescent="0.3">
      <c r="A94" s="374">
        <v>556</v>
      </c>
      <c r="B94" s="387" t="s">
        <v>169</v>
      </c>
      <c r="C94" s="384"/>
      <c r="D94" s="384"/>
      <c r="E94" s="384"/>
      <c r="F94" s="384"/>
      <c r="G94" s="384"/>
      <c r="H94" s="389"/>
      <c r="I94" s="391">
        <f t="shared" si="6"/>
        <v>0</v>
      </c>
      <c r="J94" s="389"/>
      <c r="K94" s="389"/>
      <c r="L94" s="389"/>
      <c r="M94" s="389"/>
      <c r="N94" s="395">
        <f t="shared" si="8"/>
        <v>0</v>
      </c>
      <c r="O94" s="727"/>
      <c r="P94" s="727"/>
      <c r="Q94" s="727"/>
      <c r="R94" s="727"/>
      <c r="S94" s="727"/>
      <c r="T94" s="683"/>
      <c r="U94" s="398">
        <f t="shared" si="7"/>
        <v>0</v>
      </c>
      <c r="V94" s="403">
        <f t="shared" si="5"/>
        <v>0</v>
      </c>
    </row>
    <row r="95" spans="1:22" ht="24" customHeight="1" x14ac:dyDescent="0.3">
      <c r="A95" s="377">
        <v>55601</v>
      </c>
      <c r="B95" s="386" t="s">
        <v>138</v>
      </c>
      <c r="C95" s="384"/>
      <c r="D95" s="384"/>
      <c r="E95" s="384"/>
      <c r="F95" s="384"/>
      <c r="G95" s="384"/>
      <c r="H95" s="389"/>
      <c r="I95" s="391">
        <f t="shared" si="6"/>
        <v>0</v>
      </c>
      <c r="J95" s="389"/>
      <c r="K95" s="389"/>
      <c r="L95" s="389"/>
      <c r="M95" s="389"/>
      <c r="N95" s="395">
        <f t="shared" si="8"/>
        <v>0</v>
      </c>
      <c r="O95" s="727">
        <v>6000</v>
      </c>
      <c r="P95" s="727"/>
      <c r="Q95" s="727"/>
      <c r="R95" s="727"/>
      <c r="S95" s="727"/>
      <c r="T95" s="683"/>
      <c r="U95" s="398">
        <f t="shared" si="7"/>
        <v>6000</v>
      </c>
      <c r="V95" s="403">
        <f t="shared" si="5"/>
        <v>6000</v>
      </c>
    </row>
    <row r="96" spans="1:22" ht="24" customHeight="1" x14ac:dyDescent="0.3">
      <c r="A96" s="377">
        <v>55603</v>
      </c>
      <c r="B96" s="386" t="s">
        <v>139</v>
      </c>
      <c r="C96" s="384">
        <v>867</v>
      </c>
      <c r="D96" s="384"/>
      <c r="E96" s="384"/>
      <c r="F96" s="384"/>
      <c r="G96" s="384"/>
      <c r="H96" s="389"/>
      <c r="I96" s="391">
        <f t="shared" si="6"/>
        <v>867</v>
      </c>
      <c r="J96" s="389"/>
      <c r="K96" s="389">
        <v>1000</v>
      </c>
      <c r="L96" s="389"/>
      <c r="M96" s="389"/>
      <c r="N96" s="395">
        <f t="shared" si="8"/>
        <v>1000</v>
      </c>
      <c r="O96" s="727">
        <v>1000</v>
      </c>
      <c r="P96" s="727"/>
      <c r="Q96" s="727"/>
      <c r="R96" s="727"/>
      <c r="S96" s="727"/>
      <c r="T96" s="683"/>
      <c r="U96" s="398">
        <f t="shared" si="7"/>
        <v>1000</v>
      </c>
      <c r="V96" s="403">
        <f t="shared" si="5"/>
        <v>2867</v>
      </c>
    </row>
    <row r="97" spans="1:22" ht="24" customHeight="1" x14ac:dyDescent="0.3">
      <c r="A97" s="374">
        <v>557</v>
      </c>
      <c r="B97" s="387" t="s">
        <v>170</v>
      </c>
      <c r="C97" s="384"/>
      <c r="D97" s="384"/>
      <c r="E97" s="384"/>
      <c r="F97" s="384"/>
      <c r="G97" s="384"/>
      <c r="H97" s="389"/>
      <c r="I97" s="391">
        <f t="shared" si="6"/>
        <v>0</v>
      </c>
      <c r="J97" s="389"/>
      <c r="K97" s="389"/>
      <c r="L97" s="389"/>
      <c r="M97" s="389"/>
      <c r="N97" s="395">
        <f t="shared" si="8"/>
        <v>0</v>
      </c>
      <c r="O97" s="727"/>
      <c r="P97" s="727"/>
      <c r="Q97" s="727"/>
      <c r="R97" s="727"/>
      <c r="S97" s="727"/>
      <c r="T97" s="683"/>
      <c r="U97" s="398">
        <f t="shared" si="7"/>
        <v>0</v>
      </c>
      <c r="V97" s="403">
        <f t="shared" si="5"/>
        <v>0</v>
      </c>
    </row>
    <row r="98" spans="1:22" ht="24" customHeight="1" x14ac:dyDescent="0.3">
      <c r="A98" s="377">
        <v>55703</v>
      </c>
      <c r="B98" s="386" t="s">
        <v>478</v>
      </c>
      <c r="C98" s="384"/>
      <c r="D98" s="384"/>
      <c r="E98" s="384"/>
      <c r="F98" s="384"/>
      <c r="G98" s="384"/>
      <c r="H98" s="389"/>
      <c r="I98" s="391"/>
      <c r="J98" s="389"/>
      <c r="K98" s="389"/>
      <c r="L98" s="389"/>
      <c r="M98" s="389"/>
      <c r="N98" s="395"/>
      <c r="O98" s="727">
        <v>5000</v>
      </c>
      <c r="P98" s="727"/>
      <c r="Q98" s="727"/>
      <c r="R98" s="727"/>
      <c r="S98" s="727"/>
      <c r="T98" s="683"/>
      <c r="U98" s="398">
        <f t="shared" si="7"/>
        <v>5000</v>
      </c>
      <c r="V98" s="403">
        <f t="shared" si="5"/>
        <v>5000</v>
      </c>
    </row>
    <row r="99" spans="1:22" ht="24" customHeight="1" x14ac:dyDescent="0.3">
      <c r="A99" s="377">
        <v>55799</v>
      </c>
      <c r="B99" s="386" t="s">
        <v>140</v>
      </c>
      <c r="C99" s="384"/>
      <c r="D99" s="384"/>
      <c r="E99" s="384"/>
      <c r="F99" s="384"/>
      <c r="G99" s="384"/>
      <c r="H99" s="389"/>
      <c r="I99" s="391">
        <f t="shared" si="6"/>
        <v>0</v>
      </c>
      <c r="J99" s="389"/>
      <c r="K99" s="389"/>
      <c r="L99" s="389"/>
      <c r="M99" s="389"/>
      <c r="N99" s="395">
        <f t="shared" si="8"/>
        <v>0</v>
      </c>
      <c r="O99" s="727">
        <v>5000</v>
      </c>
      <c r="P99" s="727"/>
      <c r="Q99" s="727"/>
      <c r="R99" s="727"/>
      <c r="S99" s="727"/>
      <c r="T99" s="683"/>
      <c r="U99" s="398">
        <f t="shared" si="7"/>
        <v>5000</v>
      </c>
      <c r="V99" s="403">
        <f t="shared" si="5"/>
        <v>5000</v>
      </c>
    </row>
    <row r="100" spans="1:22" ht="24" customHeight="1" x14ac:dyDescent="0.3">
      <c r="A100" s="374">
        <v>56</v>
      </c>
      <c r="B100" s="387" t="s">
        <v>141</v>
      </c>
      <c r="C100" s="384"/>
      <c r="D100" s="384"/>
      <c r="E100" s="384"/>
      <c r="F100" s="384"/>
      <c r="G100" s="384"/>
      <c r="H100" s="389"/>
      <c r="I100" s="391">
        <f t="shared" si="6"/>
        <v>0</v>
      </c>
      <c r="J100" s="389"/>
      <c r="K100" s="389"/>
      <c r="L100" s="389"/>
      <c r="M100" s="389"/>
      <c r="N100" s="395">
        <f t="shared" si="8"/>
        <v>0</v>
      </c>
      <c r="O100" s="727"/>
      <c r="P100" s="727"/>
      <c r="Q100" s="727"/>
      <c r="R100" s="727"/>
      <c r="S100" s="727"/>
      <c r="T100" s="683"/>
      <c r="U100" s="398">
        <f t="shared" si="7"/>
        <v>0</v>
      </c>
      <c r="V100" s="403">
        <f t="shared" si="5"/>
        <v>0</v>
      </c>
    </row>
    <row r="101" spans="1:22" ht="24" customHeight="1" x14ac:dyDescent="0.3">
      <c r="A101" s="374">
        <v>562</v>
      </c>
      <c r="B101" s="387" t="s">
        <v>171</v>
      </c>
      <c r="C101" s="384"/>
      <c r="D101" s="384"/>
      <c r="E101" s="384"/>
      <c r="F101" s="384"/>
      <c r="G101" s="384"/>
      <c r="H101" s="389"/>
      <c r="I101" s="391">
        <f t="shared" si="6"/>
        <v>0</v>
      </c>
      <c r="J101" s="389"/>
      <c r="K101" s="389"/>
      <c r="L101" s="389"/>
      <c r="M101" s="389"/>
      <c r="N101" s="395">
        <f t="shared" si="8"/>
        <v>0</v>
      </c>
      <c r="O101" s="727"/>
      <c r="P101" s="727"/>
      <c r="Q101" s="727"/>
      <c r="R101" s="727"/>
      <c r="S101" s="727"/>
      <c r="T101" s="683"/>
      <c r="U101" s="398">
        <f t="shared" si="7"/>
        <v>0</v>
      </c>
      <c r="V101" s="403">
        <f t="shared" si="5"/>
        <v>0</v>
      </c>
    </row>
    <row r="102" spans="1:22" ht="24" customHeight="1" x14ac:dyDescent="0.3">
      <c r="A102" s="377">
        <v>56201</v>
      </c>
      <c r="B102" s="386" t="s">
        <v>375</v>
      </c>
      <c r="C102" s="384">
        <v>10300</v>
      </c>
      <c r="D102" s="384"/>
      <c r="E102" s="384"/>
      <c r="F102" s="384"/>
      <c r="G102" s="384"/>
      <c r="H102" s="389"/>
      <c r="I102" s="391">
        <f t="shared" si="6"/>
        <v>10300</v>
      </c>
      <c r="J102" s="389"/>
      <c r="K102" s="389"/>
      <c r="L102" s="389"/>
      <c r="M102" s="389"/>
      <c r="N102" s="395">
        <f t="shared" si="8"/>
        <v>0</v>
      </c>
      <c r="O102" s="727"/>
      <c r="P102" s="727"/>
      <c r="Q102" s="727"/>
      <c r="R102" s="727"/>
      <c r="S102" s="727"/>
      <c r="T102" s="683"/>
      <c r="U102" s="398">
        <f t="shared" si="7"/>
        <v>0</v>
      </c>
      <c r="V102" s="403">
        <f t="shared" si="5"/>
        <v>10300</v>
      </c>
    </row>
    <row r="103" spans="1:22" ht="24" customHeight="1" x14ac:dyDescent="0.3">
      <c r="A103" s="377">
        <v>56201</v>
      </c>
      <c r="B103" s="386" t="s">
        <v>374</v>
      </c>
      <c r="C103" s="384"/>
      <c r="D103" s="384"/>
      <c r="E103" s="384"/>
      <c r="F103" s="384"/>
      <c r="G103" s="384"/>
      <c r="H103" s="389"/>
      <c r="I103" s="391">
        <f t="shared" si="6"/>
        <v>0</v>
      </c>
      <c r="J103" s="389"/>
      <c r="K103" s="389"/>
      <c r="L103" s="389"/>
      <c r="M103" s="389"/>
      <c r="N103" s="395">
        <f t="shared" si="8"/>
        <v>0</v>
      </c>
      <c r="O103" s="727"/>
      <c r="P103" s="727"/>
      <c r="Q103" s="727"/>
      <c r="R103" s="727"/>
      <c r="S103" s="727"/>
      <c r="T103" s="683"/>
      <c r="U103" s="398">
        <f t="shared" si="7"/>
        <v>0</v>
      </c>
      <c r="V103" s="403">
        <f t="shared" si="5"/>
        <v>0</v>
      </c>
    </row>
    <row r="104" spans="1:22" ht="24" customHeight="1" x14ac:dyDescent="0.3">
      <c r="A104" s="377"/>
      <c r="B104" s="386"/>
      <c r="C104" s="384"/>
      <c r="D104" s="384"/>
      <c r="E104" s="384"/>
      <c r="F104" s="384"/>
      <c r="G104" s="384"/>
      <c r="H104" s="389"/>
      <c r="I104" s="391"/>
      <c r="J104" s="389"/>
      <c r="K104" s="389"/>
      <c r="L104" s="389"/>
      <c r="M104" s="389"/>
      <c r="N104" s="395"/>
      <c r="O104" s="727"/>
      <c r="P104" s="727"/>
      <c r="Q104" s="727"/>
      <c r="R104" s="727"/>
      <c r="S104" s="727"/>
      <c r="T104" s="683"/>
      <c r="U104" s="398">
        <f t="shared" si="7"/>
        <v>0</v>
      </c>
      <c r="V104" s="403">
        <f t="shared" si="5"/>
        <v>0</v>
      </c>
    </row>
    <row r="105" spans="1:22" ht="24" customHeight="1" x14ac:dyDescent="0.3">
      <c r="A105" s="374">
        <v>563</v>
      </c>
      <c r="B105" s="387" t="s">
        <v>305</v>
      </c>
      <c r="C105" s="384"/>
      <c r="D105" s="384"/>
      <c r="E105" s="384"/>
      <c r="F105" s="384"/>
      <c r="G105" s="384"/>
      <c r="H105" s="389"/>
      <c r="I105" s="391">
        <f t="shared" si="6"/>
        <v>0</v>
      </c>
      <c r="J105" s="389"/>
      <c r="K105" s="389"/>
      <c r="L105" s="389"/>
      <c r="M105" s="389"/>
      <c r="N105" s="395">
        <f t="shared" si="8"/>
        <v>0</v>
      </c>
      <c r="O105" s="727"/>
      <c r="P105" s="727"/>
      <c r="Q105" s="727"/>
      <c r="R105" s="727"/>
      <c r="S105" s="727"/>
      <c r="T105" s="683"/>
      <c r="U105" s="398">
        <f t="shared" si="7"/>
        <v>0</v>
      </c>
      <c r="V105" s="403">
        <f t="shared" si="5"/>
        <v>0</v>
      </c>
    </row>
    <row r="106" spans="1:22" ht="24" customHeight="1" x14ac:dyDescent="0.3">
      <c r="A106" s="377">
        <v>56301</v>
      </c>
      <c r="B106" s="386" t="s">
        <v>488</v>
      </c>
      <c r="C106" s="384"/>
      <c r="D106" s="384"/>
      <c r="E106" s="384"/>
      <c r="F106" s="384"/>
      <c r="G106" s="384"/>
      <c r="H106" s="389"/>
      <c r="I106" s="391"/>
      <c r="J106" s="389"/>
      <c r="K106" s="389"/>
      <c r="L106" s="389"/>
      <c r="M106" s="389"/>
      <c r="N106" s="395"/>
      <c r="O106" s="727">
        <v>100</v>
      </c>
      <c r="P106" s="727"/>
      <c r="Q106" s="727"/>
      <c r="R106" s="727"/>
      <c r="S106" s="727"/>
      <c r="T106" s="683"/>
      <c r="U106" s="398">
        <f t="shared" si="7"/>
        <v>100</v>
      </c>
      <c r="V106" s="403">
        <f t="shared" si="5"/>
        <v>100</v>
      </c>
    </row>
    <row r="107" spans="1:22" ht="24" customHeight="1" x14ac:dyDescent="0.3">
      <c r="A107" s="377">
        <v>56303</v>
      </c>
      <c r="B107" s="386" t="s">
        <v>306</v>
      </c>
      <c r="C107" s="384"/>
      <c r="D107" s="384"/>
      <c r="E107" s="384"/>
      <c r="F107" s="384"/>
      <c r="G107" s="384"/>
      <c r="H107" s="389"/>
      <c r="I107" s="391">
        <f t="shared" si="6"/>
        <v>0</v>
      </c>
      <c r="J107" s="389"/>
      <c r="K107" s="683">
        <v>3000</v>
      </c>
      <c r="L107" s="389"/>
      <c r="M107" s="389"/>
      <c r="N107" s="395">
        <f t="shared" si="8"/>
        <v>3000</v>
      </c>
      <c r="O107" s="727">
        <v>36000</v>
      </c>
      <c r="P107" s="727"/>
      <c r="Q107" s="727"/>
      <c r="R107" s="727"/>
      <c r="S107" s="727"/>
      <c r="T107" s="683"/>
      <c r="U107" s="398">
        <f t="shared" si="7"/>
        <v>36000</v>
      </c>
      <c r="V107" s="403">
        <f t="shared" si="5"/>
        <v>39000</v>
      </c>
    </row>
    <row r="108" spans="1:22" ht="24" customHeight="1" x14ac:dyDescent="0.3">
      <c r="A108" s="377">
        <v>56304</v>
      </c>
      <c r="B108" s="386" t="s">
        <v>143</v>
      </c>
      <c r="C108" s="384">
        <v>1500</v>
      </c>
      <c r="D108" s="384"/>
      <c r="E108" s="384"/>
      <c r="F108" s="384"/>
      <c r="G108" s="384"/>
      <c r="H108" s="389"/>
      <c r="I108" s="391">
        <f t="shared" si="6"/>
        <v>1500</v>
      </c>
      <c r="J108" s="389"/>
      <c r="K108" s="683">
        <v>5000</v>
      </c>
      <c r="L108" s="389"/>
      <c r="M108" s="389"/>
      <c r="N108" s="395">
        <f t="shared" si="8"/>
        <v>5000</v>
      </c>
      <c r="O108" s="727">
        <v>200000</v>
      </c>
      <c r="P108" s="727"/>
      <c r="Q108" s="727"/>
      <c r="R108" s="727"/>
      <c r="S108" s="727"/>
      <c r="T108" s="683"/>
      <c r="U108" s="398">
        <f t="shared" si="7"/>
        <v>200000</v>
      </c>
      <c r="V108" s="403">
        <f t="shared" si="5"/>
        <v>206500</v>
      </c>
    </row>
    <row r="109" spans="1:22" ht="24" customHeight="1" x14ac:dyDescent="0.3">
      <c r="A109" s="377">
        <v>56305</v>
      </c>
      <c r="B109" s="386" t="s">
        <v>144</v>
      </c>
      <c r="C109" s="384"/>
      <c r="D109" s="384"/>
      <c r="E109" s="384"/>
      <c r="F109" s="384"/>
      <c r="G109" s="384"/>
      <c r="H109" s="389"/>
      <c r="I109" s="391">
        <f t="shared" si="6"/>
        <v>0</v>
      </c>
      <c r="J109" s="389"/>
      <c r="K109" s="389"/>
      <c r="L109" s="389"/>
      <c r="M109" s="389"/>
      <c r="N109" s="395">
        <f t="shared" si="8"/>
        <v>0</v>
      </c>
      <c r="O109" s="727">
        <v>50000</v>
      </c>
      <c r="P109" s="727"/>
      <c r="Q109" s="727"/>
      <c r="R109" s="727"/>
      <c r="S109" s="727"/>
      <c r="T109" s="683"/>
      <c r="U109" s="398">
        <f t="shared" si="7"/>
        <v>50000</v>
      </c>
      <c r="V109" s="403">
        <f t="shared" si="5"/>
        <v>50000</v>
      </c>
    </row>
    <row r="110" spans="1:22" ht="24" customHeight="1" x14ac:dyDescent="0.3">
      <c r="A110" s="377"/>
      <c r="B110" s="386"/>
      <c r="C110" s="384"/>
      <c r="D110" s="384"/>
      <c r="E110" s="384"/>
      <c r="F110" s="384"/>
      <c r="G110" s="384"/>
      <c r="H110" s="389"/>
      <c r="I110" s="391"/>
      <c r="J110" s="389"/>
      <c r="K110" s="389"/>
      <c r="L110" s="389"/>
      <c r="M110" s="389"/>
      <c r="N110" s="395"/>
      <c r="O110" s="727"/>
      <c r="P110" s="727"/>
      <c r="Q110" s="727"/>
      <c r="R110" s="727"/>
      <c r="S110" s="727"/>
      <c r="T110" s="683"/>
      <c r="U110" s="398">
        <f t="shared" si="7"/>
        <v>0</v>
      </c>
      <c r="V110" s="403">
        <f t="shared" si="5"/>
        <v>0</v>
      </c>
    </row>
    <row r="111" spans="1:22" ht="24" customHeight="1" x14ac:dyDescent="0.3">
      <c r="A111" s="378" t="s">
        <v>234</v>
      </c>
      <c r="B111" s="388" t="s">
        <v>247</v>
      </c>
      <c r="C111" s="388"/>
      <c r="D111" s="388"/>
      <c r="E111" s="388"/>
      <c r="F111" s="388"/>
      <c r="G111" s="388"/>
      <c r="H111" s="389"/>
      <c r="I111" s="391">
        <f t="shared" si="6"/>
        <v>0</v>
      </c>
      <c r="J111" s="389"/>
      <c r="K111" s="389"/>
      <c r="L111" s="389"/>
      <c r="M111" s="389"/>
      <c r="N111" s="395">
        <f t="shared" si="8"/>
        <v>0</v>
      </c>
      <c r="O111" s="728"/>
      <c r="P111" s="728"/>
      <c r="Q111" s="728"/>
      <c r="R111" s="728"/>
      <c r="S111" s="728"/>
      <c r="T111" s="683"/>
      <c r="U111" s="398">
        <f t="shared" si="7"/>
        <v>0</v>
      </c>
      <c r="V111" s="403">
        <f t="shared" si="5"/>
        <v>0</v>
      </c>
    </row>
    <row r="112" spans="1:22" ht="24" customHeight="1" x14ac:dyDescent="0.3">
      <c r="A112" s="379" t="s">
        <v>307</v>
      </c>
      <c r="B112" s="389" t="s">
        <v>273</v>
      </c>
      <c r="C112" s="388"/>
      <c r="D112" s="388"/>
      <c r="E112" s="388"/>
      <c r="F112" s="388"/>
      <c r="G112" s="388"/>
      <c r="H112" s="389"/>
      <c r="I112" s="391">
        <f t="shared" si="6"/>
        <v>0</v>
      </c>
      <c r="J112" s="389"/>
      <c r="K112" s="389"/>
      <c r="L112" s="389"/>
      <c r="M112" s="389"/>
      <c r="N112" s="395">
        <f t="shared" si="8"/>
        <v>0</v>
      </c>
      <c r="O112" s="728"/>
      <c r="P112" s="728"/>
      <c r="Q112" s="728"/>
      <c r="R112" s="728"/>
      <c r="S112" s="728"/>
      <c r="T112" s="683"/>
      <c r="U112" s="398">
        <f t="shared" si="7"/>
        <v>0</v>
      </c>
      <c r="V112" s="403">
        <f t="shared" si="5"/>
        <v>0</v>
      </c>
    </row>
    <row r="113" spans="1:22" ht="24" customHeight="1" x14ac:dyDescent="0.3">
      <c r="A113" s="379" t="s">
        <v>308</v>
      </c>
      <c r="B113" s="389" t="s">
        <v>309</v>
      </c>
      <c r="C113" s="388"/>
      <c r="D113" s="388"/>
      <c r="E113" s="388"/>
      <c r="F113" s="388"/>
      <c r="G113" s="388"/>
      <c r="H113" s="389"/>
      <c r="I113" s="391">
        <f t="shared" si="6"/>
        <v>0</v>
      </c>
      <c r="J113" s="389"/>
      <c r="K113" s="389"/>
      <c r="L113" s="389"/>
      <c r="M113" s="389"/>
      <c r="N113" s="395">
        <f t="shared" si="8"/>
        <v>0</v>
      </c>
      <c r="O113" s="683">
        <v>20000</v>
      </c>
      <c r="P113" s="728"/>
      <c r="Q113" s="728"/>
      <c r="R113" s="728"/>
      <c r="S113" s="728"/>
      <c r="T113" s="683"/>
      <c r="U113" s="398">
        <f t="shared" si="7"/>
        <v>20000</v>
      </c>
      <c r="V113" s="403">
        <f t="shared" si="5"/>
        <v>20000</v>
      </c>
    </row>
    <row r="114" spans="1:22" ht="24" customHeight="1" x14ac:dyDescent="0.3">
      <c r="A114" s="379" t="s">
        <v>310</v>
      </c>
      <c r="B114" s="389" t="s">
        <v>271</v>
      </c>
      <c r="C114" s="388"/>
      <c r="D114" s="388"/>
      <c r="E114" s="388"/>
      <c r="F114" s="388"/>
      <c r="G114" s="388"/>
      <c r="H114" s="389"/>
      <c r="I114" s="391">
        <f t="shared" si="6"/>
        <v>0</v>
      </c>
      <c r="J114" s="389"/>
      <c r="K114" s="389"/>
      <c r="L114" s="389"/>
      <c r="M114" s="389"/>
      <c r="N114" s="395">
        <f t="shared" si="8"/>
        <v>0</v>
      </c>
      <c r="O114" s="683">
        <v>20000</v>
      </c>
      <c r="P114" s="728"/>
      <c r="Q114" s="728"/>
      <c r="R114" s="728"/>
      <c r="S114" s="728"/>
      <c r="T114" s="683"/>
      <c r="U114" s="398">
        <f t="shared" si="7"/>
        <v>20000</v>
      </c>
      <c r="V114" s="403">
        <f t="shared" si="5"/>
        <v>20000</v>
      </c>
    </row>
    <row r="115" spans="1:22" ht="24" customHeight="1" x14ac:dyDescent="0.3">
      <c r="A115" s="379" t="s">
        <v>480</v>
      </c>
      <c r="B115" s="389" t="s">
        <v>482</v>
      </c>
      <c r="C115" s="388"/>
      <c r="D115" s="388"/>
      <c r="E115" s="388"/>
      <c r="F115" s="388"/>
      <c r="G115" s="388"/>
      <c r="H115" s="389"/>
      <c r="I115" s="391">
        <f t="shared" si="6"/>
        <v>0</v>
      </c>
      <c r="J115" s="389"/>
      <c r="K115" s="389"/>
      <c r="L115" s="389"/>
      <c r="M115" s="389"/>
      <c r="N115" s="395">
        <f t="shared" si="8"/>
        <v>0</v>
      </c>
      <c r="O115" s="683">
        <v>20000</v>
      </c>
      <c r="P115" s="728"/>
      <c r="Q115" s="728"/>
      <c r="R115" s="728"/>
      <c r="S115" s="728"/>
      <c r="T115" s="683"/>
      <c r="U115" s="398">
        <f t="shared" si="7"/>
        <v>20000</v>
      </c>
      <c r="V115" s="403">
        <f t="shared" si="5"/>
        <v>20000</v>
      </c>
    </row>
    <row r="116" spans="1:22" ht="24" customHeight="1" x14ac:dyDescent="0.3">
      <c r="A116" s="379" t="s">
        <v>481</v>
      </c>
      <c r="B116" s="389" t="s">
        <v>492</v>
      </c>
      <c r="C116" s="388"/>
      <c r="D116" s="388"/>
      <c r="E116" s="388"/>
      <c r="F116" s="388"/>
      <c r="G116" s="388"/>
      <c r="H116" s="389"/>
      <c r="I116" s="391">
        <f t="shared" si="6"/>
        <v>0</v>
      </c>
      <c r="J116" s="389"/>
      <c r="K116" s="389">
        <v>10000</v>
      </c>
      <c r="L116" s="389"/>
      <c r="M116" s="389"/>
      <c r="N116" s="395">
        <f t="shared" si="8"/>
        <v>10000</v>
      </c>
      <c r="O116" s="683"/>
      <c r="P116" s="728"/>
      <c r="Q116" s="728"/>
      <c r="R116" s="728"/>
      <c r="S116" s="728"/>
      <c r="T116" s="683"/>
      <c r="U116" s="398">
        <f t="shared" si="7"/>
        <v>0</v>
      </c>
      <c r="V116" s="403">
        <f t="shared" si="5"/>
        <v>10000</v>
      </c>
    </row>
    <row r="117" spans="1:22" ht="24" customHeight="1" x14ac:dyDescent="0.3">
      <c r="A117" s="380">
        <v>615</v>
      </c>
      <c r="B117" s="388" t="s">
        <v>235</v>
      </c>
      <c r="C117" s="389"/>
      <c r="D117" s="389"/>
      <c r="E117" s="389"/>
      <c r="F117" s="389"/>
      <c r="G117" s="389"/>
      <c r="H117" s="389"/>
      <c r="I117" s="391">
        <f t="shared" si="6"/>
        <v>0</v>
      </c>
      <c r="J117" s="389"/>
      <c r="K117" s="389"/>
      <c r="L117" s="389"/>
      <c r="M117" s="389"/>
      <c r="N117" s="395">
        <f t="shared" si="8"/>
        <v>0</v>
      </c>
      <c r="O117" s="683"/>
      <c r="P117" s="683"/>
      <c r="Q117" s="683"/>
      <c r="R117" s="683"/>
      <c r="S117" s="683"/>
      <c r="T117" s="683"/>
      <c r="U117" s="398">
        <f t="shared" si="7"/>
        <v>0</v>
      </c>
      <c r="V117" s="403">
        <f t="shared" si="5"/>
        <v>0</v>
      </c>
    </row>
    <row r="118" spans="1:22" ht="24" customHeight="1" x14ac:dyDescent="0.3">
      <c r="A118" s="381">
        <v>61599</v>
      </c>
      <c r="B118" s="389" t="s">
        <v>515</v>
      </c>
      <c r="C118" s="389"/>
      <c r="D118" s="389"/>
      <c r="E118" s="389"/>
      <c r="F118" s="389"/>
      <c r="G118" s="389"/>
      <c r="H118" s="389"/>
      <c r="I118" s="391">
        <f t="shared" si="6"/>
        <v>0</v>
      </c>
      <c r="J118" s="389">
        <v>56365.84</v>
      </c>
      <c r="K118" s="389"/>
      <c r="L118" s="389">
        <v>95880.639999999999</v>
      </c>
      <c r="M118" s="389"/>
      <c r="N118" s="395">
        <f t="shared" si="8"/>
        <v>152246.47999999998</v>
      </c>
      <c r="O118" s="683"/>
      <c r="P118" s="683"/>
      <c r="Q118" s="683"/>
      <c r="R118" s="683"/>
      <c r="S118" s="683"/>
      <c r="T118" s="683"/>
      <c r="U118" s="398">
        <f t="shared" si="7"/>
        <v>0</v>
      </c>
      <c r="V118" s="403">
        <f t="shared" si="5"/>
        <v>152246.47999999998</v>
      </c>
    </row>
    <row r="119" spans="1:22" ht="24" customHeight="1" x14ac:dyDescent="0.3">
      <c r="A119" s="380">
        <v>616</v>
      </c>
      <c r="B119" s="388" t="s">
        <v>236</v>
      </c>
      <c r="C119" s="389"/>
      <c r="D119" s="389"/>
      <c r="E119" s="389"/>
      <c r="F119" s="389"/>
      <c r="G119" s="389"/>
      <c r="H119" s="389"/>
      <c r="I119" s="391">
        <f t="shared" si="6"/>
        <v>0</v>
      </c>
      <c r="J119" s="389"/>
      <c r="K119" s="389"/>
      <c r="L119" s="389"/>
      <c r="M119" s="389"/>
      <c r="N119" s="395">
        <f t="shared" si="8"/>
        <v>0</v>
      </c>
      <c r="O119" s="683"/>
      <c r="P119" s="683"/>
      <c r="Q119" s="683"/>
      <c r="R119" s="683"/>
      <c r="S119" s="683"/>
      <c r="T119" s="683"/>
      <c r="U119" s="398">
        <f t="shared" si="7"/>
        <v>0</v>
      </c>
      <c r="V119" s="403">
        <f t="shared" si="5"/>
        <v>0</v>
      </c>
    </row>
    <row r="120" spans="1:22" ht="24" customHeight="1" x14ac:dyDescent="0.3">
      <c r="A120" s="381">
        <v>61601</v>
      </c>
      <c r="B120" s="389" t="s">
        <v>237</v>
      </c>
      <c r="C120" s="389"/>
      <c r="D120" s="389"/>
      <c r="E120" s="389"/>
      <c r="F120" s="389"/>
      <c r="G120" s="389"/>
      <c r="H120" s="389"/>
      <c r="I120" s="391">
        <f t="shared" si="6"/>
        <v>0</v>
      </c>
      <c r="J120" s="389"/>
      <c r="K120" s="389">
        <v>22481.38</v>
      </c>
      <c r="L120" s="389"/>
      <c r="M120" s="389"/>
      <c r="N120" s="395">
        <f t="shared" si="8"/>
        <v>22481.38</v>
      </c>
      <c r="O120" s="683"/>
      <c r="P120" s="683"/>
      <c r="Q120" s="683"/>
      <c r="R120" s="683"/>
      <c r="S120" s="683"/>
      <c r="T120" s="683"/>
      <c r="U120" s="398">
        <f t="shared" si="7"/>
        <v>0</v>
      </c>
      <c r="V120" s="403">
        <f t="shared" si="5"/>
        <v>22481.38</v>
      </c>
    </row>
    <row r="121" spans="1:22" ht="24" customHeight="1" x14ac:dyDescent="0.3">
      <c r="A121" s="381" t="s">
        <v>503</v>
      </c>
      <c r="B121" s="389" t="s">
        <v>514</v>
      </c>
      <c r="C121" s="389"/>
      <c r="D121" s="389"/>
      <c r="E121" s="389"/>
      <c r="F121" s="389"/>
      <c r="G121" s="389"/>
      <c r="H121" s="389"/>
      <c r="I121" s="391">
        <f t="shared" si="6"/>
        <v>0</v>
      </c>
      <c r="J121" s="389"/>
      <c r="K121" s="389"/>
      <c r="L121" s="389">
        <v>226848.2</v>
      </c>
      <c r="M121" s="389"/>
      <c r="N121" s="395">
        <f t="shared" si="8"/>
        <v>226848.2</v>
      </c>
      <c r="O121" s="683"/>
      <c r="P121" s="683"/>
      <c r="Q121" s="683"/>
      <c r="R121" s="683"/>
      <c r="S121" s="683"/>
      <c r="T121" s="683"/>
      <c r="U121" s="398">
        <f t="shared" si="7"/>
        <v>0</v>
      </c>
      <c r="V121" s="403">
        <f t="shared" si="5"/>
        <v>226848.2</v>
      </c>
    </row>
    <row r="122" spans="1:22" ht="25.5" customHeight="1" x14ac:dyDescent="0.3">
      <c r="A122" s="381">
        <v>61602</v>
      </c>
      <c r="B122" s="523" t="s">
        <v>240</v>
      </c>
      <c r="C122" s="389"/>
      <c r="D122" s="389"/>
      <c r="E122" s="389"/>
      <c r="F122" s="389"/>
      <c r="G122" s="389"/>
      <c r="H122" s="389"/>
      <c r="I122" s="391">
        <f t="shared" si="6"/>
        <v>0</v>
      </c>
      <c r="J122" s="389"/>
      <c r="K122" s="389">
        <v>10000</v>
      </c>
      <c r="L122" s="389"/>
      <c r="M122" s="389"/>
      <c r="N122" s="395">
        <f t="shared" si="8"/>
        <v>10000</v>
      </c>
      <c r="O122" s="683"/>
      <c r="P122" s="683"/>
      <c r="Q122" s="683"/>
      <c r="R122" s="683"/>
      <c r="S122" s="683"/>
      <c r="T122" s="683"/>
      <c r="U122" s="398">
        <f t="shared" si="7"/>
        <v>0</v>
      </c>
      <c r="V122" s="403">
        <f t="shared" si="5"/>
        <v>10000</v>
      </c>
    </row>
    <row r="123" spans="1:22" ht="24" customHeight="1" x14ac:dyDescent="0.3">
      <c r="A123" s="381">
        <v>61603</v>
      </c>
      <c r="B123" s="523" t="s">
        <v>241</v>
      </c>
      <c r="C123" s="389"/>
      <c r="D123" s="389"/>
      <c r="E123" s="389"/>
      <c r="F123" s="389"/>
      <c r="G123" s="389"/>
      <c r="H123" s="389"/>
      <c r="I123" s="391">
        <f t="shared" si="6"/>
        <v>0</v>
      </c>
      <c r="J123" s="389"/>
      <c r="K123" s="389">
        <v>10000</v>
      </c>
      <c r="L123" s="389"/>
      <c r="M123" s="389"/>
      <c r="N123" s="395">
        <f t="shared" si="8"/>
        <v>10000</v>
      </c>
      <c r="O123" s="683"/>
      <c r="P123" s="683"/>
      <c r="Q123" s="683"/>
      <c r="R123" s="683"/>
      <c r="S123" s="683"/>
      <c r="T123" s="683"/>
      <c r="U123" s="398">
        <f t="shared" si="7"/>
        <v>0</v>
      </c>
      <c r="V123" s="403">
        <f t="shared" si="5"/>
        <v>10000</v>
      </c>
    </row>
    <row r="124" spans="1:22" ht="24" customHeight="1" x14ac:dyDescent="0.3">
      <c r="A124" s="381">
        <v>61604</v>
      </c>
      <c r="B124" s="523" t="s">
        <v>242</v>
      </c>
      <c r="C124" s="389"/>
      <c r="D124" s="389"/>
      <c r="E124" s="389"/>
      <c r="F124" s="389"/>
      <c r="G124" s="389"/>
      <c r="H124" s="389"/>
      <c r="I124" s="391">
        <f t="shared" si="6"/>
        <v>0</v>
      </c>
      <c r="J124" s="389"/>
      <c r="K124" s="389">
        <v>10000</v>
      </c>
      <c r="L124" s="389"/>
      <c r="M124" s="389"/>
      <c r="N124" s="395">
        <f t="shared" si="8"/>
        <v>10000</v>
      </c>
      <c r="O124" s="683"/>
      <c r="P124" s="683"/>
      <c r="Q124" s="683"/>
      <c r="R124" s="683"/>
      <c r="S124" s="683"/>
      <c r="T124" s="683"/>
      <c r="U124" s="398">
        <f t="shared" si="7"/>
        <v>0</v>
      </c>
      <c r="V124" s="403">
        <f t="shared" si="5"/>
        <v>10000</v>
      </c>
    </row>
    <row r="125" spans="1:22" ht="24" customHeight="1" x14ac:dyDescent="0.3">
      <c r="A125" s="381">
        <v>61606</v>
      </c>
      <c r="B125" s="523" t="s">
        <v>238</v>
      </c>
      <c r="C125" s="389"/>
      <c r="D125" s="389"/>
      <c r="E125" s="389"/>
      <c r="F125" s="389"/>
      <c r="G125" s="389"/>
      <c r="H125" s="389"/>
      <c r="I125" s="391">
        <f t="shared" si="6"/>
        <v>0</v>
      </c>
      <c r="J125" s="389"/>
      <c r="K125" s="389">
        <v>10000</v>
      </c>
      <c r="L125" s="389"/>
      <c r="M125" s="389"/>
      <c r="N125" s="395">
        <f t="shared" si="8"/>
        <v>10000</v>
      </c>
      <c r="O125" s="683"/>
      <c r="P125" s="683"/>
      <c r="Q125" s="683"/>
      <c r="R125" s="683"/>
      <c r="S125" s="683"/>
      <c r="T125" s="683"/>
      <c r="U125" s="398">
        <f t="shared" si="7"/>
        <v>0</v>
      </c>
      <c r="V125" s="403">
        <f t="shared" si="5"/>
        <v>10000</v>
      </c>
    </row>
    <row r="126" spans="1:22" ht="24" customHeight="1" x14ac:dyDescent="0.3">
      <c r="A126" s="381">
        <v>61607</v>
      </c>
      <c r="B126" s="523" t="s">
        <v>239</v>
      </c>
      <c r="C126" s="389"/>
      <c r="D126" s="389"/>
      <c r="E126" s="389"/>
      <c r="F126" s="389"/>
      <c r="G126" s="389"/>
      <c r="H126" s="389"/>
      <c r="I126" s="391">
        <f t="shared" si="6"/>
        <v>0</v>
      </c>
      <c r="J126" s="389"/>
      <c r="K126" s="389">
        <v>5416.84</v>
      </c>
      <c r="L126" s="389"/>
      <c r="M126" s="389"/>
      <c r="N126" s="395">
        <f t="shared" si="8"/>
        <v>5416.84</v>
      </c>
      <c r="O126" s="683"/>
      <c r="P126" s="683"/>
      <c r="Q126" s="683"/>
      <c r="R126" s="683"/>
      <c r="S126" s="683"/>
      <c r="T126" s="683"/>
      <c r="U126" s="398">
        <f t="shared" si="7"/>
        <v>0</v>
      </c>
      <c r="V126" s="403">
        <f t="shared" si="5"/>
        <v>5416.84</v>
      </c>
    </row>
    <row r="127" spans="1:22" ht="24" customHeight="1" x14ac:dyDescent="0.3">
      <c r="A127" s="381">
        <v>61608</v>
      </c>
      <c r="B127" s="524" t="s">
        <v>274</v>
      </c>
      <c r="C127" s="389"/>
      <c r="D127" s="389"/>
      <c r="E127" s="389"/>
      <c r="F127" s="389"/>
      <c r="G127" s="389"/>
      <c r="H127" s="389"/>
      <c r="I127" s="391">
        <f t="shared" si="6"/>
        <v>0</v>
      </c>
      <c r="J127" s="389"/>
      <c r="K127" s="389">
        <v>5000</v>
      </c>
      <c r="L127" s="389"/>
      <c r="M127" s="389"/>
      <c r="N127" s="395">
        <f t="shared" si="8"/>
        <v>5000</v>
      </c>
      <c r="O127" s="683"/>
      <c r="P127" s="683"/>
      <c r="Q127" s="683"/>
      <c r="R127" s="683"/>
      <c r="S127" s="683"/>
      <c r="T127" s="683"/>
      <c r="U127" s="398">
        <f t="shared" si="7"/>
        <v>0</v>
      </c>
      <c r="V127" s="403">
        <f t="shared" si="5"/>
        <v>5000</v>
      </c>
    </row>
    <row r="128" spans="1:22" ht="24" customHeight="1" x14ac:dyDescent="0.3">
      <c r="A128" s="381">
        <v>61699</v>
      </c>
      <c r="B128" s="386" t="s">
        <v>243</v>
      </c>
      <c r="C128" s="389"/>
      <c r="D128" s="389"/>
      <c r="E128" s="389"/>
      <c r="F128" s="389"/>
      <c r="G128" s="389"/>
      <c r="H128" s="389"/>
      <c r="I128" s="391">
        <f t="shared" si="6"/>
        <v>0</v>
      </c>
      <c r="J128" s="389"/>
      <c r="K128" s="389">
        <v>5000</v>
      </c>
      <c r="L128" s="389"/>
      <c r="M128" s="389"/>
      <c r="N128" s="395">
        <f t="shared" si="8"/>
        <v>5000</v>
      </c>
      <c r="O128" s="683"/>
      <c r="P128" s="683"/>
      <c r="Q128" s="683"/>
      <c r="R128" s="683"/>
      <c r="S128" s="683"/>
      <c r="T128" s="683"/>
      <c r="U128" s="398">
        <f t="shared" si="7"/>
        <v>0</v>
      </c>
      <c r="V128" s="403">
        <f t="shared" si="5"/>
        <v>5000</v>
      </c>
    </row>
    <row r="129" spans="1:22" ht="24" customHeight="1" x14ac:dyDescent="0.3">
      <c r="A129" s="380">
        <v>71</v>
      </c>
      <c r="B129" s="387" t="s">
        <v>275</v>
      </c>
      <c r="C129" s="389"/>
      <c r="D129" s="389"/>
      <c r="E129" s="389"/>
      <c r="F129" s="389"/>
      <c r="G129" s="389"/>
      <c r="H129" s="389"/>
      <c r="I129" s="391">
        <f t="shared" si="6"/>
        <v>0</v>
      </c>
      <c r="J129" s="389"/>
      <c r="K129" s="389"/>
      <c r="L129" s="389"/>
      <c r="M129" s="389"/>
      <c r="N129" s="395">
        <f t="shared" si="8"/>
        <v>0</v>
      </c>
      <c r="O129" s="683"/>
      <c r="P129" s="683"/>
      <c r="Q129" s="683"/>
      <c r="R129" s="683"/>
      <c r="S129" s="683"/>
      <c r="T129" s="683"/>
      <c r="U129" s="398">
        <f t="shared" si="7"/>
        <v>0</v>
      </c>
      <c r="V129" s="403">
        <f t="shared" si="5"/>
        <v>0</v>
      </c>
    </row>
    <row r="130" spans="1:22" ht="24" customHeight="1" x14ac:dyDescent="0.3">
      <c r="A130" s="380">
        <v>713</v>
      </c>
      <c r="B130" s="387" t="s">
        <v>284</v>
      </c>
      <c r="C130" s="389"/>
      <c r="D130" s="389"/>
      <c r="E130" s="389"/>
      <c r="F130" s="389"/>
      <c r="G130" s="389"/>
      <c r="H130" s="389"/>
      <c r="I130" s="391">
        <f t="shared" si="6"/>
        <v>0</v>
      </c>
      <c r="J130" s="389"/>
      <c r="K130" s="389"/>
      <c r="L130" s="389"/>
      <c r="M130" s="389"/>
      <c r="N130" s="395">
        <f t="shared" si="8"/>
        <v>0</v>
      </c>
      <c r="O130" s="683"/>
      <c r="P130" s="683"/>
      <c r="Q130" s="683"/>
      <c r="R130" s="683"/>
      <c r="S130" s="683"/>
      <c r="T130" s="683"/>
      <c r="U130" s="398">
        <f t="shared" si="7"/>
        <v>0</v>
      </c>
      <c r="V130" s="403">
        <f t="shared" si="5"/>
        <v>0</v>
      </c>
    </row>
    <row r="131" spans="1:22" ht="24" customHeight="1" x14ac:dyDescent="0.3">
      <c r="A131" s="381">
        <v>71308</v>
      </c>
      <c r="B131" s="386" t="s">
        <v>277</v>
      </c>
      <c r="C131" s="389"/>
      <c r="D131" s="389"/>
      <c r="E131" s="389"/>
      <c r="F131" s="389"/>
      <c r="G131" s="389"/>
      <c r="H131" s="389"/>
      <c r="I131" s="391">
        <f t="shared" si="6"/>
        <v>0</v>
      </c>
      <c r="J131" s="389"/>
      <c r="K131" s="389"/>
      <c r="L131" s="389"/>
      <c r="M131" s="389">
        <v>137740.16</v>
      </c>
      <c r="N131" s="395">
        <f t="shared" si="8"/>
        <v>137740.16</v>
      </c>
      <c r="O131" s="683"/>
      <c r="P131" s="683"/>
      <c r="Q131" s="683"/>
      <c r="R131" s="683"/>
      <c r="S131" s="683"/>
      <c r="T131" s="683"/>
      <c r="U131" s="398">
        <f t="shared" si="7"/>
        <v>0</v>
      </c>
      <c r="V131" s="403">
        <f t="shared" si="5"/>
        <v>137740.16</v>
      </c>
    </row>
    <row r="132" spans="1:22" ht="24" customHeight="1" x14ac:dyDescent="0.3">
      <c r="A132" s="380">
        <v>72</v>
      </c>
      <c r="B132" s="387" t="s">
        <v>172</v>
      </c>
      <c r="C132" s="389"/>
      <c r="D132" s="389"/>
      <c r="E132" s="389"/>
      <c r="F132" s="389"/>
      <c r="G132" s="389"/>
      <c r="H132" s="389"/>
      <c r="I132" s="391">
        <f t="shared" si="6"/>
        <v>0</v>
      </c>
      <c r="J132" s="389"/>
      <c r="K132" s="389"/>
      <c r="L132" s="389"/>
      <c r="M132" s="389"/>
      <c r="N132" s="395">
        <f t="shared" si="8"/>
        <v>0</v>
      </c>
      <c r="O132" s="683"/>
      <c r="P132" s="683"/>
      <c r="Q132" s="683"/>
      <c r="R132" s="683"/>
      <c r="S132" s="683"/>
      <c r="T132" s="683"/>
      <c r="U132" s="398">
        <f t="shared" si="7"/>
        <v>0</v>
      </c>
      <c r="V132" s="403">
        <f t="shared" si="5"/>
        <v>0</v>
      </c>
    </row>
    <row r="133" spans="1:22" ht="24" customHeight="1" x14ac:dyDescent="0.3">
      <c r="A133" s="380">
        <v>721</v>
      </c>
      <c r="B133" s="387" t="s">
        <v>145</v>
      </c>
      <c r="C133" s="389"/>
      <c r="D133" s="389"/>
      <c r="E133" s="389"/>
      <c r="F133" s="389"/>
      <c r="G133" s="389"/>
      <c r="H133" s="389"/>
      <c r="I133" s="391">
        <f t="shared" si="6"/>
        <v>0</v>
      </c>
      <c r="J133" s="389"/>
      <c r="K133" s="389"/>
      <c r="L133" s="389"/>
      <c r="M133" s="389"/>
      <c r="N133" s="395">
        <f t="shared" si="8"/>
        <v>0</v>
      </c>
      <c r="O133" s="683"/>
      <c r="P133" s="683"/>
      <c r="Q133" s="683"/>
      <c r="R133" s="683"/>
      <c r="S133" s="683"/>
      <c r="T133" s="683"/>
      <c r="U133" s="398">
        <f t="shared" si="7"/>
        <v>0</v>
      </c>
      <c r="V133" s="403">
        <f t="shared" si="5"/>
        <v>0</v>
      </c>
    </row>
    <row r="134" spans="1:22" ht="24" customHeight="1" x14ac:dyDescent="0.3">
      <c r="A134" s="381">
        <v>72101</v>
      </c>
      <c r="B134" s="386" t="s">
        <v>145</v>
      </c>
      <c r="C134" s="389"/>
      <c r="D134" s="389"/>
      <c r="E134" s="389"/>
      <c r="F134" s="389"/>
      <c r="G134" s="389"/>
      <c r="H134" s="389"/>
      <c r="I134" s="391">
        <f t="shared" si="6"/>
        <v>0</v>
      </c>
      <c r="J134" s="389"/>
      <c r="K134" s="389"/>
      <c r="L134" s="389"/>
      <c r="M134" s="389"/>
      <c r="N134" s="395">
        <f t="shared" si="8"/>
        <v>0</v>
      </c>
      <c r="O134" s="683"/>
      <c r="P134" s="683"/>
      <c r="Q134" s="683"/>
      <c r="R134" s="683"/>
      <c r="S134" s="683"/>
      <c r="T134" s="683"/>
      <c r="U134" s="398">
        <f t="shared" si="7"/>
        <v>0</v>
      </c>
      <c r="V134" s="403">
        <f t="shared" ref="V134:V137" si="9">+I134+N134+U134</f>
        <v>0</v>
      </c>
    </row>
    <row r="135" spans="1:22" ht="24" customHeight="1" x14ac:dyDescent="0.3">
      <c r="A135" s="380">
        <v>99</v>
      </c>
      <c r="B135" s="387" t="s">
        <v>248</v>
      </c>
      <c r="C135" s="389"/>
      <c r="D135" s="389"/>
      <c r="E135" s="389"/>
      <c r="F135" s="389"/>
      <c r="G135" s="389"/>
      <c r="H135" s="389"/>
      <c r="I135" s="391">
        <f t="shared" si="6"/>
        <v>0</v>
      </c>
      <c r="J135" s="389"/>
      <c r="K135" s="389"/>
      <c r="L135" s="389"/>
      <c r="M135" s="389"/>
      <c r="N135" s="395">
        <f t="shared" si="8"/>
        <v>0</v>
      </c>
      <c r="O135" s="683"/>
      <c r="P135" s="683"/>
      <c r="Q135" s="683"/>
      <c r="R135" s="683"/>
      <c r="S135" s="683"/>
      <c r="T135" s="683"/>
      <c r="U135" s="398">
        <f t="shared" si="7"/>
        <v>0</v>
      </c>
      <c r="V135" s="403">
        <f t="shared" si="9"/>
        <v>0</v>
      </c>
    </row>
    <row r="136" spans="1:22" ht="24" customHeight="1" x14ac:dyDescent="0.3">
      <c r="A136" s="380">
        <v>991</v>
      </c>
      <c r="B136" s="387" t="s">
        <v>249</v>
      </c>
      <c r="C136" s="389"/>
      <c r="D136" s="389"/>
      <c r="E136" s="389"/>
      <c r="F136" s="389"/>
      <c r="G136" s="389"/>
      <c r="H136" s="389"/>
      <c r="I136" s="391">
        <f t="shared" si="6"/>
        <v>0</v>
      </c>
      <c r="J136" s="389"/>
      <c r="K136" s="389"/>
      <c r="L136" s="389"/>
      <c r="M136" s="389"/>
      <c r="N136" s="395">
        <f t="shared" si="8"/>
        <v>0</v>
      </c>
      <c r="O136" s="683"/>
      <c r="P136" s="683"/>
      <c r="Q136" s="683"/>
      <c r="R136" s="683"/>
      <c r="S136" s="683"/>
      <c r="T136" s="683"/>
      <c r="U136" s="398">
        <f t="shared" si="7"/>
        <v>0</v>
      </c>
      <c r="V136" s="403">
        <f t="shared" si="9"/>
        <v>0</v>
      </c>
    </row>
    <row r="137" spans="1:22" ht="24" customHeight="1" x14ac:dyDescent="0.3">
      <c r="A137" s="381">
        <v>99101</v>
      </c>
      <c r="B137" s="386" t="s">
        <v>249</v>
      </c>
      <c r="C137" s="389"/>
      <c r="D137" s="389"/>
      <c r="E137" s="389"/>
      <c r="F137" s="389"/>
      <c r="G137" s="389"/>
      <c r="H137" s="389"/>
      <c r="I137" s="391">
        <f t="shared" si="6"/>
        <v>0</v>
      </c>
      <c r="J137" s="389"/>
      <c r="K137" s="389"/>
      <c r="L137" s="389"/>
      <c r="M137" s="389"/>
      <c r="N137" s="395">
        <f t="shared" si="8"/>
        <v>0</v>
      </c>
      <c r="O137" s="683"/>
      <c r="P137" s="683"/>
      <c r="Q137" s="683"/>
      <c r="R137" s="683"/>
      <c r="S137" s="683"/>
      <c r="T137" s="683"/>
      <c r="U137" s="398">
        <f t="shared" si="7"/>
        <v>0</v>
      </c>
      <c r="V137" s="403">
        <f t="shared" si="9"/>
        <v>0</v>
      </c>
    </row>
    <row r="138" spans="1:22" ht="26.1" customHeight="1" x14ac:dyDescent="0.3">
      <c r="A138" s="139"/>
      <c r="B138" s="390" t="s">
        <v>38</v>
      </c>
      <c r="C138" s="388">
        <f t="shared" ref="C138:I138" si="10">SUM(C10:C137)</f>
        <v>229777.15</v>
      </c>
      <c r="D138" s="388">
        <f t="shared" si="10"/>
        <v>25750</v>
      </c>
      <c r="E138" s="388">
        <f t="shared" si="10"/>
        <v>11770.16</v>
      </c>
      <c r="F138" s="388">
        <f t="shared" si="10"/>
        <v>85500</v>
      </c>
      <c r="G138" s="388">
        <f t="shared" si="10"/>
        <v>5625</v>
      </c>
      <c r="H138" s="388">
        <f t="shared" si="10"/>
        <v>17350</v>
      </c>
      <c r="I138" s="394">
        <f t="shared" si="10"/>
        <v>375772.31</v>
      </c>
      <c r="J138" s="388">
        <f>SUM(J15:J137)</f>
        <v>56365.84</v>
      </c>
      <c r="K138" s="388">
        <f>SUM(K8:K137)</f>
        <v>524898.22</v>
      </c>
      <c r="L138" s="388">
        <f>SUM(L15:L137)</f>
        <v>322728.84000000003</v>
      </c>
      <c r="M138" s="388">
        <f>SUM(M91:M137)</f>
        <v>548180.16</v>
      </c>
      <c r="N138" s="397">
        <f>SUM(N15:N137)</f>
        <v>1452173.06</v>
      </c>
      <c r="O138" s="388">
        <f>SUM(O8:O137)</f>
        <v>959521.82700000005</v>
      </c>
      <c r="P138" s="388">
        <f>SUM(P10:P137)</f>
        <v>245723.19500000001</v>
      </c>
      <c r="Q138" s="388">
        <f>SUM(Q9:Q137)</f>
        <v>63973</v>
      </c>
      <c r="R138" s="388">
        <f>SUM(R9:R137)</f>
        <v>14999.278</v>
      </c>
      <c r="S138" s="388">
        <f>SUM(S9:S137)</f>
        <v>79118.75</v>
      </c>
      <c r="T138" s="388">
        <f>SUM(T8:T137)</f>
        <v>316668.5</v>
      </c>
      <c r="U138" s="399">
        <f>SUM(U8:U137)</f>
        <v>1680004.55</v>
      </c>
      <c r="V138" s="404">
        <f t="shared" ref="V138" si="11">+I138+N138+U138</f>
        <v>3507949.92</v>
      </c>
    </row>
    <row r="139" spans="1:22" ht="18" customHeight="1" x14ac:dyDescent="0.2">
      <c r="A139" s="64"/>
      <c r="B139" s="23"/>
      <c r="N139" s="320"/>
    </row>
    <row r="140" spans="1:22" ht="18" customHeight="1" x14ac:dyDescent="0.2">
      <c r="A140" s="64"/>
      <c r="B140" s="23"/>
    </row>
    <row r="141" spans="1:22" ht="18" customHeight="1" x14ac:dyDescent="0.2">
      <c r="A141" s="64"/>
      <c r="B141" s="23"/>
    </row>
    <row r="142" spans="1:22" ht="18" customHeight="1" x14ac:dyDescent="0.2">
      <c r="A142" s="64"/>
      <c r="B142" s="23"/>
    </row>
    <row r="143" spans="1:22" ht="18" customHeight="1" x14ac:dyDescent="0.2">
      <c r="A143" s="64"/>
      <c r="B143" s="23"/>
    </row>
    <row r="144" spans="1:22" ht="18" customHeight="1" x14ac:dyDescent="0.2">
      <c r="A144" s="64"/>
      <c r="B144" s="23"/>
    </row>
    <row r="145" spans="1:2" ht="18" customHeight="1" x14ac:dyDescent="0.2">
      <c r="A145" s="64"/>
      <c r="B145" s="23"/>
    </row>
    <row r="146" spans="1:2" ht="18" customHeight="1" x14ac:dyDescent="0.2">
      <c r="A146" s="64"/>
      <c r="B146" s="23"/>
    </row>
    <row r="147" spans="1:2" ht="18" customHeight="1" x14ac:dyDescent="0.2">
      <c r="A147" s="64"/>
      <c r="B147" s="23"/>
    </row>
    <row r="148" spans="1:2" ht="18" customHeight="1" x14ac:dyDescent="0.2">
      <c r="A148" s="64"/>
      <c r="B148" s="23"/>
    </row>
    <row r="149" spans="1:2" ht="18" customHeight="1" x14ac:dyDescent="0.2">
      <c r="A149" s="64"/>
      <c r="B149" s="23"/>
    </row>
  </sheetData>
  <mergeCells count="15">
    <mergeCell ref="A1:V1"/>
    <mergeCell ref="C2:N2"/>
    <mergeCell ref="O2:U2"/>
    <mergeCell ref="O3:U3"/>
    <mergeCell ref="C3:I3"/>
    <mergeCell ref="J3:N3"/>
    <mergeCell ref="B2:B7"/>
    <mergeCell ref="A2:A7"/>
    <mergeCell ref="N4:N7"/>
    <mergeCell ref="I6:I7"/>
    <mergeCell ref="U6:U7"/>
    <mergeCell ref="O4:U4"/>
    <mergeCell ref="O5:U5"/>
    <mergeCell ref="C4:I4"/>
    <mergeCell ref="C5:I5"/>
  </mergeCells>
  <phoneticPr fontId="0" type="noConversion"/>
  <printOptions horizontalCentered="1"/>
  <pageMargins left="3.937007874015748E-2" right="3.937007874015748E-2" top="0.39370078740157483" bottom="0.19685039370078741" header="0.19685039370078741" footer="0.19685039370078741"/>
  <pageSetup paperSize="5" scale="35" orientation="landscape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2:U172"/>
  <sheetViews>
    <sheetView showGridLines="0" tabSelected="1" topLeftCell="B1" zoomScale="90" workbookViewId="0">
      <pane ySplit="8" topLeftCell="A9" activePane="bottomLeft" state="frozen"/>
      <selection activeCell="D1" sqref="D1"/>
      <selection pane="bottomLeft" activeCell="V19" sqref="V19"/>
    </sheetView>
  </sheetViews>
  <sheetFormatPr baseColWidth="10" defaultRowHeight="12.75" x14ac:dyDescent="0.2"/>
  <cols>
    <col min="1" max="1" width="1.140625" hidden="1" customWidth="1"/>
    <col min="2" max="2" width="5.140625" customWidth="1"/>
    <col min="3" max="3" width="29.28515625" customWidth="1"/>
    <col min="4" max="4" width="17" customWidth="1"/>
    <col min="5" max="5" width="7.28515625" style="3" customWidth="1"/>
    <col min="6" max="6" width="13.85546875" style="3" customWidth="1"/>
    <col min="7" max="7" width="12.7109375" customWidth="1"/>
    <col min="8" max="8" width="12.5703125" customWidth="1"/>
    <col min="9" max="9" width="11.85546875" customWidth="1"/>
    <col min="10" max="10" width="11.140625" hidden="1" customWidth="1"/>
    <col min="11" max="11" width="11.140625" customWidth="1"/>
    <col min="12" max="12" width="12" customWidth="1"/>
    <col min="13" max="13" width="7" customWidth="1"/>
    <col min="14" max="14" width="10.28515625" customWidth="1"/>
    <col min="15" max="15" width="14" customWidth="1"/>
    <col min="16" max="16" width="15.28515625" customWidth="1"/>
    <col min="17" max="17" width="11" bestFit="1" customWidth="1"/>
  </cols>
  <sheetData>
    <row r="2" spans="2:21" ht="20.25" x14ac:dyDescent="0.3">
      <c r="B2" s="910" t="s">
        <v>333</v>
      </c>
      <c r="C2" s="910"/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910"/>
      <c r="O2" s="910"/>
      <c r="P2" s="910"/>
    </row>
    <row r="3" spans="2:21" ht="18" x14ac:dyDescent="0.25">
      <c r="B3" s="911" t="s">
        <v>523</v>
      </c>
      <c r="C3" s="912"/>
      <c r="D3" s="912"/>
      <c r="E3" s="912"/>
      <c r="F3" s="912"/>
      <c r="G3" s="912"/>
      <c r="H3" s="912"/>
      <c r="I3" s="912"/>
      <c r="J3" s="912"/>
      <c r="K3" s="912"/>
      <c r="L3" s="912"/>
      <c r="M3" s="912"/>
      <c r="N3" s="912"/>
      <c r="O3" s="912"/>
      <c r="P3" s="913"/>
    </row>
    <row r="4" spans="2:21" ht="18" x14ac:dyDescent="0.25">
      <c r="B4" s="914" t="s">
        <v>46</v>
      </c>
      <c r="C4" s="914"/>
      <c r="D4" s="914"/>
      <c r="E4" s="914"/>
      <c r="F4" s="914"/>
      <c r="G4" s="914"/>
      <c r="H4" s="914"/>
      <c r="I4" s="914"/>
      <c r="J4" s="914"/>
      <c r="K4" s="914"/>
      <c r="L4" s="914"/>
      <c r="M4" s="914"/>
      <c r="N4" s="914"/>
      <c r="O4" s="914"/>
      <c r="P4" s="914"/>
    </row>
    <row r="5" spans="2:21" ht="18.75" thickBot="1" x14ac:dyDescent="0.3">
      <c r="B5" s="140"/>
      <c r="C5" s="140"/>
      <c r="D5" s="358"/>
      <c r="E5" s="359"/>
      <c r="F5" s="359" t="s">
        <v>381</v>
      </c>
      <c r="G5" s="359"/>
      <c r="H5" s="360"/>
      <c r="I5" s="140"/>
      <c r="J5" s="140"/>
      <c r="K5" s="420"/>
      <c r="L5" s="140"/>
      <c r="M5" s="140"/>
      <c r="N5" s="140"/>
      <c r="O5" s="140"/>
      <c r="P5" s="140"/>
    </row>
    <row r="6" spans="2:21" ht="18.600000000000001" customHeight="1" thickBot="1" x14ac:dyDescent="0.3">
      <c r="B6" s="919" t="s">
        <v>47</v>
      </c>
      <c r="C6" s="930" t="s">
        <v>48</v>
      </c>
      <c r="D6" s="924" t="s">
        <v>49</v>
      </c>
      <c r="E6" s="927" t="s">
        <v>50</v>
      </c>
      <c r="F6" s="915" t="s">
        <v>51</v>
      </c>
      <c r="G6" s="916"/>
      <c r="H6" s="903" t="s">
        <v>52</v>
      </c>
      <c r="I6" s="905" t="s">
        <v>53</v>
      </c>
      <c r="J6" s="905"/>
      <c r="K6" s="905"/>
      <c r="L6" s="905"/>
      <c r="M6" s="905"/>
      <c r="N6" s="905"/>
      <c r="O6" s="906"/>
      <c r="P6" s="921" t="s">
        <v>35</v>
      </c>
    </row>
    <row r="7" spans="2:21" ht="18.600000000000001" customHeight="1" thickBot="1" x14ac:dyDescent="0.3">
      <c r="B7" s="920"/>
      <c r="C7" s="931"/>
      <c r="D7" s="925"/>
      <c r="E7" s="928"/>
      <c r="F7" s="917"/>
      <c r="G7" s="918"/>
      <c r="H7" s="904"/>
      <c r="I7" s="115" t="s">
        <v>54</v>
      </c>
      <c r="J7" s="907" t="s">
        <v>55</v>
      </c>
      <c r="K7" s="908"/>
      <c r="L7" s="908"/>
      <c r="M7" s="908"/>
      <c r="N7" s="908"/>
      <c r="O7" s="909"/>
      <c r="P7" s="922"/>
    </row>
    <row r="8" spans="2:21" ht="26.25" customHeight="1" thickBot="1" x14ac:dyDescent="0.3">
      <c r="B8" s="920"/>
      <c r="C8" s="932"/>
      <c r="D8" s="926"/>
      <c r="E8" s="929"/>
      <c r="F8" s="321" t="s">
        <v>56</v>
      </c>
      <c r="G8" s="150" t="s">
        <v>57</v>
      </c>
      <c r="H8" s="322" t="s">
        <v>58</v>
      </c>
      <c r="I8" s="116" t="s">
        <v>59</v>
      </c>
      <c r="J8" s="151" t="s">
        <v>293</v>
      </c>
      <c r="K8" s="151" t="s">
        <v>293</v>
      </c>
      <c r="L8" s="151" t="s">
        <v>60</v>
      </c>
      <c r="M8" s="151" t="s">
        <v>61</v>
      </c>
      <c r="N8" s="151" t="s">
        <v>294</v>
      </c>
      <c r="O8" s="150" t="s">
        <v>62</v>
      </c>
      <c r="P8" s="923"/>
    </row>
    <row r="9" spans="2:21" s="99" customFormat="1" ht="30" customHeight="1" thickBot="1" x14ac:dyDescent="0.25">
      <c r="B9" s="121">
        <v>1</v>
      </c>
      <c r="C9" s="708" t="s">
        <v>63</v>
      </c>
      <c r="D9" s="169" t="s">
        <v>64</v>
      </c>
      <c r="E9" s="345" t="s">
        <v>3</v>
      </c>
      <c r="F9" s="709">
        <v>2000</v>
      </c>
      <c r="G9" s="171">
        <f t="shared" ref="G9:G23" si="0">F9*12</f>
        <v>24000</v>
      </c>
      <c r="H9" s="709">
        <v>2000</v>
      </c>
      <c r="I9" s="172">
        <f t="shared" ref="I9:I23" si="1">+G9*6.75%</f>
        <v>1620</v>
      </c>
      <c r="J9" s="722"/>
      <c r="K9" s="723"/>
      <c r="L9" s="187">
        <f t="shared" ref="L9:L23" si="2">IF(F9&gt;685.71,685.71*7.5%*12,F9*7.5%*12)</f>
        <v>617.13900000000001</v>
      </c>
      <c r="M9" s="172"/>
      <c r="N9" s="188">
        <f t="shared" ref="N9:N23" si="3">IF(F9&gt;685.71,685.71*1%*12,F9*1%*12)</f>
        <v>82.285200000000003</v>
      </c>
      <c r="O9" s="172">
        <f t="shared" ref="O9:O23" si="4">SUM(J9:M9)</f>
        <v>617.13900000000001</v>
      </c>
      <c r="P9" s="189">
        <f t="shared" ref="P9:P23" si="5">SUM(G9:M9)</f>
        <v>28237.138999999999</v>
      </c>
      <c r="Q9" s="98"/>
      <c r="R9" s="98"/>
      <c r="S9" s="98"/>
      <c r="T9" s="98"/>
      <c r="U9" s="98"/>
    </row>
    <row r="10" spans="2:21" s="99" customFormat="1" ht="30" customHeight="1" thickBot="1" x14ac:dyDescent="0.25">
      <c r="B10" s="121">
        <v>2</v>
      </c>
      <c r="C10" s="708" t="s">
        <v>437</v>
      </c>
      <c r="D10" s="169" t="s">
        <v>439</v>
      </c>
      <c r="E10" s="361" t="s">
        <v>518</v>
      </c>
      <c r="F10" s="710">
        <v>750</v>
      </c>
      <c r="G10" s="171">
        <f>F10*12</f>
        <v>9000</v>
      </c>
      <c r="H10" s="709">
        <v>750</v>
      </c>
      <c r="I10" s="172">
        <f>+G10*6.75%</f>
        <v>607.5</v>
      </c>
      <c r="J10" s="722"/>
      <c r="K10" s="723"/>
      <c r="L10" s="187">
        <f t="shared" si="2"/>
        <v>617.13900000000001</v>
      </c>
      <c r="M10" s="172"/>
      <c r="N10" s="188">
        <f t="shared" si="3"/>
        <v>82.285200000000003</v>
      </c>
      <c r="O10" s="172">
        <f t="shared" ref="O10" si="6">SUM(J10:M10)</f>
        <v>617.13900000000001</v>
      </c>
      <c r="P10" s="189">
        <f t="shared" si="5"/>
        <v>10974.638999999999</v>
      </c>
      <c r="Q10" s="98"/>
      <c r="R10" s="98"/>
      <c r="S10" s="98"/>
      <c r="T10" s="98"/>
      <c r="U10" s="98"/>
    </row>
    <row r="11" spans="2:21" s="99" customFormat="1" ht="30" customHeight="1" thickBot="1" x14ac:dyDescent="0.25">
      <c r="B11" s="121">
        <v>3</v>
      </c>
      <c r="C11" s="685" t="s">
        <v>65</v>
      </c>
      <c r="D11" s="170" t="s">
        <v>66</v>
      </c>
      <c r="E11" s="361" t="s">
        <v>3</v>
      </c>
      <c r="F11" s="711">
        <v>750</v>
      </c>
      <c r="G11" s="171">
        <f t="shared" si="0"/>
        <v>9000</v>
      </c>
      <c r="H11" s="711">
        <v>750</v>
      </c>
      <c r="I11" s="172">
        <f t="shared" si="1"/>
        <v>607.5</v>
      </c>
      <c r="J11" s="722"/>
      <c r="K11" s="723"/>
      <c r="L11" s="187">
        <f t="shared" si="2"/>
        <v>617.13900000000001</v>
      </c>
      <c r="M11" s="172"/>
      <c r="N11" s="188">
        <f t="shared" si="3"/>
        <v>82.285200000000003</v>
      </c>
      <c r="O11" s="172">
        <f t="shared" si="4"/>
        <v>617.13900000000001</v>
      </c>
      <c r="P11" s="189">
        <f t="shared" si="5"/>
        <v>10974.638999999999</v>
      </c>
      <c r="Q11" s="98"/>
      <c r="R11" s="98"/>
      <c r="S11" s="98"/>
      <c r="T11" s="98"/>
      <c r="U11" s="98"/>
    </row>
    <row r="12" spans="2:21" s="99" customFormat="1" ht="30" customHeight="1" thickBot="1" x14ac:dyDescent="0.25">
      <c r="B12" s="121">
        <v>4</v>
      </c>
      <c r="C12" s="685" t="s">
        <v>447</v>
      </c>
      <c r="D12" s="170" t="s">
        <v>64</v>
      </c>
      <c r="E12" s="361" t="s">
        <v>3</v>
      </c>
      <c r="F12" s="712">
        <v>400</v>
      </c>
      <c r="G12" s="171">
        <f>F12*12</f>
        <v>4800</v>
      </c>
      <c r="H12" s="711">
        <v>400</v>
      </c>
      <c r="I12" s="172">
        <f>+G12*6.75%</f>
        <v>324</v>
      </c>
      <c r="J12" s="722"/>
      <c r="K12" s="723"/>
      <c r="L12" s="187">
        <f>IF(F12&gt;685.71,685.71*7.5%*12,F12*7.5%*12)</f>
        <v>360</v>
      </c>
      <c r="M12" s="172"/>
      <c r="N12" s="188">
        <f>IF(F12&gt;685.71,685.71*1%*12,F12*1%*12)</f>
        <v>48</v>
      </c>
      <c r="O12" s="172">
        <f>SUM(J12:M12)</f>
        <v>360</v>
      </c>
      <c r="P12" s="189">
        <f t="shared" si="5"/>
        <v>5884</v>
      </c>
      <c r="Q12" s="98"/>
      <c r="R12" s="98"/>
      <c r="S12" s="98"/>
      <c r="T12" s="98"/>
      <c r="U12" s="98"/>
    </row>
    <row r="13" spans="2:21" s="99" customFormat="1" ht="30" customHeight="1" thickBot="1" x14ac:dyDescent="0.25">
      <c r="B13" s="121">
        <v>5</v>
      </c>
      <c r="C13" s="685" t="s">
        <v>440</v>
      </c>
      <c r="D13" s="170" t="s">
        <v>466</v>
      </c>
      <c r="E13" s="361" t="s">
        <v>3</v>
      </c>
      <c r="F13" s="713">
        <v>400</v>
      </c>
      <c r="G13" s="171">
        <f t="shared" si="0"/>
        <v>4800</v>
      </c>
      <c r="H13" s="711">
        <v>400</v>
      </c>
      <c r="I13" s="172">
        <f t="shared" si="1"/>
        <v>324</v>
      </c>
      <c r="J13" s="722"/>
      <c r="K13" s="723"/>
      <c r="L13" s="187">
        <f t="shared" si="2"/>
        <v>360</v>
      </c>
      <c r="M13" s="172"/>
      <c r="N13" s="188">
        <f t="shared" si="3"/>
        <v>48</v>
      </c>
      <c r="O13" s="172">
        <f t="shared" si="4"/>
        <v>360</v>
      </c>
      <c r="P13" s="189">
        <f t="shared" si="5"/>
        <v>5884</v>
      </c>
      <c r="Q13" s="98"/>
      <c r="R13" s="98"/>
      <c r="S13" s="98"/>
      <c r="T13" s="98"/>
      <c r="U13" s="98"/>
    </row>
    <row r="14" spans="2:21" s="99" customFormat="1" ht="30" customHeight="1" thickBot="1" x14ac:dyDescent="0.25">
      <c r="B14" s="121">
        <v>6</v>
      </c>
      <c r="C14" s="685" t="s">
        <v>441</v>
      </c>
      <c r="D14" s="170" t="s">
        <v>442</v>
      </c>
      <c r="E14" s="361" t="s">
        <v>3</v>
      </c>
      <c r="F14" s="711">
        <v>400</v>
      </c>
      <c r="G14" s="171">
        <f t="shared" si="0"/>
        <v>4800</v>
      </c>
      <c r="H14" s="711">
        <v>400</v>
      </c>
      <c r="I14" s="172"/>
      <c r="J14" s="722">
        <f>+F14*7%*12</f>
        <v>336.00000000000006</v>
      </c>
      <c r="K14" s="723">
        <f>+F14*7%*12</f>
        <v>336.00000000000006</v>
      </c>
      <c r="L14" s="187">
        <f t="shared" si="2"/>
        <v>360</v>
      </c>
      <c r="M14" s="172"/>
      <c r="N14" s="188">
        <f t="shared" si="3"/>
        <v>48</v>
      </c>
      <c r="O14" s="172">
        <f t="shared" si="4"/>
        <v>1032</v>
      </c>
      <c r="P14" s="189">
        <f t="shared" si="5"/>
        <v>6232</v>
      </c>
      <c r="Q14" s="98"/>
      <c r="R14" s="98"/>
      <c r="S14" s="98"/>
      <c r="T14" s="98"/>
      <c r="U14" s="98"/>
    </row>
    <row r="15" spans="2:21" s="99" customFormat="1" ht="30" customHeight="1" thickBot="1" x14ac:dyDescent="0.25">
      <c r="B15" s="121">
        <v>7</v>
      </c>
      <c r="C15" s="685" t="s">
        <v>445</v>
      </c>
      <c r="D15" s="170" t="s">
        <v>446</v>
      </c>
      <c r="E15" s="361" t="s">
        <v>3</v>
      </c>
      <c r="F15" s="712">
        <v>400</v>
      </c>
      <c r="G15" s="171">
        <f t="shared" si="0"/>
        <v>4800</v>
      </c>
      <c r="H15" s="711">
        <v>400</v>
      </c>
      <c r="I15" s="172">
        <f t="shared" ref="I15:I19" si="7">+G15*6.75%</f>
        <v>324</v>
      </c>
      <c r="J15" s="722"/>
      <c r="K15" s="723"/>
      <c r="L15" s="187">
        <f t="shared" si="2"/>
        <v>360</v>
      </c>
      <c r="M15" s="172"/>
      <c r="N15" s="188">
        <f t="shared" si="3"/>
        <v>48</v>
      </c>
      <c r="O15" s="172">
        <f>SUM(J15:M15)</f>
        <v>360</v>
      </c>
      <c r="P15" s="189">
        <f t="shared" si="5"/>
        <v>5884</v>
      </c>
      <c r="Q15" s="98"/>
      <c r="R15" s="98"/>
      <c r="S15" s="98"/>
      <c r="T15" s="98"/>
      <c r="U15" s="98"/>
    </row>
    <row r="16" spans="2:21" s="99" customFormat="1" ht="30" customHeight="1" thickBot="1" x14ac:dyDescent="0.25">
      <c r="B16" s="121">
        <v>8</v>
      </c>
      <c r="C16" s="685" t="s">
        <v>448</v>
      </c>
      <c r="D16" s="170" t="s">
        <v>64</v>
      </c>
      <c r="E16" s="361" t="s">
        <v>3</v>
      </c>
      <c r="F16" s="712">
        <v>400</v>
      </c>
      <c r="G16" s="171">
        <f t="shared" si="0"/>
        <v>4800</v>
      </c>
      <c r="H16" s="711">
        <v>400</v>
      </c>
      <c r="I16" s="172">
        <f t="shared" si="7"/>
        <v>324</v>
      </c>
      <c r="J16" s="722"/>
      <c r="K16" s="723"/>
      <c r="L16" s="187">
        <f t="shared" si="2"/>
        <v>360</v>
      </c>
      <c r="M16" s="172"/>
      <c r="N16" s="188">
        <f t="shared" si="3"/>
        <v>48</v>
      </c>
      <c r="O16" s="172">
        <f t="shared" ref="O16:O20" si="8">SUM(J16:M16)</f>
        <v>360</v>
      </c>
      <c r="P16" s="189">
        <f t="shared" si="5"/>
        <v>5884</v>
      </c>
      <c r="Q16" s="98"/>
      <c r="R16" s="98"/>
      <c r="S16" s="98"/>
      <c r="T16" s="98"/>
      <c r="U16" s="98"/>
    </row>
    <row r="17" spans="2:21" s="99" customFormat="1" ht="30" customHeight="1" thickBot="1" x14ac:dyDescent="0.25">
      <c r="B17" s="121">
        <v>9</v>
      </c>
      <c r="C17" s="685" t="s">
        <v>449</v>
      </c>
      <c r="D17" s="170" t="s">
        <v>64</v>
      </c>
      <c r="E17" s="361" t="s">
        <v>3</v>
      </c>
      <c r="F17" s="712">
        <v>400</v>
      </c>
      <c r="G17" s="171">
        <f t="shared" si="0"/>
        <v>4800</v>
      </c>
      <c r="H17" s="711">
        <v>400</v>
      </c>
      <c r="I17" s="172">
        <f t="shared" si="7"/>
        <v>324</v>
      </c>
      <c r="J17" s="722"/>
      <c r="K17" s="723"/>
      <c r="L17" s="187">
        <f t="shared" si="2"/>
        <v>360</v>
      </c>
      <c r="M17" s="172"/>
      <c r="N17" s="188">
        <f t="shared" si="3"/>
        <v>48</v>
      </c>
      <c r="O17" s="172">
        <f t="shared" si="8"/>
        <v>360</v>
      </c>
      <c r="P17" s="189">
        <f t="shared" si="5"/>
        <v>5884</v>
      </c>
      <c r="Q17" s="98"/>
      <c r="R17" s="98"/>
      <c r="S17" s="98"/>
      <c r="T17" s="98"/>
      <c r="U17" s="98"/>
    </row>
    <row r="18" spans="2:21" s="99" customFormat="1" ht="30" customHeight="1" thickBot="1" x14ac:dyDescent="0.25">
      <c r="B18" s="121">
        <v>10</v>
      </c>
      <c r="C18" s="685" t="s">
        <v>450</v>
      </c>
      <c r="D18" s="170" t="s">
        <v>64</v>
      </c>
      <c r="E18" s="361" t="s">
        <v>3</v>
      </c>
      <c r="F18" s="711">
        <v>400</v>
      </c>
      <c r="G18" s="171">
        <f t="shared" si="0"/>
        <v>4800</v>
      </c>
      <c r="H18" s="711">
        <v>400</v>
      </c>
      <c r="I18" s="172">
        <f t="shared" si="7"/>
        <v>324</v>
      </c>
      <c r="J18" s="722"/>
      <c r="K18" s="723"/>
      <c r="L18" s="187">
        <f t="shared" si="2"/>
        <v>360</v>
      </c>
      <c r="M18" s="172"/>
      <c r="N18" s="188">
        <f t="shared" si="3"/>
        <v>48</v>
      </c>
      <c r="O18" s="172">
        <f t="shared" si="8"/>
        <v>360</v>
      </c>
      <c r="P18" s="189">
        <f t="shared" si="5"/>
        <v>5884</v>
      </c>
      <c r="Q18" s="98"/>
      <c r="R18" s="98"/>
      <c r="S18" s="98"/>
      <c r="T18" s="98"/>
      <c r="U18" s="98"/>
    </row>
    <row r="19" spans="2:21" s="99" customFormat="1" ht="30" customHeight="1" thickBot="1" x14ac:dyDescent="0.3">
      <c r="B19" s="121">
        <v>11</v>
      </c>
      <c r="C19" s="256" t="s">
        <v>467</v>
      </c>
      <c r="D19" s="170" t="s">
        <v>451</v>
      </c>
      <c r="E19" s="424" t="s">
        <v>3</v>
      </c>
      <c r="F19" s="714">
        <v>375</v>
      </c>
      <c r="G19" s="171">
        <f t="shared" si="0"/>
        <v>4500</v>
      </c>
      <c r="H19" s="711">
        <v>375</v>
      </c>
      <c r="I19" s="174">
        <f t="shared" si="7"/>
        <v>303.75</v>
      </c>
      <c r="J19" s="175"/>
      <c r="K19" s="421"/>
      <c r="L19" s="187">
        <f t="shared" si="2"/>
        <v>337.5</v>
      </c>
      <c r="M19" s="174"/>
      <c r="N19" s="188">
        <f t="shared" si="3"/>
        <v>45</v>
      </c>
      <c r="O19" s="172">
        <f>SUM(J19:M19)</f>
        <v>337.5</v>
      </c>
      <c r="P19" s="189">
        <f t="shared" si="5"/>
        <v>5516.25</v>
      </c>
      <c r="Q19" s="98"/>
      <c r="R19" s="98"/>
      <c r="S19" s="98"/>
      <c r="T19" s="98"/>
      <c r="U19" s="98"/>
    </row>
    <row r="20" spans="2:21" s="423" customFormat="1" ht="30" customHeight="1" thickBot="1" x14ac:dyDescent="0.3">
      <c r="B20" s="121">
        <v>12</v>
      </c>
      <c r="C20" s="685" t="s">
        <v>438</v>
      </c>
      <c r="D20" s="170" t="s">
        <v>64</v>
      </c>
      <c r="E20" s="361" t="s">
        <v>3</v>
      </c>
      <c r="F20" s="712">
        <v>400</v>
      </c>
      <c r="G20" s="171">
        <f t="shared" si="0"/>
        <v>4800</v>
      </c>
      <c r="H20" s="711">
        <v>400</v>
      </c>
      <c r="I20" s="172">
        <f t="shared" si="1"/>
        <v>324</v>
      </c>
      <c r="J20" s="722"/>
      <c r="K20" s="723"/>
      <c r="L20" s="187">
        <f t="shared" si="2"/>
        <v>360</v>
      </c>
      <c r="M20" s="172"/>
      <c r="N20" s="188">
        <f t="shared" si="3"/>
        <v>48</v>
      </c>
      <c r="O20" s="172">
        <f t="shared" si="8"/>
        <v>360</v>
      </c>
      <c r="P20" s="189">
        <f t="shared" si="5"/>
        <v>5884</v>
      </c>
      <c r="Q20" s="425"/>
      <c r="R20" s="425"/>
      <c r="S20" s="425"/>
      <c r="T20" s="425"/>
      <c r="U20" s="425"/>
    </row>
    <row r="21" spans="2:21" s="99" customFormat="1" ht="30" customHeight="1" thickBot="1" x14ac:dyDescent="0.25">
      <c r="B21" s="121">
        <v>13</v>
      </c>
      <c r="C21" s="685" t="s">
        <v>468</v>
      </c>
      <c r="D21" s="170" t="s">
        <v>64</v>
      </c>
      <c r="E21" s="361" t="s">
        <v>3</v>
      </c>
      <c r="F21" s="712">
        <v>400</v>
      </c>
      <c r="G21" s="171">
        <f t="shared" si="0"/>
        <v>4800</v>
      </c>
      <c r="H21" s="711">
        <v>400</v>
      </c>
      <c r="I21" s="172">
        <f t="shared" si="1"/>
        <v>324</v>
      </c>
      <c r="J21" s="722"/>
      <c r="K21" s="723"/>
      <c r="L21" s="187">
        <f t="shared" si="2"/>
        <v>360</v>
      </c>
      <c r="M21" s="172"/>
      <c r="N21" s="188">
        <f t="shared" si="3"/>
        <v>48</v>
      </c>
      <c r="O21" s="172">
        <f>SUM(J21:M21)</f>
        <v>360</v>
      </c>
      <c r="P21" s="189">
        <f t="shared" si="5"/>
        <v>5884</v>
      </c>
      <c r="Q21" s="98"/>
      <c r="R21" s="98"/>
      <c r="S21" s="98"/>
      <c r="T21" s="98"/>
      <c r="U21" s="98"/>
    </row>
    <row r="22" spans="2:21" s="99" customFormat="1" ht="30" customHeight="1" thickBot="1" x14ac:dyDescent="0.25">
      <c r="B22" s="121">
        <v>14</v>
      </c>
      <c r="C22" s="685" t="s">
        <v>443</v>
      </c>
      <c r="D22" s="170" t="s">
        <v>444</v>
      </c>
      <c r="E22" s="361" t="s">
        <v>3</v>
      </c>
      <c r="F22" s="711">
        <v>616</v>
      </c>
      <c r="G22" s="171">
        <f t="shared" si="0"/>
        <v>7392</v>
      </c>
      <c r="H22" s="711">
        <v>616</v>
      </c>
      <c r="I22" s="172">
        <f t="shared" si="1"/>
        <v>498.96000000000004</v>
      </c>
      <c r="J22" s="722"/>
      <c r="K22" s="723"/>
      <c r="L22" s="187">
        <f t="shared" si="2"/>
        <v>554.4</v>
      </c>
      <c r="M22" s="172"/>
      <c r="N22" s="188">
        <f t="shared" si="3"/>
        <v>73.92</v>
      </c>
      <c r="O22" s="172">
        <f t="shared" si="4"/>
        <v>554.4</v>
      </c>
      <c r="P22" s="189">
        <f t="shared" si="5"/>
        <v>9061.3599999999988</v>
      </c>
      <c r="Q22" s="98"/>
      <c r="R22" s="98"/>
      <c r="S22" s="98"/>
      <c r="T22" s="98"/>
      <c r="U22" s="98"/>
    </row>
    <row r="23" spans="2:21" s="99" customFormat="1" ht="30" customHeight="1" x14ac:dyDescent="0.2">
      <c r="B23" s="121">
        <v>15</v>
      </c>
      <c r="C23" s="684" t="s">
        <v>542</v>
      </c>
      <c r="D23" s="170" t="s">
        <v>444</v>
      </c>
      <c r="E23" s="362" t="s">
        <v>3</v>
      </c>
      <c r="F23" s="715">
        <v>400</v>
      </c>
      <c r="G23" s="171">
        <f t="shared" si="0"/>
        <v>4800</v>
      </c>
      <c r="H23" s="711">
        <v>400</v>
      </c>
      <c r="I23" s="724">
        <f t="shared" si="1"/>
        <v>324</v>
      </c>
      <c r="J23" s="725"/>
      <c r="K23" s="725"/>
      <c r="L23" s="187">
        <f t="shared" si="2"/>
        <v>360</v>
      </c>
      <c r="M23" s="724"/>
      <c r="N23" s="188">
        <f t="shared" si="3"/>
        <v>48</v>
      </c>
      <c r="O23" s="172">
        <f t="shared" si="4"/>
        <v>360</v>
      </c>
      <c r="P23" s="189">
        <f t="shared" si="5"/>
        <v>5884</v>
      </c>
      <c r="Q23" s="98"/>
      <c r="R23" s="98"/>
      <c r="S23" s="98"/>
      <c r="T23" s="98"/>
      <c r="U23" s="98"/>
    </row>
    <row r="24" spans="2:21" s="2" customFormat="1" ht="30" customHeight="1" x14ac:dyDescent="0.25">
      <c r="B24" s="141"/>
      <c r="C24" s="448"/>
      <c r="D24" s="449"/>
      <c r="E24" s="450"/>
      <c r="F24" s="451">
        <f t="shared" ref="F24:P24" si="9">SUM(F9:F23)</f>
        <v>8491</v>
      </c>
      <c r="G24" s="451">
        <f t="shared" si="9"/>
        <v>101892</v>
      </c>
      <c r="H24" s="451">
        <f t="shared" si="9"/>
        <v>8491</v>
      </c>
      <c r="I24" s="451">
        <f t="shared" si="9"/>
        <v>6553.71</v>
      </c>
      <c r="J24" s="451">
        <f t="shared" si="9"/>
        <v>336.00000000000006</v>
      </c>
      <c r="K24" s="451">
        <f t="shared" si="9"/>
        <v>336.00000000000006</v>
      </c>
      <c r="L24" s="451">
        <f t="shared" si="9"/>
        <v>6343.3169999999991</v>
      </c>
      <c r="M24" s="451">
        <f t="shared" si="9"/>
        <v>0</v>
      </c>
      <c r="N24" s="451">
        <f t="shared" si="9"/>
        <v>845.77559999999994</v>
      </c>
      <c r="O24" s="451">
        <f t="shared" si="9"/>
        <v>7015.3169999999991</v>
      </c>
      <c r="P24" s="451">
        <f t="shared" si="9"/>
        <v>123952.027</v>
      </c>
      <c r="Q24" s="20"/>
      <c r="R24" s="20"/>
      <c r="S24" s="20"/>
      <c r="T24" s="20"/>
      <c r="U24" s="20"/>
    </row>
    <row r="25" spans="2:21" ht="30" customHeight="1" x14ac:dyDescent="0.2">
      <c r="B25" s="121">
        <v>16</v>
      </c>
      <c r="C25" s="685" t="s">
        <v>68</v>
      </c>
      <c r="D25" s="170" t="s">
        <v>69</v>
      </c>
      <c r="E25" s="344" t="s">
        <v>4</v>
      </c>
      <c r="F25" s="710">
        <v>750</v>
      </c>
      <c r="G25" s="171">
        <f t="shared" ref="G25:G53" si="10">F25*12</f>
        <v>9000</v>
      </c>
      <c r="H25" s="711">
        <v>750</v>
      </c>
      <c r="I25" s="174">
        <f t="shared" ref="I25:I53" si="11">+G25*6.75%</f>
        <v>607.5</v>
      </c>
      <c r="J25" s="174"/>
      <c r="K25" s="190"/>
      <c r="L25" s="190">
        <f t="shared" ref="L25:L53" si="12">IF(F25&gt;685.71,685.71*7.5%*12,F25*7.5%*12)</f>
        <v>617.13900000000001</v>
      </c>
      <c r="M25" s="174"/>
      <c r="N25" s="188">
        <f t="shared" ref="N25:N53" si="13">IF(F25&gt;685.71,685.71*1%*12,F25*1%*12)</f>
        <v>82.285200000000003</v>
      </c>
      <c r="O25" s="174">
        <f t="shared" ref="O25:O53" si="14">SUM(J25:M25)</f>
        <v>617.13900000000001</v>
      </c>
      <c r="P25" s="174">
        <f t="shared" ref="P25:P66" si="15">SUM(G25:M25)</f>
        <v>10974.638999999999</v>
      </c>
      <c r="Q25" s="19"/>
      <c r="R25" s="19"/>
      <c r="S25" s="19"/>
      <c r="T25" s="19"/>
      <c r="U25" s="19"/>
    </row>
    <row r="26" spans="2:21" ht="30" customHeight="1" x14ac:dyDescent="0.2">
      <c r="B26" s="121">
        <v>17</v>
      </c>
      <c r="C26" s="716" t="s">
        <v>555</v>
      </c>
      <c r="D26" s="170" t="s">
        <v>69</v>
      </c>
      <c r="E26" s="344" t="s">
        <v>4</v>
      </c>
      <c r="F26" s="713">
        <v>400</v>
      </c>
      <c r="G26" s="171">
        <f t="shared" si="10"/>
        <v>4800</v>
      </c>
      <c r="H26" s="711">
        <v>400</v>
      </c>
      <c r="I26" s="174">
        <f t="shared" si="11"/>
        <v>324</v>
      </c>
      <c r="J26" s="174"/>
      <c r="K26" s="190"/>
      <c r="L26" s="190">
        <f t="shared" si="12"/>
        <v>360</v>
      </c>
      <c r="M26" s="174"/>
      <c r="N26" s="188">
        <f t="shared" si="13"/>
        <v>48</v>
      </c>
      <c r="O26" s="174">
        <f t="shared" si="14"/>
        <v>360</v>
      </c>
      <c r="P26" s="174">
        <f t="shared" si="15"/>
        <v>5884</v>
      </c>
      <c r="Q26" s="19"/>
      <c r="R26" s="19"/>
      <c r="S26" s="19"/>
      <c r="T26" s="19"/>
      <c r="U26" s="19"/>
    </row>
    <row r="27" spans="2:21" ht="30" customHeight="1" x14ac:dyDescent="0.2">
      <c r="B27" s="121">
        <v>18</v>
      </c>
      <c r="C27" s="685" t="s">
        <v>341</v>
      </c>
      <c r="D27" s="170" t="s">
        <v>67</v>
      </c>
      <c r="E27" s="361" t="s">
        <v>4</v>
      </c>
      <c r="F27" s="710">
        <v>750</v>
      </c>
      <c r="G27" s="171">
        <f t="shared" si="10"/>
        <v>9000</v>
      </c>
      <c r="H27" s="711">
        <v>750</v>
      </c>
      <c r="I27" s="174">
        <f t="shared" si="11"/>
        <v>607.5</v>
      </c>
      <c r="J27" s="174"/>
      <c r="K27" s="190"/>
      <c r="L27" s="190">
        <f t="shared" si="12"/>
        <v>617.13900000000001</v>
      </c>
      <c r="M27" s="174"/>
      <c r="N27" s="188">
        <f t="shared" si="13"/>
        <v>82.285200000000003</v>
      </c>
      <c r="O27" s="174">
        <f t="shared" si="14"/>
        <v>617.13900000000001</v>
      </c>
      <c r="P27" s="174">
        <f t="shared" si="15"/>
        <v>10974.638999999999</v>
      </c>
      <c r="Q27" s="19"/>
      <c r="R27" s="19"/>
      <c r="S27" s="19"/>
      <c r="T27" s="19"/>
      <c r="U27" s="19"/>
    </row>
    <row r="28" spans="2:21" ht="30" customHeight="1" x14ac:dyDescent="0.2">
      <c r="B28" s="121">
        <v>19</v>
      </c>
      <c r="C28" s="685" t="s">
        <v>289</v>
      </c>
      <c r="D28" s="170" t="s">
        <v>67</v>
      </c>
      <c r="E28" s="361" t="s">
        <v>4</v>
      </c>
      <c r="F28" s="711">
        <v>500</v>
      </c>
      <c r="G28" s="171">
        <f t="shared" si="10"/>
        <v>6000</v>
      </c>
      <c r="H28" s="711">
        <v>500</v>
      </c>
      <c r="I28" s="174">
        <f t="shared" si="11"/>
        <v>405</v>
      </c>
      <c r="J28" s="174"/>
      <c r="K28" s="190"/>
      <c r="L28" s="190">
        <f t="shared" si="12"/>
        <v>450</v>
      </c>
      <c r="M28" s="174"/>
      <c r="N28" s="188">
        <f t="shared" si="13"/>
        <v>60</v>
      </c>
      <c r="O28" s="174">
        <f t="shared" si="14"/>
        <v>450</v>
      </c>
      <c r="P28" s="174">
        <f t="shared" si="15"/>
        <v>7355</v>
      </c>
      <c r="Q28" s="19"/>
      <c r="R28" s="19"/>
      <c r="S28" s="19"/>
      <c r="T28" s="19"/>
      <c r="U28" s="19"/>
    </row>
    <row r="29" spans="2:21" s="2" customFormat="1" ht="30" customHeight="1" x14ac:dyDescent="0.25">
      <c r="B29" s="121">
        <v>20</v>
      </c>
      <c r="C29" s="685" t="s">
        <v>556</v>
      </c>
      <c r="D29" s="170" t="s">
        <v>67</v>
      </c>
      <c r="E29" s="361" t="s">
        <v>4</v>
      </c>
      <c r="F29" s="713">
        <v>400</v>
      </c>
      <c r="G29" s="171">
        <f t="shared" si="10"/>
        <v>4800</v>
      </c>
      <c r="H29" s="711">
        <v>400</v>
      </c>
      <c r="I29" s="174">
        <f t="shared" si="11"/>
        <v>324</v>
      </c>
      <c r="J29" s="175"/>
      <c r="K29" s="421"/>
      <c r="L29" s="190">
        <f t="shared" si="12"/>
        <v>360</v>
      </c>
      <c r="M29" s="174"/>
      <c r="N29" s="188">
        <f t="shared" si="13"/>
        <v>48</v>
      </c>
      <c r="O29" s="174">
        <f t="shared" si="14"/>
        <v>360</v>
      </c>
      <c r="P29" s="174">
        <f t="shared" si="15"/>
        <v>5884</v>
      </c>
      <c r="Q29" s="20"/>
      <c r="R29" s="20"/>
      <c r="S29" s="20"/>
      <c r="T29" s="20"/>
      <c r="U29" s="20"/>
    </row>
    <row r="30" spans="2:21" s="2" customFormat="1" ht="30" customHeight="1" x14ac:dyDescent="0.25">
      <c r="B30" s="121">
        <v>21</v>
      </c>
      <c r="C30" s="685" t="s">
        <v>378</v>
      </c>
      <c r="D30" s="170" t="s">
        <v>351</v>
      </c>
      <c r="E30" s="361" t="s">
        <v>4</v>
      </c>
      <c r="F30" s="710">
        <v>750</v>
      </c>
      <c r="G30" s="171">
        <f t="shared" si="10"/>
        <v>9000</v>
      </c>
      <c r="H30" s="711">
        <v>750</v>
      </c>
      <c r="I30" s="174">
        <f t="shared" si="11"/>
        <v>607.5</v>
      </c>
      <c r="J30" s="175"/>
      <c r="K30" s="421"/>
      <c r="L30" s="190">
        <f t="shared" si="12"/>
        <v>617.13900000000001</v>
      </c>
      <c r="M30" s="174"/>
      <c r="N30" s="188">
        <f t="shared" si="13"/>
        <v>82.285200000000003</v>
      </c>
      <c r="O30" s="174">
        <f t="shared" si="14"/>
        <v>617.13900000000001</v>
      </c>
      <c r="P30" s="174">
        <f t="shared" si="15"/>
        <v>10974.638999999999</v>
      </c>
      <c r="Q30" s="20"/>
      <c r="R30" s="20"/>
      <c r="S30" s="20"/>
      <c r="T30" s="20"/>
      <c r="U30" s="20"/>
    </row>
    <row r="31" spans="2:21" s="2" customFormat="1" ht="30" customHeight="1" x14ac:dyDescent="0.2">
      <c r="B31" s="121">
        <v>22</v>
      </c>
      <c r="C31" s="685" t="s">
        <v>287</v>
      </c>
      <c r="D31" s="170" t="s">
        <v>342</v>
      </c>
      <c r="E31" s="361" t="s">
        <v>4</v>
      </c>
      <c r="F31" s="711">
        <v>400</v>
      </c>
      <c r="G31" s="171">
        <f t="shared" si="10"/>
        <v>4800</v>
      </c>
      <c r="H31" s="711">
        <v>400</v>
      </c>
      <c r="I31" s="174">
        <f t="shared" si="11"/>
        <v>324</v>
      </c>
      <c r="J31" s="174"/>
      <c r="K31" s="190"/>
      <c r="L31" s="190">
        <f t="shared" si="12"/>
        <v>360</v>
      </c>
      <c r="M31" s="174"/>
      <c r="N31" s="188">
        <f t="shared" si="13"/>
        <v>48</v>
      </c>
      <c r="O31" s="174">
        <f t="shared" si="14"/>
        <v>360</v>
      </c>
      <c r="P31" s="174">
        <f t="shared" si="15"/>
        <v>5884</v>
      </c>
      <c r="Q31" s="20"/>
      <c r="R31" s="20"/>
      <c r="S31" s="20"/>
      <c r="T31" s="20"/>
      <c r="U31" s="20"/>
    </row>
    <row r="32" spans="2:21" s="2" customFormat="1" ht="30" customHeight="1" x14ac:dyDescent="0.2">
      <c r="B32" s="121">
        <v>23</v>
      </c>
      <c r="C32" s="685" t="s">
        <v>469</v>
      </c>
      <c r="D32" s="170" t="s">
        <v>342</v>
      </c>
      <c r="E32" s="361" t="s">
        <v>4</v>
      </c>
      <c r="F32" s="713">
        <v>400</v>
      </c>
      <c r="G32" s="171">
        <f t="shared" si="10"/>
        <v>4800</v>
      </c>
      <c r="H32" s="711">
        <v>400</v>
      </c>
      <c r="I32" s="174">
        <f t="shared" si="11"/>
        <v>324</v>
      </c>
      <c r="J32" s="174"/>
      <c r="K32" s="190"/>
      <c r="L32" s="190">
        <f t="shared" si="12"/>
        <v>360</v>
      </c>
      <c r="M32" s="174"/>
      <c r="N32" s="188">
        <f t="shared" si="13"/>
        <v>48</v>
      </c>
      <c r="O32" s="174">
        <f t="shared" si="14"/>
        <v>360</v>
      </c>
      <c r="P32" s="174">
        <f t="shared" si="15"/>
        <v>5884</v>
      </c>
      <c r="Q32" s="20"/>
      <c r="R32" s="20"/>
      <c r="S32" s="20"/>
      <c r="T32" s="20"/>
      <c r="U32" s="20"/>
    </row>
    <row r="33" spans="2:21" s="2" customFormat="1" ht="30" customHeight="1" x14ac:dyDescent="0.2">
      <c r="B33" s="121">
        <v>24</v>
      </c>
      <c r="C33" s="685" t="s">
        <v>404</v>
      </c>
      <c r="D33" s="170" t="s">
        <v>351</v>
      </c>
      <c r="E33" s="361" t="s">
        <v>4</v>
      </c>
      <c r="F33" s="713">
        <v>400</v>
      </c>
      <c r="G33" s="171">
        <f t="shared" si="10"/>
        <v>4800</v>
      </c>
      <c r="H33" s="711">
        <v>400</v>
      </c>
      <c r="I33" s="174">
        <f t="shared" si="11"/>
        <v>324</v>
      </c>
      <c r="J33" s="174"/>
      <c r="K33" s="190"/>
      <c r="L33" s="190">
        <f t="shared" si="12"/>
        <v>360</v>
      </c>
      <c r="M33" s="174"/>
      <c r="N33" s="188">
        <f t="shared" si="13"/>
        <v>48</v>
      </c>
      <c r="O33" s="174">
        <f t="shared" si="14"/>
        <v>360</v>
      </c>
      <c r="P33" s="174">
        <f t="shared" si="15"/>
        <v>5884</v>
      </c>
      <c r="Q33" s="20"/>
      <c r="R33" s="20"/>
      <c r="S33" s="20"/>
      <c r="T33" s="20"/>
      <c r="U33" s="20"/>
    </row>
    <row r="34" spans="2:21" s="2" customFormat="1" ht="30" customHeight="1" x14ac:dyDescent="0.2">
      <c r="B34" s="121">
        <v>25</v>
      </c>
      <c r="C34" s="685" t="s">
        <v>288</v>
      </c>
      <c r="D34" s="170" t="s">
        <v>342</v>
      </c>
      <c r="E34" s="361" t="s">
        <v>4</v>
      </c>
      <c r="F34" s="713">
        <v>400</v>
      </c>
      <c r="G34" s="171">
        <f t="shared" si="10"/>
        <v>4800</v>
      </c>
      <c r="H34" s="711">
        <v>400</v>
      </c>
      <c r="I34" s="174">
        <f>+G34*6.75%</f>
        <v>324</v>
      </c>
      <c r="J34" s="174"/>
      <c r="K34" s="190"/>
      <c r="L34" s="190">
        <f>IF(F34&gt;685.71,685.71*7.5%*12,F34*7.5%*12)</f>
        <v>360</v>
      </c>
      <c r="M34" s="174"/>
      <c r="N34" s="188">
        <f>IF(F34&gt;685.71,685.71*1%*12,F34*1%*12)</f>
        <v>48</v>
      </c>
      <c r="O34" s="174">
        <f>SUM(J34:M34)</f>
        <v>360</v>
      </c>
      <c r="P34" s="174">
        <f t="shared" si="15"/>
        <v>5884</v>
      </c>
      <c r="Q34" s="20"/>
      <c r="R34" s="20"/>
      <c r="S34" s="20"/>
      <c r="T34" s="20"/>
      <c r="U34" s="20"/>
    </row>
    <row r="35" spans="2:21" s="2" customFormat="1" ht="30" customHeight="1" x14ac:dyDescent="0.25">
      <c r="B35" s="121">
        <v>26</v>
      </c>
      <c r="C35" s="685" t="s">
        <v>290</v>
      </c>
      <c r="D35" s="170" t="s">
        <v>342</v>
      </c>
      <c r="E35" s="361" t="s">
        <v>4</v>
      </c>
      <c r="F35" s="711">
        <v>500</v>
      </c>
      <c r="G35" s="171">
        <f t="shared" si="10"/>
        <v>6000</v>
      </c>
      <c r="H35" s="711">
        <v>500</v>
      </c>
      <c r="I35" s="174">
        <f>+G35*6.75%</f>
        <v>405</v>
      </c>
      <c r="J35" s="175"/>
      <c r="K35" s="421"/>
      <c r="L35" s="190">
        <f>IF(F35&gt;685.71,685.71*7.5%*12,F35*7.5%*12)</f>
        <v>450</v>
      </c>
      <c r="M35" s="174"/>
      <c r="N35" s="188">
        <f>IF(F35&gt;685.71,685.71*1%*12,F35*1%*12)</f>
        <v>60</v>
      </c>
      <c r="O35" s="174">
        <f>SUM(J35:M35)</f>
        <v>450</v>
      </c>
      <c r="P35" s="174">
        <f t="shared" si="15"/>
        <v>7355</v>
      </c>
      <c r="Q35" s="20"/>
      <c r="R35" s="20"/>
      <c r="S35" s="20"/>
      <c r="T35" s="20"/>
      <c r="U35" s="20"/>
    </row>
    <row r="36" spans="2:21" s="2" customFormat="1" ht="30" customHeight="1" x14ac:dyDescent="0.2">
      <c r="B36" s="121">
        <v>27</v>
      </c>
      <c r="C36" s="685" t="s">
        <v>469</v>
      </c>
      <c r="D36" s="170" t="s">
        <v>342</v>
      </c>
      <c r="E36" s="361" t="s">
        <v>4</v>
      </c>
      <c r="F36" s="713">
        <v>400</v>
      </c>
      <c r="G36" s="171">
        <f t="shared" si="10"/>
        <v>4800</v>
      </c>
      <c r="H36" s="711">
        <v>400</v>
      </c>
      <c r="I36" s="174">
        <f t="shared" si="11"/>
        <v>324</v>
      </c>
      <c r="J36" s="174"/>
      <c r="K36" s="190"/>
      <c r="L36" s="190">
        <f t="shared" si="12"/>
        <v>360</v>
      </c>
      <c r="M36" s="174"/>
      <c r="N36" s="188">
        <f t="shared" si="13"/>
        <v>48</v>
      </c>
      <c r="O36" s="174">
        <f t="shared" si="14"/>
        <v>360</v>
      </c>
      <c r="P36" s="174">
        <f t="shared" si="15"/>
        <v>5884</v>
      </c>
      <c r="Q36" s="20"/>
      <c r="R36" s="20"/>
      <c r="S36" s="20"/>
      <c r="T36" s="20"/>
      <c r="U36" s="20"/>
    </row>
    <row r="37" spans="2:21" ht="30" customHeight="1" x14ac:dyDescent="0.2">
      <c r="B37" s="121">
        <v>28</v>
      </c>
      <c r="C37" s="685" t="s">
        <v>291</v>
      </c>
      <c r="D37" s="170" t="s">
        <v>342</v>
      </c>
      <c r="E37" s="361" t="s">
        <v>4</v>
      </c>
      <c r="F37" s="713">
        <v>400</v>
      </c>
      <c r="G37" s="171">
        <f t="shared" si="10"/>
        <v>4800</v>
      </c>
      <c r="H37" s="711">
        <v>400</v>
      </c>
      <c r="I37" s="174">
        <f t="shared" si="11"/>
        <v>324</v>
      </c>
      <c r="J37" s="174"/>
      <c r="K37" s="190"/>
      <c r="L37" s="190">
        <f t="shared" si="12"/>
        <v>360</v>
      </c>
      <c r="M37" s="174"/>
      <c r="N37" s="188">
        <f t="shared" si="13"/>
        <v>48</v>
      </c>
      <c r="O37" s="174">
        <f t="shared" si="14"/>
        <v>360</v>
      </c>
      <c r="P37" s="174">
        <f t="shared" si="15"/>
        <v>5884</v>
      </c>
      <c r="Q37" s="19"/>
      <c r="R37" s="19"/>
      <c r="S37" s="19"/>
      <c r="T37" s="19"/>
      <c r="U37" s="19"/>
    </row>
    <row r="38" spans="2:21" ht="30" customHeight="1" x14ac:dyDescent="0.2">
      <c r="B38" s="121">
        <v>29</v>
      </c>
      <c r="C38" s="685" t="s">
        <v>470</v>
      </c>
      <c r="D38" s="170" t="s">
        <v>342</v>
      </c>
      <c r="E38" s="361" t="s">
        <v>4</v>
      </c>
      <c r="F38" s="713">
        <v>400</v>
      </c>
      <c r="G38" s="171">
        <f t="shared" si="10"/>
        <v>4800</v>
      </c>
      <c r="H38" s="711">
        <v>400</v>
      </c>
      <c r="I38" s="174">
        <f t="shared" si="11"/>
        <v>324</v>
      </c>
      <c r="J38" s="174"/>
      <c r="K38" s="190"/>
      <c r="L38" s="190">
        <f t="shared" si="12"/>
        <v>360</v>
      </c>
      <c r="M38" s="174"/>
      <c r="N38" s="188">
        <f t="shared" si="13"/>
        <v>48</v>
      </c>
      <c r="O38" s="174">
        <f t="shared" si="14"/>
        <v>360</v>
      </c>
      <c r="P38" s="174">
        <f t="shared" si="15"/>
        <v>5884</v>
      </c>
      <c r="Q38" s="19"/>
      <c r="R38" s="19"/>
      <c r="S38" s="19"/>
      <c r="T38" s="19"/>
      <c r="U38" s="19"/>
    </row>
    <row r="39" spans="2:21" ht="30" customHeight="1" x14ac:dyDescent="0.2">
      <c r="B39" s="121">
        <v>30</v>
      </c>
      <c r="C39" s="685" t="s">
        <v>471</v>
      </c>
      <c r="D39" s="170" t="s">
        <v>342</v>
      </c>
      <c r="E39" s="361" t="s">
        <v>4</v>
      </c>
      <c r="F39" s="713">
        <v>400</v>
      </c>
      <c r="G39" s="171">
        <f t="shared" si="10"/>
        <v>4800</v>
      </c>
      <c r="H39" s="711">
        <v>400</v>
      </c>
      <c r="I39" s="174">
        <f t="shared" si="11"/>
        <v>324</v>
      </c>
      <c r="J39" s="174"/>
      <c r="K39" s="190"/>
      <c r="L39" s="190">
        <f t="shared" si="12"/>
        <v>360</v>
      </c>
      <c r="M39" s="174"/>
      <c r="N39" s="188">
        <f t="shared" si="13"/>
        <v>48</v>
      </c>
      <c r="O39" s="174">
        <f t="shared" si="14"/>
        <v>360</v>
      </c>
      <c r="P39" s="174">
        <f t="shared" si="15"/>
        <v>5884</v>
      </c>
      <c r="Q39" s="19"/>
      <c r="R39" s="19"/>
      <c r="S39" s="19"/>
      <c r="T39" s="19"/>
      <c r="U39" s="19"/>
    </row>
    <row r="40" spans="2:21" ht="30" customHeight="1" x14ac:dyDescent="0.2">
      <c r="B40" s="121">
        <v>31</v>
      </c>
      <c r="C40" s="685" t="s">
        <v>290</v>
      </c>
      <c r="D40" s="170" t="s">
        <v>342</v>
      </c>
      <c r="E40" s="361" t="s">
        <v>4</v>
      </c>
      <c r="F40" s="713">
        <v>400</v>
      </c>
      <c r="G40" s="171">
        <f t="shared" si="10"/>
        <v>4800</v>
      </c>
      <c r="H40" s="711">
        <v>400</v>
      </c>
      <c r="I40" s="174">
        <f t="shared" si="11"/>
        <v>324</v>
      </c>
      <c r="J40" s="174"/>
      <c r="K40" s="190"/>
      <c r="L40" s="190">
        <f t="shared" si="12"/>
        <v>360</v>
      </c>
      <c r="M40" s="174"/>
      <c r="N40" s="188">
        <f t="shared" si="13"/>
        <v>48</v>
      </c>
      <c r="O40" s="174">
        <f t="shared" si="14"/>
        <v>360</v>
      </c>
      <c r="P40" s="174">
        <f t="shared" si="15"/>
        <v>5884</v>
      </c>
      <c r="Q40" s="19"/>
      <c r="R40" s="19"/>
      <c r="S40" s="19"/>
      <c r="T40" s="19"/>
      <c r="U40" s="19"/>
    </row>
    <row r="41" spans="2:21" ht="30" customHeight="1" x14ac:dyDescent="0.2">
      <c r="B41" s="121">
        <v>32</v>
      </c>
      <c r="C41" s="685" t="s">
        <v>472</v>
      </c>
      <c r="D41" s="170" t="s">
        <v>342</v>
      </c>
      <c r="E41" s="361" t="s">
        <v>4</v>
      </c>
      <c r="F41" s="713">
        <v>400</v>
      </c>
      <c r="G41" s="171">
        <f t="shared" si="10"/>
        <v>4800</v>
      </c>
      <c r="H41" s="711">
        <v>400</v>
      </c>
      <c r="I41" s="174">
        <f t="shared" si="11"/>
        <v>324</v>
      </c>
      <c r="J41" s="174"/>
      <c r="K41" s="190"/>
      <c r="L41" s="190">
        <f t="shared" si="12"/>
        <v>360</v>
      </c>
      <c r="M41" s="174"/>
      <c r="N41" s="188">
        <f t="shared" si="13"/>
        <v>48</v>
      </c>
      <c r="O41" s="174">
        <f t="shared" si="14"/>
        <v>360</v>
      </c>
      <c r="P41" s="174">
        <f t="shared" si="15"/>
        <v>5884</v>
      </c>
      <c r="Q41" s="19"/>
      <c r="R41" s="19"/>
      <c r="S41" s="19"/>
      <c r="T41" s="19"/>
      <c r="U41" s="19"/>
    </row>
    <row r="42" spans="2:21" ht="30" customHeight="1" x14ac:dyDescent="0.2">
      <c r="B42" s="121">
        <v>33</v>
      </c>
      <c r="C42" s="685" t="s">
        <v>473</v>
      </c>
      <c r="D42" s="170" t="s">
        <v>342</v>
      </c>
      <c r="E42" s="361" t="s">
        <v>4</v>
      </c>
      <c r="F42" s="713">
        <v>400</v>
      </c>
      <c r="G42" s="171">
        <f t="shared" si="10"/>
        <v>4800</v>
      </c>
      <c r="H42" s="711">
        <v>400</v>
      </c>
      <c r="I42" s="174">
        <f t="shared" si="11"/>
        <v>324</v>
      </c>
      <c r="J42" s="174"/>
      <c r="K42" s="190"/>
      <c r="L42" s="190">
        <f t="shared" si="12"/>
        <v>360</v>
      </c>
      <c r="M42" s="174"/>
      <c r="N42" s="188">
        <f t="shared" si="13"/>
        <v>48</v>
      </c>
      <c r="O42" s="174">
        <f t="shared" si="14"/>
        <v>360</v>
      </c>
      <c r="P42" s="174">
        <f t="shared" si="15"/>
        <v>5884</v>
      </c>
      <c r="Q42" s="19"/>
      <c r="R42" s="19"/>
      <c r="S42" s="19"/>
      <c r="T42" s="19"/>
      <c r="U42" s="19"/>
    </row>
    <row r="43" spans="2:21" ht="30" customHeight="1" x14ac:dyDescent="0.2">
      <c r="B43" s="121">
        <v>34</v>
      </c>
      <c r="C43" s="681" t="s">
        <v>474</v>
      </c>
      <c r="D43" s="170" t="s">
        <v>342</v>
      </c>
      <c r="E43" s="362" t="s">
        <v>4</v>
      </c>
      <c r="F43" s="713">
        <v>400</v>
      </c>
      <c r="G43" s="171">
        <f>F43*12</f>
        <v>4800</v>
      </c>
      <c r="H43" s="711">
        <v>400</v>
      </c>
      <c r="I43" s="174">
        <f>+G43*6.75%</f>
        <v>324</v>
      </c>
      <c r="J43" s="174"/>
      <c r="K43" s="190"/>
      <c r="L43" s="190">
        <f>IF(F43&gt;685.71,685.71*7.5%*12,F43*7.5%*12)</f>
        <v>360</v>
      </c>
      <c r="M43" s="174"/>
      <c r="N43" s="188">
        <f>IF(F43&gt;685.71,685.71*1%*12,F43*1%*12)</f>
        <v>48</v>
      </c>
      <c r="O43" s="174">
        <f>SUM(J43:M43)</f>
        <v>360</v>
      </c>
      <c r="P43" s="174">
        <f t="shared" si="15"/>
        <v>5884</v>
      </c>
      <c r="Q43" s="19"/>
      <c r="R43" s="19"/>
      <c r="S43" s="19"/>
      <c r="T43" s="19"/>
      <c r="U43" s="19"/>
    </row>
    <row r="44" spans="2:21" ht="30" customHeight="1" x14ac:dyDescent="0.2">
      <c r="B44" s="121">
        <v>35</v>
      </c>
      <c r="C44" s="685" t="s">
        <v>379</v>
      </c>
      <c r="D44" s="170" t="s">
        <v>70</v>
      </c>
      <c r="E44" s="361" t="s">
        <v>4</v>
      </c>
      <c r="F44" s="710">
        <v>750</v>
      </c>
      <c r="G44" s="171">
        <f t="shared" si="10"/>
        <v>9000</v>
      </c>
      <c r="H44" s="711">
        <v>750</v>
      </c>
      <c r="I44" s="174">
        <f t="shared" si="11"/>
        <v>607.5</v>
      </c>
      <c r="J44" s="174"/>
      <c r="K44" s="190"/>
      <c r="L44" s="190">
        <f t="shared" si="12"/>
        <v>617.13900000000001</v>
      </c>
      <c r="M44" s="174"/>
      <c r="N44" s="188">
        <f t="shared" si="13"/>
        <v>82.285200000000003</v>
      </c>
      <c r="O44" s="174">
        <f t="shared" si="14"/>
        <v>617.13900000000001</v>
      </c>
      <c r="P44" s="174">
        <f t="shared" si="15"/>
        <v>10974.638999999999</v>
      </c>
      <c r="Q44" s="19"/>
      <c r="R44" s="19"/>
      <c r="S44" s="19"/>
      <c r="T44" s="19"/>
      <c r="U44" s="19"/>
    </row>
    <row r="45" spans="2:21" ht="30" customHeight="1" x14ac:dyDescent="0.2">
      <c r="B45" s="121">
        <v>36</v>
      </c>
      <c r="C45" s="685" t="s">
        <v>382</v>
      </c>
      <c r="D45" s="170" t="s">
        <v>292</v>
      </c>
      <c r="E45" s="361" t="s">
        <v>4</v>
      </c>
      <c r="F45" s="711">
        <v>500</v>
      </c>
      <c r="G45" s="171">
        <f t="shared" si="10"/>
        <v>6000</v>
      </c>
      <c r="H45" s="711">
        <v>500</v>
      </c>
      <c r="I45" s="174">
        <f t="shared" si="11"/>
        <v>405</v>
      </c>
      <c r="J45" s="174"/>
      <c r="K45" s="190"/>
      <c r="L45" s="190">
        <f t="shared" si="12"/>
        <v>450</v>
      </c>
      <c r="M45" s="174"/>
      <c r="N45" s="188">
        <f t="shared" si="13"/>
        <v>60</v>
      </c>
      <c r="O45" s="174">
        <f t="shared" si="14"/>
        <v>450</v>
      </c>
      <c r="P45" s="174">
        <f t="shared" si="15"/>
        <v>7355</v>
      </c>
      <c r="Q45" s="19"/>
      <c r="R45" s="19"/>
      <c r="S45" s="19"/>
      <c r="T45" s="19"/>
      <c r="U45" s="19"/>
    </row>
    <row r="46" spans="2:21" ht="30" customHeight="1" x14ac:dyDescent="0.2">
      <c r="B46" s="121">
        <v>37</v>
      </c>
      <c r="C46" s="681" t="s">
        <v>73</v>
      </c>
      <c r="D46" s="170" t="s">
        <v>74</v>
      </c>
      <c r="E46" s="343" t="s">
        <v>4</v>
      </c>
      <c r="F46" s="710">
        <v>750</v>
      </c>
      <c r="G46" s="171">
        <f t="shared" si="10"/>
        <v>9000</v>
      </c>
      <c r="H46" s="711">
        <v>750</v>
      </c>
      <c r="I46" s="174">
        <f t="shared" si="11"/>
        <v>607.5</v>
      </c>
      <c r="J46" s="174"/>
      <c r="K46" s="190"/>
      <c r="L46" s="190">
        <f t="shared" si="12"/>
        <v>617.13900000000001</v>
      </c>
      <c r="M46" s="174"/>
      <c r="N46" s="188">
        <f t="shared" si="13"/>
        <v>82.285200000000003</v>
      </c>
      <c r="O46" s="174">
        <f t="shared" si="14"/>
        <v>617.13900000000001</v>
      </c>
      <c r="P46" s="174">
        <f t="shared" si="15"/>
        <v>10974.638999999999</v>
      </c>
      <c r="Q46" s="19"/>
      <c r="R46" s="19"/>
      <c r="S46" s="19"/>
      <c r="T46" s="19"/>
      <c r="U46" s="19"/>
    </row>
    <row r="47" spans="2:21" ht="30" customHeight="1" x14ac:dyDescent="0.2">
      <c r="B47" s="121">
        <v>38</v>
      </c>
      <c r="C47" s="681" t="s">
        <v>295</v>
      </c>
      <c r="D47" s="170" t="s">
        <v>74</v>
      </c>
      <c r="E47" s="362" t="s">
        <v>4</v>
      </c>
      <c r="F47" s="713">
        <v>400</v>
      </c>
      <c r="G47" s="171">
        <f t="shared" si="10"/>
        <v>4800</v>
      </c>
      <c r="H47" s="711">
        <v>400</v>
      </c>
      <c r="I47" s="174">
        <f t="shared" si="11"/>
        <v>324</v>
      </c>
      <c r="J47" s="174"/>
      <c r="K47" s="190"/>
      <c r="L47" s="190">
        <f t="shared" si="12"/>
        <v>360</v>
      </c>
      <c r="M47" s="174"/>
      <c r="N47" s="188">
        <f t="shared" si="13"/>
        <v>48</v>
      </c>
      <c r="O47" s="174">
        <f t="shared" si="14"/>
        <v>360</v>
      </c>
      <c r="P47" s="174">
        <f t="shared" si="15"/>
        <v>5884</v>
      </c>
      <c r="Q47" s="19"/>
      <c r="R47" s="19"/>
      <c r="S47" s="19"/>
      <c r="T47" s="19"/>
      <c r="U47" s="19"/>
    </row>
    <row r="48" spans="2:21" ht="30" customHeight="1" x14ac:dyDescent="0.2">
      <c r="B48" s="121">
        <v>39</v>
      </c>
      <c r="C48" s="681" t="s">
        <v>295</v>
      </c>
      <c r="D48" s="170" t="s">
        <v>74</v>
      </c>
      <c r="E48" s="362" t="s">
        <v>4</v>
      </c>
      <c r="F48" s="711">
        <v>500</v>
      </c>
      <c r="G48" s="171">
        <f t="shared" si="10"/>
        <v>6000</v>
      </c>
      <c r="H48" s="711">
        <v>500</v>
      </c>
      <c r="I48" s="174">
        <f t="shared" si="11"/>
        <v>405</v>
      </c>
      <c r="J48" s="174"/>
      <c r="K48" s="190"/>
      <c r="L48" s="190">
        <f t="shared" si="12"/>
        <v>450</v>
      </c>
      <c r="M48" s="174"/>
      <c r="N48" s="188">
        <f t="shared" si="13"/>
        <v>60</v>
      </c>
      <c r="O48" s="174">
        <f t="shared" si="14"/>
        <v>450</v>
      </c>
      <c r="P48" s="174">
        <f t="shared" si="15"/>
        <v>7355</v>
      </c>
      <c r="Q48" s="19"/>
      <c r="R48" s="19"/>
      <c r="S48" s="19"/>
      <c r="T48" s="19"/>
      <c r="U48" s="19"/>
    </row>
    <row r="49" spans="2:21" ht="30" customHeight="1" x14ac:dyDescent="0.2">
      <c r="B49" s="121">
        <v>40</v>
      </c>
      <c r="C49" s="685" t="s">
        <v>295</v>
      </c>
      <c r="D49" s="170" t="s">
        <v>74</v>
      </c>
      <c r="E49" s="361" t="s">
        <v>4</v>
      </c>
      <c r="F49" s="713">
        <v>400</v>
      </c>
      <c r="G49" s="171">
        <f t="shared" si="10"/>
        <v>4800</v>
      </c>
      <c r="H49" s="711">
        <v>400</v>
      </c>
      <c r="I49" s="174">
        <f t="shared" si="11"/>
        <v>324</v>
      </c>
      <c r="J49" s="174"/>
      <c r="K49" s="190"/>
      <c r="L49" s="190">
        <f t="shared" si="12"/>
        <v>360</v>
      </c>
      <c r="M49" s="174"/>
      <c r="N49" s="188">
        <f t="shared" si="13"/>
        <v>48</v>
      </c>
      <c r="O49" s="174">
        <f t="shared" si="14"/>
        <v>360</v>
      </c>
      <c r="P49" s="174">
        <f t="shared" si="15"/>
        <v>5884</v>
      </c>
      <c r="Q49" s="19"/>
      <c r="R49" s="19"/>
      <c r="S49" s="19"/>
      <c r="T49" s="19"/>
      <c r="U49" s="19"/>
    </row>
    <row r="50" spans="2:21" ht="30" customHeight="1" x14ac:dyDescent="0.2">
      <c r="B50" s="121">
        <v>41</v>
      </c>
      <c r="C50" s="685" t="s">
        <v>295</v>
      </c>
      <c r="D50" s="170" t="s">
        <v>74</v>
      </c>
      <c r="E50" s="361" t="s">
        <v>4</v>
      </c>
      <c r="F50" s="713">
        <v>400</v>
      </c>
      <c r="G50" s="171">
        <f t="shared" si="10"/>
        <v>4800</v>
      </c>
      <c r="H50" s="711">
        <v>400</v>
      </c>
      <c r="I50" s="174">
        <f t="shared" si="11"/>
        <v>324</v>
      </c>
      <c r="J50" s="174"/>
      <c r="K50" s="190"/>
      <c r="L50" s="190">
        <f t="shared" si="12"/>
        <v>360</v>
      </c>
      <c r="M50" s="174"/>
      <c r="N50" s="188">
        <f t="shared" si="13"/>
        <v>48</v>
      </c>
      <c r="O50" s="174">
        <f t="shared" si="14"/>
        <v>360</v>
      </c>
      <c r="P50" s="174">
        <f t="shared" si="15"/>
        <v>5884</v>
      </c>
      <c r="Q50" s="19"/>
      <c r="R50" s="19"/>
      <c r="S50" s="19"/>
      <c r="T50" s="19"/>
      <c r="U50" s="19"/>
    </row>
    <row r="51" spans="2:21" ht="30" customHeight="1" x14ac:dyDescent="0.2">
      <c r="B51" s="121">
        <v>42</v>
      </c>
      <c r="C51" s="685" t="s">
        <v>295</v>
      </c>
      <c r="D51" s="170" t="s">
        <v>74</v>
      </c>
      <c r="E51" s="361" t="s">
        <v>4</v>
      </c>
      <c r="F51" s="713">
        <v>400</v>
      </c>
      <c r="G51" s="171">
        <f t="shared" si="10"/>
        <v>4800</v>
      </c>
      <c r="H51" s="711">
        <v>400</v>
      </c>
      <c r="I51" s="174">
        <f>+G51*6.75%</f>
        <v>324</v>
      </c>
      <c r="J51" s="174"/>
      <c r="K51" s="190"/>
      <c r="L51" s="190">
        <f>IF(F51&gt;685.71,685.71*7.5%*12,F51*7.5%*12)</f>
        <v>360</v>
      </c>
      <c r="M51" s="174"/>
      <c r="N51" s="188">
        <f>IF(F51&gt;685.71,685.71*1%*12,F51*1%*12)</f>
        <v>48</v>
      </c>
      <c r="O51" s="174">
        <f>SUM(J51:M51)</f>
        <v>360</v>
      </c>
      <c r="P51" s="174">
        <f t="shared" si="15"/>
        <v>5884</v>
      </c>
      <c r="Q51" s="19"/>
      <c r="R51" s="19"/>
      <c r="S51" s="19"/>
      <c r="T51" s="19"/>
      <c r="U51" s="19"/>
    </row>
    <row r="52" spans="2:21" ht="30" customHeight="1" x14ac:dyDescent="0.2">
      <c r="B52" s="121">
        <v>43</v>
      </c>
      <c r="C52" s="685" t="s">
        <v>295</v>
      </c>
      <c r="D52" s="170" t="s">
        <v>74</v>
      </c>
      <c r="E52" s="361" t="s">
        <v>4</v>
      </c>
      <c r="F52" s="713">
        <v>400</v>
      </c>
      <c r="G52" s="171">
        <f t="shared" si="10"/>
        <v>4800</v>
      </c>
      <c r="H52" s="711">
        <v>400</v>
      </c>
      <c r="I52" s="174">
        <f>+G52*6.75%</f>
        <v>324</v>
      </c>
      <c r="J52" s="174"/>
      <c r="K52" s="190"/>
      <c r="L52" s="190">
        <f>IF(F52&gt;685.71,685.71*7.5%*12,F52*7.5%*12)</f>
        <v>360</v>
      </c>
      <c r="M52" s="174"/>
      <c r="N52" s="188">
        <f>IF(F52&gt;685.71,685.71*1%*12,F52*1%*12)</f>
        <v>48</v>
      </c>
      <c r="O52" s="174">
        <f>SUM(J52:M52)</f>
        <v>360</v>
      </c>
      <c r="P52" s="174">
        <f t="shared" si="15"/>
        <v>5884</v>
      </c>
      <c r="Q52" s="19"/>
      <c r="R52" s="19"/>
      <c r="S52" s="19"/>
      <c r="T52" s="19"/>
      <c r="U52" s="19"/>
    </row>
    <row r="53" spans="2:21" ht="30" customHeight="1" x14ac:dyDescent="0.2">
      <c r="B53" s="121">
        <v>44</v>
      </c>
      <c r="C53" s="685" t="s">
        <v>295</v>
      </c>
      <c r="D53" s="170" t="s">
        <v>74</v>
      </c>
      <c r="E53" s="361" t="s">
        <v>4</v>
      </c>
      <c r="F53" s="713">
        <v>400</v>
      </c>
      <c r="G53" s="171">
        <f t="shared" si="10"/>
        <v>4800</v>
      </c>
      <c r="H53" s="711">
        <v>400</v>
      </c>
      <c r="I53" s="174">
        <f t="shared" si="11"/>
        <v>324</v>
      </c>
      <c r="J53" s="174"/>
      <c r="K53" s="190"/>
      <c r="L53" s="190">
        <f t="shared" si="12"/>
        <v>360</v>
      </c>
      <c r="M53" s="174"/>
      <c r="N53" s="188">
        <f t="shared" si="13"/>
        <v>48</v>
      </c>
      <c r="O53" s="174">
        <f t="shared" si="14"/>
        <v>360</v>
      </c>
      <c r="P53" s="174">
        <f t="shared" si="15"/>
        <v>5884</v>
      </c>
      <c r="Q53" s="19"/>
      <c r="R53" s="19"/>
      <c r="S53" s="19"/>
      <c r="T53" s="19"/>
      <c r="U53" s="19"/>
    </row>
    <row r="54" spans="2:21" s="2" customFormat="1" ht="30" customHeight="1" x14ac:dyDescent="0.25">
      <c r="B54" s="121"/>
      <c r="C54" s="452"/>
      <c r="D54" s="453"/>
      <c r="E54" s="454"/>
      <c r="F54" s="455">
        <f>SUM(F25:F53)</f>
        <v>13750</v>
      </c>
      <c r="G54" s="455">
        <f>SUM(G25:G53)</f>
        <v>165000</v>
      </c>
      <c r="H54" s="455">
        <f>SUM(H25:H53)</f>
        <v>13750</v>
      </c>
      <c r="I54" s="455">
        <f>SUM(I25:I53)</f>
        <v>11137.5</v>
      </c>
      <c r="J54" s="455">
        <f>SUM(J9:J53)</f>
        <v>672.00000000000011</v>
      </c>
      <c r="K54" s="455"/>
      <c r="L54" s="455">
        <f>SUM(L25:L53)</f>
        <v>12085.695</v>
      </c>
      <c r="M54" s="455">
        <f>SUM(M9:M53)</f>
        <v>0</v>
      </c>
      <c r="N54" s="455">
        <f>SUM(N25:N53)</f>
        <v>1611.4259999999999</v>
      </c>
      <c r="O54" s="455">
        <f>SUM(O25:O53)</f>
        <v>12085.695</v>
      </c>
      <c r="P54" s="456">
        <f>SUM(P25:P53)</f>
        <v>201973.19500000001</v>
      </c>
      <c r="Q54" s="97"/>
      <c r="R54" s="20"/>
      <c r="S54" s="20"/>
      <c r="T54" s="20"/>
      <c r="U54" s="20"/>
    </row>
    <row r="55" spans="2:21" s="2" customFormat="1" ht="30" customHeight="1" x14ac:dyDescent="0.2">
      <c r="B55" s="121"/>
      <c r="C55" s="102"/>
      <c r="D55" s="170"/>
      <c r="E55" s="343"/>
      <c r="F55" s="173"/>
      <c r="G55" s="177"/>
      <c r="H55" s="174"/>
      <c r="I55" s="174"/>
      <c r="J55" s="174"/>
      <c r="K55" s="190"/>
      <c r="L55" s="190"/>
      <c r="M55" s="174"/>
      <c r="N55" s="191"/>
      <c r="O55" s="174"/>
      <c r="P55" s="174"/>
      <c r="Q55" s="97"/>
      <c r="R55" s="20"/>
      <c r="S55" s="20"/>
      <c r="T55" s="20"/>
      <c r="U55" s="20"/>
    </row>
    <row r="56" spans="2:21" s="2" customFormat="1" ht="30" customHeight="1" x14ac:dyDescent="0.2">
      <c r="B56" s="121">
        <v>45</v>
      </c>
      <c r="C56" s="681" t="s">
        <v>390</v>
      </c>
      <c r="D56" s="170" t="s">
        <v>452</v>
      </c>
      <c r="E56" s="362" t="s">
        <v>260</v>
      </c>
      <c r="F56" s="714">
        <v>375</v>
      </c>
      <c r="G56" s="177">
        <f t="shared" ref="G56:G66" si="16">F56*12</f>
        <v>4500</v>
      </c>
      <c r="H56" s="174">
        <v>375</v>
      </c>
      <c r="I56" s="174">
        <f t="shared" ref="I56:I66" si="17">+G56*6.75%</f>
        <v>303.75</v>
      </c>
      <c r="J56" s="174"/>
      <c r="K56" s="190"/>
      <c r="L56" s="190">
        <f t="shared" ref="L56:L66" si="18">IF(F56&gt;685.71,685.71*7.5%*12,F56*7.5%*12)</f>
        <v>337.5</v>
      </c>
      <c r="M56" s="174"/>
      <c r="N56" s="191">
        <f t="shared" ref="N56:N66" si="19">IF(F56&gt;685.71,685.71*1%*12,F56*1%*12)</f>
        <v>45</v>
      </c>
      <c r="O56" s="174">
        <f t="shared" ref="O56:O66" si="20">SUM(J56:M56)</f>
        <v>337.5</v>
      </c>
      <c r="P56" s="174">
        <f t="shared" si="15"/>
        <v>5516.25</v>
      </c>
      <c r="Q56" s="97"/>
      <c r="R56" s="20"/>
      <c r="S56" s="20"/>
      <c r="T56" s="20"/>
      <c r="U56" s="20"/>
    </row>
    <row r="57" spans="2:21" s="2" customFormat="1" ht="30" customHeight="1" x14ac:dyDescent="0.2">
      <c r="B57" s="121">
        <v>46</v>
      </c>
      <c r="C57" s="681" t="s">
        <v>390</v>
      </c>
      <c r="D57" s="170" t="s">
        <v>452</v>
      </c>
      <c r="E57" s="362" t="s">
        <v>260</v>
      </c>
      <c r="F57" s="714">
        <v>375</v>
      </c>
      <c r="G57" s="177">
        <f t="shared" si="16"/>
        <v>4500</v>
      </c>
      <c r="H57" s="174">
        <v>375</v>
      </c>
      <c r="I57" s="174">
        <f t="shared" si="17"/>
        <v>303.75</v>
      </c>
      <c r="J57" s="174"/>
      <c r="K57" s="190"/>
      <c r="L57" s="190">
        <f t="shared" si="18"/>
        <v>337.5</v>
      </c>
      <c r="M57" s="174"/>
      <c r="N57" s="191">
        <f t="shared" si="19"/>
        <v>45</v>
      </c>
      <c r="O57" s="174">
        <f t="shared" si="20"/>
        <v>337.5</v>
      </c>
      <c r="P57" s="174">
        <f t="shared" si="15"/>
        <v>5516.25</v>
      </c>
      <c r="Q57" s="97"/>
      <c r="R57" s="20"/>
      <c r="S57" s="20"/>
      <c r="T57" s="20"/>
      <c r="U57" s="20"/>
    </row>
    <row r="58" spans="2:21" s="2" customFormat="1" ht="30" customHeight="1" x14ac:dyDescent="0.2">
      <c r="B58" s="121">
        <v>47</v>
      </c>
      <c r="C58" s="681" t="s">
        <v>390</v>
      </c>
      <c r="D58" s="170" t="s">
        <v>452</v>
      </c>
      <c r="E58" s="362" t="s">
        <v>260</v>
      </c>
      <c r="F58" s="714">
        <v>375</v>
      </c>
      <c r="G58" s="177">
        <f t="shared" si="16"/>
        <v>4500</v>
      </c>
      <c r="H58" s="174">
        <v>375</v>
      </c>
      <c r="I58" s="174">
        <f t="shared" si="17"/>
        <v>303.75</v>
      </c>
      <c r="J58" s="174"/>
      <c r="K58" s="190"/>
      <c r="L58" s="190">
        <f t="shared" si="18"/>
        <v>337.5</v>
      </c>
      <c r="M58" s="174"/>
      <c r="N58" s="191">
        <f t="shared" si="19"/>
        <v>45</v>
      </c>
      <c r="O58" s="174">
        <f t="shared" si="20"/>
        <v>337.5</v>
      </c>
      <c r="P58" s="174">
        <f t="shared" si="15"/>
        <v>5516.25</v>
      </c>
      <c r="Q58" s="97"/>
      <c r="R58" s="20"/>
      <c r="S58" s="20"/>
      <c r="T58" s="20"/>
      <c r="U58" s="20"/>
    </row>
    <row r="59" spans="2:21" s="2" customFormat="1" ht="30" customHeight="1" x14ac:dyDescent="0.2">
      <c r="B59" s="121">
        <v>48</v>
      </c>
      <c r="C59" s="681" t="s">
        <v>453</v>
      </c>
      <c r="D59" s="170" t="s">
        <v>454</v>
      </c>
      <c r="E59" s="362" t="s">
        <v>260</v>
      </c>
      <c r="F59" s="714">
        <v>375</v>
      </c>
      <c r="G59" s="177">
        <f t="shared" si="16"/>
        <v>4500</v>
      </c>
      <c r="H59" s="174">
        <v>375</v>
      </c>
      <c r="I59" s="174">
        <f t="shared" si="17"/>
        <v>303.75</v>
      </c>
      <c r="J59" s="174"/>
      <c r="K59" s="190"/>
      <c r="L59" s="190">
        <f t="shared" si="18"/>
        <v>337.5</v>
      </c>
      <c r="M59" s="174"/>
      <c r="N59" s="191">
        <f t="shared" si="19"/>
        <v>45</v>
      </c>
      <c r="O59" s="174">
        <f t="shared" si="20"/>
        <v>337.5</v>
      </c>
      <c r="P59" s="174">
        <f t="shared" si="15"/>
        <v>5516.25</v>
      </c>
      <c r="Q59" s="97"/>
      <c r="R59" s="20"/>
      <c r="S59" s="20"/>
      <c r="T59" s="20"/>
      <c r="U59" s="20"/>
    </row>
    <row r="60" spans="2:21" s="2" customFormat="1" ht="30" customHeight="1" x14ac:dyDescent="0.2">
      <c r="B60" s="121">
        <v>49</v>
      </c>
      <c r="C60" s="681" t="s">
        <v>456</v>
      </c>
      <c r="D60" s="170" t="s">
        <v>455</v>
      </c>
      <c r="E60" s="362" t="s">
        <v>260</v>
      </c>
      <c r="F60" s="714">
        <v>375</v>
      </c>
      <c r="G60" s="177">
        <f t="shared" si="16"/>
        <v>4500</v>
      </c>
      <c r="H60" s="174">
        <v>375</v>
      </c>
      <c r="I60" s="174">
        <f t="shared" si="17"/>
        <v>303.75</v>
      </c>
      <c r="J60" s="174"/>
      <c r="K60" s="190"/>
      <c r="L60" s="190">
        <f t="shared" si="18"/>
        <v>337.5</v>
      </c>
      <c r="M60" s="174"/>
      <c r="N60" s="191">
        <f t="shared" si="19"/>
        <v>45</v>
      </c>
      <c r="O60" s="174">
        <f t="shared" si="20"/>
        <v>337.5</v>
      </c>
      <c r="P60" s="174">
        <f t="shared" si="15"/>
        <v>5516.25</v>
      </c>
      <c r="Q60" s="97"/>
      <c r="R60" s="20"/>
      <c r="S60" s="20"/>
      <c r="T60" s="20"/>
      <c r="U60" s="20"/>
    </row>
    <row r="61" spans="2:21" s="2" customFormat="1" ht="30" customHeight="1" x14ac:dyDescent="0.2">
      <c r="B61" s="121">
        <v>50</v>
      </c>
      <c r="C61" s="681" t="s">
        <v>456</v>
      </c>
      <c r="D61" s="170" t="s">
        <v>457</v>
      </c>
      <c r="E61" s="362" t="s">
        <v>260</v>
      </c>
      <c r="F61" s="714">
        <v>375</v>
      </c>
      <c r="G61" s="177">
        <f t="shared" si="16"/>
        <v>4500</v>
      </c>
      <c r="H61" s="174">
        <v>375</v>
      </c>
      <c r="I61" s="174">
        <f t="shared" si="17"/>
        <v>303.75</v>
      </c>
      <c r="J61" s="174"/>
      <c r="K61" s="190"/>
      <c r="L61" s="190">
        <f t="shared" si="18"/>
        <v>337.5</v>
      </c>
      <c r="M61" s="174"/>
      <c r="N61" s="191">
        <f t="shared" si="19"/>
        <v>45</v>
      </c>
      <c r="O61" s="174">
        <f t="shared" si="20"/>
        <v>337.5</v>
      </c>
      <c r="P61" s="174">
        <f t="shared" si="15"/>
        <v>5516.25</v>
      </c>
      <c r="Q61" s="97"/>
      <c r="R61" s="20"/>
      <c r="S61" s="20"/>
      <c r="T61" s="20"/>
      <c r="U61" s="20"/>
    </row>
    <row r="62" spans="2:21" s="2" customFormat="1" ht="30" customHeight="1" x14ac:dyDescent="0.2">
      <c r="B62" s="121">
        <v>51</v>
      </c>
      <c r="C62" s="681" t="s">
        <v>456</v>
      </c>
      <c r="D62" s="170" t="s">
        <v>457</v>
      </c>
      <c r="E62" s="362" t="s">
        <v>260</v>
      </c>
      <c r="F62" s="714">
        <v>375</v>
      </c>
      <c r="G62" s="177">
        <f t="shared" si="16"/>
        <v>4500</v>
      </c>
      <c r="H62" s="174">
        <v>375</v>
      </c>
      <c r="I62" s="174"/>
      <c r="J62" s="174">
        <f>+F62*7%*12</f>
        <v>315.00000000000006</v>
      </c>
      <c r="K62" s="190">
        <f>+F62*7%*12</f>
        <v>315.00000000000006</v>
      </c>
      <c r="L62" s="190">
        <f t="shared" si="18"/>
        <v>337.5</v>
      </c>
      <c r="M62" s="174"/>
      <c r="N62" s="191">
        <f t="shared" si="19"/>
        <v>45</v>
      </c>
      <c r="O62" s="174">
        <f t="shared" si="20"/>
        <v>967.50000000000011</v>
      </c>
      <c r="P62" s="174">
        <f t="shared" si="15"/>
        <v>5842.5</v>
      </c>
      <c r="Q62" s="97"/>
      <c r="R62" s="20"/>
      <c r="S62" s="20"/>
      <c r="T62" s="20"/>
      <c r="U62" s="20"/>
    </row>
    <row r="63" spans="2:21" s="2" customFormat="1" ht="30" customHeight="1" x14ac:dyDescent="0.2">
      <c r="B63" s="121">
        <v>52</v>
      </c>
      <c r="C63" s="681" t="s">
        <v>71</v>
      </c>
      <c r="D63" s="170" t="s">
        <v>457</v>
      </c>
      <c r="E63" s="362" t="s">
        <v>260</v>
      </c>
      <c r="F63" s="711">
        <v>375</v>
      </c>
      <c r="G63" s="177">
        <f t="shared" si="16"/>
        <v>4500</v>
      </c>
      <c r="H63" s="174">
        <v>375</v>
      </c>
      <c r="I63" s="174">
        <f t="shared" si="17"/>
        <v>303.75</v>
      </c>
      <c r="J63" s="174"/>
      <c r="K63" s="190"/>
      <c r="L63" s="190">
        <f t="shared" si="18"/>
        <v>337.5</v>
      </c>
      <c r="M63" s="174"/>
      <c r="N63" s="191">
        <f t="shared" si="19"/>
        <v>45</v>
      </c>
      <c r="O63" s="174">
        <f t="shared" si="20"/>
        <v>337.5</v>
      </c>
      <c r="P63" s="174">
        <f t="shared" si="15"/>
        <v>5516.25</v>
      </c>
      <c r="Q63" s="97"/>
      <c r="R63" s="20"/>
      <c r="S63" s="20"/>
      <c r="T63" s="20"/>
      <c r="U63" s="20"/>
    </row>
    <row r="64" spans="2:21" s="2" customFormat="1" ht="30" customHeight="1" x14ac:dyDescent="0.2">
      <c r="B64" s="121">
        <v>53</v>
      </c>
      <c r="C64" s="681" t="s">
        <v>71</v>
      </c>
      <c r="D64" s="170" t="s">
        <v>457</v>
      </c>
      <c r="E64" s="362" t="s">
        <v>260</v>
      </c>
      <c r="F64" s="714">
        <v>375</v>
      </c>
      <c r="G64" s="177">
        <f t="shared" si="16"/>
        <v>4500</v>
      </c>
      <c r="H64" s="711">
        <v>375</v>
      </c>
      <c r="I64" s="174">
        <f t="shared" si="17"/>
        <v>303.75</v>
      </c>
      <c r="J64" s="174"/>
      <c r="K64" s="190"/>
      <c r="L64" s="190">
        <f t="shared" si="18"/>
        <v>337.5</v>
      </c>
      <c r="M64" s="174"/>
      <c r="N64" s="191">
        <f t="shared" si="19"/>
        <v>45</v>
      </c>
      <c r="O64" s="174">
        <f t="shared" si="20"/>
        <v>337.5</v>
      </c>
      <c r="P64" s="174">
        <f t="shared" si="15"/>
        <v>5516.25</v>
      </c>
      <c r="Q64" s="97"/>
      <c r="R64" s="20"/>
      <c r="S64" s="20"/>
      <c r="T64" s="20"/>
      <c r="U64" s="20"/>
    </row>
    <row r="65" spans="2:21" s="2" customFormat="1" ht="30" customHeight="1" x14ac:dyDescent="0.2">
      <c r="B65" s="121">
        <v>54</v>
      </c>
      <c r="C65" s="681" t="s">
        <v>71</v>
      </c>
      <c r="D65" s="170" t="s">
        <v>457</v>
      </c>
      <c r="E65" s="362" t="s">
        <v>260</v>
      </c>
      <c r="F65" s="714">
        <v>375</v>
      </c>
      <c r="G65" s="177">
        <f t="shared" si="16"/>
        <v>4500</v>
      </c>
      <c r="H65" s="711">
        <v>375</v>
      </c>
      <c r="I65" s="174">
        <f t="shared" si="17"/>
        <v>303.75</v>
      </c>
      <c r="J65" s="174"/>
      <c r="K65" s="190"/>
      <c r="L65" s="190">
        <f t="shared" si="18"/>
        <v>337.5</v>
      </c>
      <c r="M65" s="174"/>
      <c r="N65" s="191">
        <f t="shared" si="19"/>
        <v>45</v>
      </c>
      <c r="O65" s="174">
        <f t="shared" si="20"/>
        <v>337.5</v>
      </c>
      <c r="P65" s="174">
        <f t="shared" si="15"/>
        <v>5516.25</v>
      </c>
      <c r="Q65" s="20"/>
      <c r="R65" s="20"/>
      <c r="S65" s="20"/>
      <c r="T65" s="20"/>
      <c r="U65" s="20"/>
    </row>
    <row r="66" spans="2:21" s="2" customFormat="1" ht="30" customHeight="1" x14ac:dyDescent="0.2">
      <c r="B66" s="121">
        <v>55</v>
      </c>
      <c r="C66" s="681" t="s">
        <v>71</v>
      </c>
      <c r="D66" s="170" t="s">
        <v>457</v>
      </c>
      <c r="E66" s="362" t="s">
        <v>260</v>
      </c>
      <c r="F66" s="714">
        <v>375</v>
      </c>
      <c r="G66" s="177">
        <f t="shared" si="16"/>
        <v>4500</v>
      </c>
      <c r="H66" s="711">
        <v>375</v>
      </c>
      <c r="I66" s="174">
        <f t="shared" si="17"/>
        <v>303.75</v>
      </c>
      <c r="J66" s="174"/>
      <c r="K66" s="190"/>
      <c r="L66" s="190">
        <f t="shared" si="18"/>
        <v>337.5</v>
      </c>
      <c r="M66" s="174"/>
      <c r="N66" s="191">
        <f t="shared" si="19"/>
        <v>45</v>
      </c>
      <c r="O66" s="174">
        <f t="shared" si="20"/>
        <v>337.5</v>
      </c>
      <c r="P66" s="174">
        <f t="shared" si="15"/>
        <v>5516.25</v>
      </c>
      <c r="Q66" s="20"/>
      <c r="R66" s="20"/>
      <c r="S66" s="20"/>
      <c r="T66" s="20"/>
      <c r="U66" s="20"/>
    </row>
    <row r="67" spans="2:21" s="2" customFormat="1" ht="30" customHeight="1" x14ac:dyDescent="0.25">
      <c r="B67" s="122"/>
      <c r="C67" s="457"/>
      <c r="D67" s="458"/>
      <c r="E67" s="459"/>
      <c r="F67" s="460">
        <f>SUM(F55:F66)</f>
        <v>4125</v>
      </c>
      <c r="G67" s="461">
        <f>SUM(G55:G66)</f>
        <v>49500</v>
      </c>
      <c r="H67" s="460">
        <f>SUM(H55:H66)</f>
        <v>4125</v>
      </c>
      <c r="I67" s="462">
        <f>SUM(I55:I66)</f>
        <v>3037.5</v>
      </c>
      <c r="J67" s="462"/>
      <c r="K67" s="462">
        <f>SUM(K56:K66)</f>
        <v>315.00000000000006</v>
      </c>
      <c r="L67" s="462">
        <f>SUM(L55:L66)</f>
        <v>3712.5</v>
      </c>
      <c r="M67" s="462"/>
      <c r="N67" s="461">
        <f>SUM(N55:N66)</f>
        <v>495</v>
      </c>
      <c r="O67" s="462">
        <f>SUM(O55:O66)</f>
        <v>4342.5</v>
      </c>
      <c r="P67" s="463">
        <f>SUM(P55:P66)</f>
        <v>61005</v>
      </c>
      <c r="Q67" s="20"/>
      <c r="R67" s="20"/>
      <c r="S67" s="20"/>
      <c r="T67" s="20"/>
      <c r="U67" s="20"/>
    </row>
    <row r="68" spans="2:21" s="2" customFormat="1" ht="30" customHeight="1" x14ac:dyDescent="0.25">
      <c r="B68" s="122"/>
      <c r="C68" s="142"/>
      <c r="D68" s="182"/>
      <c r="E68" s="153"/>
      <c r="F68" s="176"/>
      <c r="G68" s="178"/>
      <c r="H68" s="176"/>
      <c r="I68" s="179"/>
      <c r="J68" s="179"/>
      <c r="K68" s="179"/>
      <c r="L68" s="179"/>
      <c r="M68" s="179"/>
      <c r="N68" s="178"/>
      <c r="O68" s="179"/>
      <c r="P68" s="192"/>
      <c r="Q68" s="20"/>
      <c r="R68" s="20"/>
      <c r="S68" s="20"/>
      <c r="T68" s="20"/>
      <c r="U68" s="20"/>
    </row>
    <row r="69" spans="2:21" s="2" customFormat="1" ht="30" customHeight="1" x14ac:dyDescent="0.25">
      <c r="B69" s="143">
        <v>56</v>
      </c>
      <c r="C69" s="681" t="s">
        <v>458</v>
      </c>
      <c r="D69" s="170" t="s">
        <v>388</v>
      </c>
      <c r="E69" s="342" t="s">
        <v>261</v>
      </c>
      <c r="F69" s="718">
        <v>750</v>
      </c>
      <c r="G69" s="177">
        <f t="shared" ref="G69:G83" si="21">F69*12</f>
        <v>9000</v>
      </c>
      <c r="H69" s="719">
        <v>750</v>
      </c>
      <c r="I69" s="174">
        <f t="shared" ref="I69:I83" si="22">+G69*6.75%</f>
        <v>607.5</v>
      </c>
      <c r="J69" s="341"/>
      <c r="K69" s="422"/>
      <c r="L69" s="190">
        <f t="shared" ref="L69:L83" si="23">IF(F69&gt;685.71,685.71*7.5%*12,F69*7.5%*12)</f>
        <v>617.13900000000001</v>
      </c>
      <c r="M69" s="341"/>
      <c r="N69" s="191">
        <f t="shared" ref="N69:N83" si="24">IF(F69&gt;685.71,685.71*1%*12,F69*1%*12)</f>
        <v>82.285200000000003</v>
      </c>
      <c r="O69" s="174">
        <f t="shared" ref="O69:O83" si="25">SUM(J69:M69)</f>
        <v>617.13900000000001</v>
      </c>
      <c r="P69" s="174">
        <f t="shared" ref="P69:P83" si="26">SUM(F69:O69)</f>
        <v>12424.063199999999</v>
      </c>
      <c r="Q69" s="20"/>
      <c r="R69" s="20"/>
      <c r="S69" s="20"/>
      <c r="T69" s="20"/>
      <c r="U69" s="20"/>
    </row>
    <row r="70" spans="2:21" s="2" customFormat="1" ht="30" customHeight="1" x14ac:dyDescent="0.2">
      <c r="B70" s="143">
        <v>57</v>
      </c>
      <c r="C70" s="681" t="s">
        <v>557</v>
      </c>
      <c r="D70" s="170" t="s">
        <v>388</v>
      </c>
      <c r="E70" s="362" t="s">
        <v>261</v>
      </c>
      <c r="F70" s="717">
        <v>400</v>
      </c>
      <c r="G70" s="180">
        <f t="shared" si="21"/>
        <v>4800</v>
      </c>
      <c r="H70" s="711">
        <v>400</v>
      </c>
      <c r="I70" s="174">
        <f t="shared" si="22"/>
        <v>324</v>
      </c>
      <c r="J70" s="174"/>
      <c r="K70" s="190"/>
      <c r="L70" s="190">
        <f>IF(F70&gt;685.71,685.71*7.5%*12,F70*7.5%*12)</f>
        <v>360</v>
      </c>
      <c r="M70" s="174"/>
      <c r="N70" s="191">
        <f>IF(F70&gt;685.71,685.71*1%*12,F70*1%*12)</f>
        <v>48</v>
      </c>
      <c r="O70" s="174">
        <f>SUM(J70:M70)</f>
        <v>360</v>
      </c>
      <c r="P70" s="174">
        <f t="shared" si="26"/>
        <v>6692</v>
      </c>
      <c r="Q70" s="20"/>
      <c r="R70" s="20"/>
      <c r="S70" s="20"/>
      <c r="T70" s="20"/>
      <c r="U70" s="20"/>
    </row>
    <row r="71" spans="2:21" s="2" customFormat="1" ht="30" customHeight="1" x14ac:dyDescent="0.2">
      <c r="B71" s="143">
        <v>58</v>
      </c>
      <c r="C71" s="681" t="s">
        <v>75</v>
      </c>
      <c r="D71" s="170" t="s">
        <v>75</v>
      </c>
      <c r="E71" s="362" t="s">
        <v>261</v>
      </c>
      <c r="F71" s="711">
        <v>400</v>
      </c>
      <c r="G71" s="177">
        <f t="shared" si="21"/>
        <v>4800</v>
      </c>
      <c r="H71" s="711">
        <v>400</v>
      </c>
      <c r="I71" s="174">
        <f t="shared" si="22"/>
        <v>324</v>
      </c>
      <c r="J71" s="174"/>
      <c r="K71" s="190"/>
      <c r="L71" s="190">
        <f t="shared" si="23"/>
        <v>360</v>
      </c>
      <c r="M71" s="174"/>
      <c r="N71" s="191">
        <f t="shared" si="24"/>
        <v>48</v>
      </c>
      <c r="O71" s="174">
        <f t="shared" si="25"/>
        <v>360</v>
      </c>
      <c r="P71" s="174">
        <f t="shared" si="26"/>
        <v>6692</v>
      </c>
      <c r="Q71" s="20"/>
      <c r="R71" s="20"/>
      <c r="S71" s="20"/>
      <c r="T71" s="20"/>
      <c r="U71" s="20"/>
    </row>
    <row r="72" spans="2:21" s="2" customFormat="1" ht="30" customHeight="1" x14ac:dyDescent="0.2">
      <c r="B72" s="143">
        <v>59</v>
      </c>
      <c r="C72" s="681" t="s">
        <v>459</v>
      </c>
      <c r="D72" s="170" t="s">
        <v>388</v>
      </c>
      <c r="E72" s="362" t="s">
        <v>261</v>
      </c>
      <c r="F72" s="710">
        <v>750</v>
      </c>
      <c r="G72" s="177">
        <f t="shared" si="21"/>
        <v>9000</v>
      </c>
      <c r="H72" s="711">
        <v>750</v>
      </c>
      <c r="I72" s="174">
        <f t="shared" si="22"/>
        <v>607.5</v>
      </c>
      <c r="J72" s="174"/>
      <c r="K72" s="190"/>
      <c r="L72" s="190">
        <f t="shared" si="23"/>
        <v>617.13900000000001</v>
      </c>
      <c r="M72" s="174"/>
      <c r="N72" s="191">
        <f t="shared" si="24"/>
        <v>82.285200000000003</v>
      </c>
      <c r="O72" s="174">
        <f t="shared" si="25"/>
        <v>617.13900000000001</v>
      </c>
      <c r="P72" s="174">
        <f t="shared" si="26"/>
        <v>12424.063199999999</v>
      </c>
      <c r="Q72" s="20"/>
      <c r="R72" s="20"/>
      <c r="S72" s="20"/>
      <c r="T72" s="20"/>
      <c r="U72" s="20"/>
    </row>
    <row r="73" spans="2:21" s="2" customFormat="1" ht="30" customHeight="1" x14ac:dyDescent="0.2">
      <c r="B73" s="143">
        <v>60</v>
      </c>
      <c r="C73" s="681" t="s">
        <v>558</v>
      </c>
      <c r="D73" s="170" t="s">
        <v>388</v>
      </c>
      <c r="E73" s="362" t="s">
        <v>261</v>
      </c>
      <c r="F73" s="717">
        <v>400</v>
      </c>
      <c r="G73" s="177">
        <f t="shared" si="21"/>
        <v>4800</v>
      </c>
      <c r="H73" s="711">
        <v>400</v>
      </c>
      <c r="I73" s="174">
        <f t="shared" si="22"/>
        <v>324</v>
      </c>
      <c r="J73" s="174"/>
      <c r="K73" s="190"/>
      <c r="L73" s="190">
        <f t="shared" si="23"/>
        <v>360</v>
      </c>
      <c r="M73" s="174"/>
      <c r="N73" s="191">
        <f t="shared" si="24"/>
        <v>48</v>
      </c>
      <c r="O73" s="174">
        <f t="shared" si="25"/>
        <v>360</v>
      </c>
      <c r="P73" s="174">
        <f t="shared" si="26"/>
        <v>6692</v>
      </c>
      <c r="Q73" s="20"/>
      <c r="R73" s="20"/>
      <c r="S73" s="20"/>
      <c r="T73" s="20"/>
      <c r="U73" s="20"/>
    </row>
    <row r="74" spans="2:21" s="2" customFormat="1" ht="30" customHeight="1" x14ac:dyDescent="0.2">
      <c r="B74" s="143">
        <v>61</v>
      </c>
      <c r="C74" s="681" t="s">
        <v>296</v>
      </c>
      <c r="D74" s="170" t="s">
        <v>388</v>
      </c>
      <c r="E74" s="362" t="s">
        <v>261</v>
      </c>
      <c r="F74" s="714">
        <v>375</v>
      </c>
      <c r="G74" s="177">
        <f t="shared" si="21"/>
        <v>4500</v>
      </c>
      <c r="H74" s="711">
        <v>375</v>
      </c>
      <c r="I74" s="174">
        <f t="shared" si="22"/>
        <v>303.75</v>
      </c>
      <c r="J74" s="174"/>
      <c r="K74" s="190"/>
      <c r="L74" s="190">
        <f t="shared" si="23"/>
        <v>337.5</v>
      </c>
      <c r="M74" s="174"/>
      <c r="N74" s="191">
        <f t="shared" si="24"/>
        <v>45</v>
      </c>
      <c r="O74" s="174">
        <f t="shared" si="25"/>
        <v>337.5</v>
      </c>
      <c r="P74" s="174">
        <f t="shared" si="26"/>
        <v>6273.75</v>
      </c>
      <c r="Q74" s="20"/>
      <c r="R74" s="20"/>
      <c r="S74" s="20"/>
      <c r="T74" s="20"/>
      <c r="U74" s="20"/>
    </row>
    <row r="75" spans="2:21" s="2" customFormat="1" ht="30" customHeight="1" x14ac:dyDescent="0.2">
      <c r="B75" s="143">
        <v>62</v>
      </c>
      <c r="C75" s="681" t="s">
        <v>559</v>
      </c>
      <c r="D75" s="170" t="s">
        <v>388</v>
      </c>
      <c r="E75" s="362" t="s">
        <v>261</v>
      </c>
      <c r="F75" s="714">
        <v>375</v>
      </c>
      <c r="G75" s="177">
        <f t="shared" si="21"/>
        <v>4500</v>
      </c>
      <c r="H75" s="711">
        <v>375</v>
      </c>
      <c r="I75" s="174">
        <f t="shared" si="22"/>
        <v>303.75</v>
      </c>
      <c r="J75" s="174"/>
      <c r="K75" s="190"/>
      <c r="L75" s="190">
        <f t="shared" si="23"/>
        <v>337.5</v>
      </c>
      <c r="M75" s="174"/>
      <c r="N75" s="191">
        <f t="shared" si="24"/>
        <v>45</v>
      </c>
      <c r="O75" s="174">
        <f t="shared" si="25"/>
        <v>337.5</v>
      </c>
      <c r="P75" s="174">
        <f t="shared" si="26"/>
        <v>6273.75</v>
      </c>
      <c r="Q75" s="20"/>
      <c r="R75" s="20"/>
      <c r="S75" s="20"/>
      <c r="T75" s="20"/>
      <c r="U75" s="20"/>
    </row>
    <row r="76" spans="2:21" s="2" customFormat="1" ht="30" customHeight="1" x14ac:dyDescent="0.2">
      <c r="B76" s="143">
        <v>63</v>
      </c>
      <c r="C76" s="681" t="s">
        <v>296</v>
      </c>
      <c r="D76" s="170" t="s">
        <v>388</v>
      </c>
      <c r="E76" s="362" t="s">
        <v>261</v>
      </c>
      <c r="F76" s="714">
        <v>375</v>
      </c>
      <c r="G76" s="177">
        <f t="shared" si="21"/>
        <v>4500</v>
      </c>
      <c r="H76" s="711">
        <v>375</v>
      </c>
      <c r="I76" s="174">
        <f t="shared" si="22"/>
        <v>303.75</v>
      </c>
      <c r="J76" s="174"/>
      <c r="K76" s="190"/>
      <c r="L76" s="190">
        <f t="shared" si="23"/>
        <v>337.5</v>
      </c>
      <c r="M76" s="174"/>
      <c r="N76" s="191">
        <f t="shared" si="24"/>
        <v>45</v>
      </c>
      <c r="O76" s="174">
        <f t="shared" si="25"/>
        <v>337.5</v>
      </c>
      <c r="P76" s="174">
        <f t="shared" si="26"/>
        <v>6273.75</v>
      </c>
      <c r="Q76" s="20"/>
      <c r="R76" s="20"/>
      <c r="S76" s="20"/>
      <c r="T76" s="20"/>
      <c r="U76" s="20"/>
    </row>
    <row r="77" spans="2:21" s="2" customFormat="1" ht="30" customHeight="1" x14ac:dyDescent="0.2">
      <c r="B77" s="143">
        <v>64</v>
      </c>
      <c r="C77" s="681" t="s">
        <v>460</v>
      </c>
      <c r="D77" s="170" t="s">
        <v>388</v>
      </c>
      <c r="E77" s="362" t="s">
        <v>261</v>
      </c>
      <c r="F77" s="714">
        <v>375</v>
      </c>
      <c r="G77" s="177">
        <f t="shared" si="21"/>
        <v>4500</v>
      </c>
      <c r="H77" s="711">
        <v>375</v>
      </c>
      <c r="I77" s="174">
        <f t="shared" si="22"/>
        <v>303.75</v>
      </c>
      <c r="J77" s="174"/>
      <c r="K77" s="190"/>
      <c r="L77" s="190">
        <f t="shared" si="23"/>
        <v>337.5</v>
      </c>
      <c r="M77" s="174"/>
      <c r="N77" s="191">
        <f t="shared" si="24"/>
        <v>45</v>
      </c>
      <c r="O77" s="174">
        <f t="shared" si="25"/>
        <v>337.5</v>
      </c>
      <c r="P77" s="174">
        <f t="shared" si="26"/>
        <v>6273.75</v>
      </c>
      <c r="Q77" s="20"/>
      <c r="R77" s="20"/>
      <c r="S77" s="20"/>
      <c r="T77" s="20"/>
      <c r="U77" s="20"/>
    </row>
    <row r="78" spans="2:21" s="2" customFormat="1" ht="30" customHeight="1" x14ac:dyDescent="0.2">
      <c r="B78" s="143">
        <v>65</v>
      </c>
      <c r="C78" s="681" t="s">
        <v>461</v>
      </c>
      <c r="D78" s="170" t="s">
        <v>388</v>
      </c>
      <c r="E78" s="362" t="s">
        <v>261</v>
      </c>
      <c r="F78" s="714">
        <v>375</v>
      </c>
      <c r="G78" s="177">
        <f t="shared" si="21"/>
        <v>4500</v>
      </c>
      <c r="H78" s="711">
        <v>375</v>
      </c>
      <c r="I78" s="174">
        <f t="shared" si="22"/>
        <v>303.75</v>
      </c>
      <c r="J78" s="174"/>
      <c r="K78" s="190"/>
      <c r="L78" s="190">
        <f t="shared" si="23"/>
        <v>337.5</v>
      </c>
      <c r="M78" s="174"/>
      <c r="N78" s="191">
        <f t="shared" si="24"/>
        <v>45</v>
      </c>
      <c r="O78" s="174">
        <f t="shared" si="25"/>
        <v>337.5</v>
      </c>
      <c r="P78" s="174">
        <f t="shared" si="26"/>
        <v>6273.75</v>
      </c>
      <c r="Q78" s="20"/>
      <c r="R78" s="20"/>
      <c r="S78" s="20"/>
      <c r="T78" s="20"/>
      <c r="U78" s="20"/>
    </row>
    <row r="79" spans="2:21" s="2" customFormat="1" ht="30" customHeight="1" x14ac:dyDescent="0.2">
      <c r="B79" s="143">
        <v>66</v>
      </c>
      <c r="C79" s="681" t="s">
        <v>560</v>
      </c>
      <c r="D79" s="170" t="s">
        <v>388</v>
      </c>
      <c r="E79" s="362" t="s">
        <v>261</v>
      </c>
      <c r="F79" s="717">
        <v>400</v>
      </c>
      <c r="G79" s="177">
        <f t="shared" si="21"/>
        <v>4800</v>
      </c>
      <c r="H79" s="711">
        <v>400</v>
      </c>
      <c r="I79" s="174">
        <f t="shared" si="22"/>
        <v>324</v>
      </c>
      <c r="J79" s="174"/>
      <c r="K79" s="190"/>
      <c r="L79" s="190">
        <f t="shared" si="23"/>
        <v>360</v>
      </c>
      <c r="M79" s="174"/>
      <c r="N79" s="191">
        <f t="shared" si="24"/>
        <v>48</v>
      </c>
      <c r="O79" s="174">
        <f t="shared" si="25"/>
        <v>360</v>
      </c>
      <c r="P79" s="174">
        <f t="shared" si="26"/>
        <v>6692</v>
      </c>
      <c r="Q79" s="20"/>
      <c r="R79" s="20"/>
      <c r="S79" s="20"/>
      <c r="T79" s="20"/>
      <c r="U79" s="20"/>
    </row>
    <row r="80" spans="2:21" s="2" customFormat="1" ht="30" customHeight="1" x14ac:dyDescent="0.2">
      <c r="B80" s="143">
        <v>67</v>
      </c>
      <c r="C80" s="681" t="s">
        <v>462</v>
      </c>
      <c r="D80" s="170" t="s">
        <v>388</v>
      </c>
      <c r="E80" s="362" t="s">
        <v>261</v>
      </c>
      <c r="F80" s="712">
        <v>400</v>
      </c>
      <c r="G80" s="177">
        <f t="shared" si="21"/>
        <v>4800</v>
      </c>
      <c r="H80" s="711">
        <v>400</v>
      </c>
      <c r="I80" s="174">
        <f t="shared" si="22"/>
        <v>324</v>
      </c>
      <c r="J80" s="174"/>
      <c r="K80" s="190"/>
      <c r="L80" s="190">
        <f t="shared" si="23"/>
        <v>360</v>
      </c>
      <c r="M80" s="174"/>
      <c r="N80" s="191">
        <f t="shared" si="24"/>
        <v>48</v>
      </c>
      <c r="O80" s="174">
        <f t="shared" si="25"/>
        <v>360</v>
      </c>
      <c r="P80" s="174">
        <f t="shared" si="26"/>
        <v>6692</v>
      </c>
      <c r="Q80" s="20"/>
      <c r="R80" s="20"/>
      <c r="S80" s="20"/>
      <c r="T80" s="20"/>
      <c r="U80" s="20"/>
    </row>
    <row r="81" spans="2:21" s="2" customFormat="1" ht="30" customHeight="1" x14ac:dyDescent="0.2">
      <c r="B81" s="143">
        <v>68</v>
      </c>
      <c r="C81" s="681" t="s">
        <v>463</v>
      </c>
      <c r="D81" s="170" t="s">
        <v>388</v>
      </c>
      <c r="E81" s="362" t="s">
        <v>261</v>
      </c>
      <c r="F81" s="714">
        <v>375</v>
      </c>
      <c r="G81" s="177">
        <f t="shared" si="21"/>
        <v>4500</v>
      </c>
      <c r="H81" s="711">
        <v>375</v>
      </c>
      <c r="I81" s="174">
        <f t="shared" si="22"/>
        <v>303.75</v>
      </c>
      <c r="J81" s="174"/>
      <c r="K81" s="190"/>
      <c r="L81" s="190">
        <f t="shared" si="23"/>
        <v>337.5</v>
      </c>
      <c r="M81" s="174"/>
      <c r="N81" s="191">
        <f t="shared" si="24"/>
        <v>45</v>
      </c>
      <c r="O81" s="174">
        <f t="shared" si="25"/>
        <v>337.5</v>
      </c>
      <c r="P81" s="174">
        <f t="shared" si="26"/>
        <v>6273.75</v>
      </c>
      <c r="Q81" s="20"/>
      <c r="R81" s="20"/>
      <c r="S81" s="20"/>
      <c r="T81" s="20"/>
      <c r="U81" s="20"/>
    </row>
    <row r="82" spans="2:21" s="2" customFormat="1" ht="30" customHeight="1" x14ac:dyDescent="0.2">
      <c r="B82" s="143">
        <v>69</v>
      </c>
      <c r="C82" s="681" t="s">
        <v>463</v>
      </c>
      <c r="D82" s="170" t="s">
        <v>388</v>
      </c>
      <c r="E82" s="362" t="s">
        <v>261</v>
      </c>
      <c r="F82" s="714">
        <v>375</v>
      </c>
      <c r="G82" s="177">
        <f t="shared" si="21"/>
        <v>4500</v>
      </c>
      <c r="H82" s="711">
        <v>375</v>
      </c>
      <c r="I82" s="174">
        <f t="shared" si="22"/>
        <v>303.75</v>
      </c>
      <c r="J82" s="174"/>
      <c r="K82" s="190"/>
      <c r="L82" s="190">
        <f t="shared" si="23"/>
        <v>337.5</v>
      </c>
      <c r="M82" s="174"/>
      <c r="N82" s="191">
        <f t="shared" si="24"/>
        <v>45</v>
      </c>
      <c r="O82" s="174">
        <f t="shared" si="25"/>
        <v>337.5</v>
      </c>
      <c r="P82" s="174">
        <f t="shared" si="26"/>
        <v>6273.75</v>
      </c>
      <c r="Q82" s="20"/>
      <c r="R82" s="20"/>
      <c r="S82" s="20"/>
      <c r="T82" s="20"/>
      <c r="U82" s="20"/>
    </row>
    <row r="83" spans="2:21" s="2" customFormat="1" ht="30" customHeight="1" x14ac:dyDescent="0.2">
      <c r="B83" s="143">
        <v>70</v>
      </c>
      <c r="C83" s="681" t="s">
        <v>464</v>
      </c>
      <c r="D83" s="170" t="s">
        <v>388</v>
      </c>
      <c r="E83" s="362" t="s">
        <v>261</v>
      </c>
      <c r="F83" s="714">
        <v>375</v>
      </c>
      <c r="G83" s="177">
        <f t="shared" si="21"/>
        <v>4500</v>
      </c>
      <c r="H83" s="711">
        <v>375</v>
      </c>
      <c r="I83" s="174">
        <f t="shared" si="22"/>
        <v>303.75</v>
      </c>
      <c r="J83" s="174"/>
      <c r="K83" s="190"/>
      <c r="L83" s="190">
        <f t="shared" si="23"/>
        <v>337.5</v>
      </c>
      <c r="M83" s="174"/>
      <c r="N83" s="191">
        <f t="shared" si="24"/>
        <v>45</v>
      </c>
      <c r="O83" s="174">
        <f t="shared" si="25"/>
        <v>337.5</v>
      </c>
      <c r="P83" s="174">
        <f t="shared" si="26"/>
        <v>6273.75</v>
      </c>
      <c r="Q83" s="20"/>
      <c r="R83" s="20"/>
      <c r="S83" s="20"/>
      <c r="T83" s="20"/>
      <c r="U83" s="20"/>
    </row>
    <row r="84" spans="2:21" s="2" customFormat="1" ht="30" customHeight="1" x14ac:dyDescent="0.2">
      <c r="B84" s="143"/>
      <c r="C84" s="464"/>
      <c r="D84" s="465"/>
      <c r="E84" s="466"/>
      <c r="F84" s="467">
        <f>SUM(F69:F83)</f>
        <v>6500</v>
      </c>
      <c r="G84" s="468">
        <f>SUM(G69:G83)</f>
        <v>78000</v>
      </c>
      <c r="H84" s="467">
        <f>SUM(H69:H83)</f>
        <v>6500</v>
      </c>
      <c r="I84" s="469">
        <f>SUM(I69:I83)</f>
        <v>5265</v>
      </c>
      <c r="J84" s="469"/>
      <c r="K84" s="470">
        <f>SUM(K69:K83)</f>
        <v>0</v>
      </c>
      <c r="L84" s="470">
        <f>SUM(L69:L83)</f>
        <v>5734.2780000000002</v>
      </c>
      <c r="M84" s="469"/>
      <c r="N84" s="471">
        <f>SUM(N69:N83)</f>
        <v>764.57040000000006</v>
      </c>
      <c r="O84" s="469">
        <f>SUM(O69:O83)</f>
        <v>5734.2780000000002</v>
      </c>
      <c r="P84" s="469">
        <f>SUM(P9:P83)</f>
        <v>882358.57040000008</v>
      </c>
      <c r="Q84" s="20"/>
      <c r="R84" s="20"/>
      <c r="S84" s="20"/>
      <c r="T84" s="20"/>
      <c r="U84" s="20"/>
    </row>
    <row r="85" spans="2:21" s="2" customFormat="1" ht="30" customHeight="1" x14ac:dyDescent="0.2">
      <c r="B85" s="143">
        <v>71</v>
      </c>
      <c r="C85" s="681" t="s">
        <v>298</v>
      </c>
      <c r="D85" s="170" t="s">
        <v>297</v>
      </c>
      <c r="E85" s="362" t="s">
        <v>406</v>
      </c>
      <c r="F85" s="714">
        <v>375</v>
      </c>
      <c r="G85" s="177">
        <f t="shared" ref="G85:G99" si="27">F85*12</f>
        <v>4500</v>
      </c>
      <c r="H85" s="711">
        <v>375</v>
      </c>
      <c r="I85" s="174">
        <f t="shared" ref="I85:I99" si="28">+G85*6.75%</f>
        <v>303.75</v>
      </c>
      <c r="J85" s="174"/>
      <c r="K85" s="190"/>
      <c r="L85" s="190">
        <f t="shared" ref="L85:L92" si="29">IF(F85&gt;685.71,685.71*7.5%*12,F85*7.5%*12)</f>
        <v>337.5</v>
      </c>
      <c r="M85" s="174"/>
      <c r="N85" s="191">
        <f t="shared" ref="N85:N92" si="30">IF(F85&gt;685.71,685.71*1%*12,F85*1%*12)</f>
        <v>45</v>
      </c>
      <c r="O85" s="174">
        <f t="shared" ref="O85:O92" si="31">SUM(J85:M85)</f>
        <v>337.5</v>
      </c>
      <c r="P85" s="174">
        <f>SUM(F85:O85)</f>
        <v>6273.75</v>
      </c>
      <c r="Q85" s="20"/>
      <c r="R85" s="20"/>
      <c r="S85" s="20"/>
      <c r="T85" s="20"/>
      <c r="U85" s="20"/>
    </row>
    <row r="86" spans="2:21" s="2" customFormat="1" ht="30" customHeight="1" x14ac:dyDescent="0.2">
      <c r="B86" s="143">
        <v>72</v>
      </c>
      <c r="C86" s="681" t="s">
        <v>298</v>
      </c>
      <c r="D86" s="170" t="s">
        <v>297</v>
      </c>
      <c r="E86" s="362" t="s">
        <v>406</v>
      </c>
      <c r="F86" s="714">
        <v>375</v>
      </c>
      <c r="G86" s="180">
        <f t="shared" si="27"/>
        <v>4500</v>
      </c>
      <c r="H86" s="711">
        <v>375</v>
      </c>
      <c r="I86" s="174">
        <f t="shared" si="28"/>
        <v>303.75</v>
      </c>
      <c r="J86" s="174"/>
      <c r="K86" s="190"/>
      <c r="L86" s="190">
        <f t="shared" si="29"/>
        <v>337.5</v>
      </c>
      <c r="M86" s="174"/>
      <c r="N86" s="191">
        <f t="shared" si="30"/>
        <v>45</v>
      </c>
      <c r="O86" s="174">
        <f t="shared" si="31"/>
        <v>337.5</v>
      </c>
      <c r="P86" s="174">
        <f t="shared" ref="P86:P99" si="32">SUM(F86:O86)</f>
        <v>6273.75</v>
      </c>
      <c r="Q86" s="20"/>
      <c r="R86" s="20"/>
      <c r="S86" s="20"/>
      <c r="T86" s="20"/>
      <c r="U86" s="20"/>
    </row>
    <row r="87" spans="2:21" s="2" customFormat="1" ht="30" customHeight="1" x14ac:dyDescent="0.2">
      <c r="B87" s="143">
        <v>73</v>
      </c>
      <c r="C87" s="681" t="s">
        <v>298</v>
      </c>
      <c r="D87" s="170" t="s">
        <v>297</v>
      </c>
      <c r="E87" s="362" t="s">
        <v>406</v>
      </c>
      <c r="F87" s="714">
        <v>375</v>
      </c>
      <c r="G87" s="180">
        <f t="shared" si="27"/>
        <v>4500</v>
      </c>
      <c r="H87" s="711">
        <v>375</v>
      </c>
      <c r="I87" s="174">
        <f t="shared" si="28"/>
        <v>303.75</v>
      </c>
      <c r="J87" s="174"/>
      <c r="K87" s="190"/>
      <c r="L87" s="190">
        <f t="shared" si="29"/>
        <v>337.5</v>
      </c>
      <c r="M87" s="174"/>
      <c r="N87" s="191">
        <f t="shared" si="30"/>
        <v>45</v>
      </c>
      <c r="O87" s="174">
        <f t="shared" si="31"/>
        <v>337.5</v>
      </c>
      <c r="P87" s="174">
        <f t="shared" si="32"/>
        <v>6273.75</v>
      </c>
      <c r="Q87" s="20"/>
      <c r="R87" s="20"/>
      <c r="S87" s="20"/>
      <c r="T87" s="20"/>
      <c r="U87" s="20"/>
    </row>
    <row r="88" spans="2:21" s="2" customFormat="1" ht="30" customHeight="1" x14ac:dyDescent="0.2">
      <c r="B88" s="143">
        <v>74</v>
      </c>
      <c r="C88" s="681" t="s">
        <v>298</v>
      </c>
      <c r="D88" s="170" t="s">
        <v>297</v>
      </c>
      <c r="E88" s="362" t="s">
        <v>406</v>
      </c>
      <c r="F88" s="714">
        <v>375</v>
      </c>
      <c r="G88" s="180">
        <f t="shared" si="27"/>
        <v>4500</v>
      </c>
      <c r="H88" s="711">
        <v>375</v>
      </c>
      <c r="I88" s="174">
        <f t="shared" si="28"/>
        <v>303.75</v>
      </c>
      <c r="J88" s="174"/>
      <c r="K88" s="190"/>
      <c r="L88" s="190">
        <f t="shared" si="29"/>
        <v>337.5</v>
      </c>
      <c r="M88" s="174"/>
      <c r="N88" s="191">
        <f t="shared" si="30"/>
        <v>45</v>
      </c>
      <c r="O88" s="174">
        <f t="shared" si="31"/>
        <v>337.5</v>
      </c>
      <c r="P88" s="174">
        <f t="shared" si="32"/>
        <v>6273.75</v>
      </c>
      <c r="Q88" s="20"/>
      <c r="R88" s="20"/>
      <c r="S88" s="20"/>
      <c r="T88" s="20"/>
      <c r="U88" s="20"/>
    </row>
    <row r="89" spans="2:21" s="2" customFormat="1" ht="30" customHeight="1" x14ac:dyDescent="0.2">
      <c r="B89" s="143">
        <v>75</v>
      </c>
      <c r="C89" s="681" t="s">
        <v>298</v>
      </c>
      <c r="D89" s="170" t="s">
        <v>297</v>
      </c>
      <c r="E89" s="362" t="s">
        <v>406</v>
      </c>
      <c r="F89" s="714">
        <v>375</v>
      </c>
      <c r="G89" s="180">
        <f t="shared" si="27"/>
        <v>4500</v>
      </c>
      <c r="H89" s="711">
        <v>375</v>
      </c>
      <c r="I89" s="174">
        <f t="shared" si="28"/>
        <v>303.75</v>
      </c>
      <c r="J89" s="174"/>
      <c r="K89" s="190"/>
      <c r="L89" s="190">
        <f t="shared" si="29"/>
        <v>337.5</v>
      </c>
      <c r="M89" s="174"/>
      <c r="N89" s="191">
        <f t="shared" si="30"/>
        <v>45</v>
      </c>
      <c r="O89" s="174">
        <f t="shared" si="31"/>
        <v>337.5</v>
      </c>
      <c r="P89" s="174">
        <f t="shared" si="32"/>
        <v>6273.75</v>
      </c>
      <c r="Q89" s="20"/>
      <c r="R89" s="20"/>
      <c r="S89" s="20"/>
      <c r="T89" s="20"/>
      <c r="U89" s="20"/>
    </row>
    <row r="90" spans="2:21" s="2" customFormat="1" ht="30" customHeight="1" x14ac:dyDescent="0.2">
      <c r="B90" s="143">
        <v>76</v>
      </c>
      <c r="C90" s="681" t="s">
        <v>298</v>
      </c>
      <c r="D90" s="170" t="s">
        <v>297</v>
      </c>
      <c r="E90" s="362" t="s">
        <v>406</v>
      </c>
      <c r="F90" s="714">
        <v>375</v>
      </c>
      <c r="G90" s="177">
        <f t="shared" si="27"/>
        <v>4500</v>
      </c>
      <c r="H90" s="711">
        <v>375</v>
      </c>
      <c r="I90" s="174">
        <f t="shared" si="28"/>
        <v>303.75</v>
      </c>
      <c r="J90" s="174"/>
      <c r="K90" s="190"/>
      <c r="L90" s="190">
        <f t="shared" si="29"/>
        <v>337.5</v>
      </c>
      <c r="M90" s="174"/>
      <c r="N90" s="191">
        <f t="shared" si="30"/>
        <v>45</v>
      </c>
      <c r="O90" s="174">
        <f t="shared" si="31"/>
        <v>337.5</v>
      </c>
      <c r="P90" s="174">
        <f t="shared" si="32"/>
        <v>6273.75</v>
      </c>
      <c r="Q90" s="20"/>
      <c r="R90" s="20"/>
      <c r="S90" s="20"/>
      <c r="T90" s="20"/>
      <c r="U90" s="20"/>
    </row>
    <row r="91" spans="2:21" s="2" customFormat="1" ht="30" customHeight="1" x14ac:dyDescent="0.2">
      <c r="B91" s="143">
        <v>77</v>
      </c>
      <c r="C91" s="681" t="s">
        <v>298</v>
      </c>
      <c r="D91" s="170" t="s">
        <v>297</v>
      </c>
      <c r="E91" s="362" t="s">
        <v>406</v>
      </c>
      <c r="F91" s="714">
        <v>375</v>
      </c>
      <c r="G91" s="180">
        <f t="shared" si="27"/>
        <v>4500</v>
      </c>
      <c r="H91" s="711">
        <v>375</v>
      </c>
      <c r="I91" s="174">
        <f t="shared" si="28"/>
        <v>303.75</v>
      </c>
      <c r="J91" s="174"/>
      <c r="K91" s="190"/>
      <c r="L91" s="190">
        <f>IF(F91&gt;685.71,685.71*7.5%*12,F91*7.5%*12)</f>
        <v>337.5</v>
      </c>
      <c r="M91" s="174"/>
      <c r="N91" s="191">
        <f>IF(F91&gt;685.71,685.71*1%*12,F91*1%*12)</f>
        <v>45</v>
      </c>
      <c r="O91" s="174">
        <f>SUM(J91:M91)</f>
        <v>337.5</v>
      </c>
      <c r="P91" s="174">
        <f t="shared" si="32"/>
        <v>6273.75</v>
      </c>
      <c r="Q91" s="20"/>
      <c r="R91" s="20"/>
      <c r="S91" s="20"/>
      <c r="T91" s="20"/>
      <c r="U91" s="20"/>
    </row>
    <row r="92" spans="2:21" s="2" customFormat="1" ht="30" customHeight="1" x14ac:dyDescent="0.2">
      <c r="B92" s="143">
        <v>78</v>
      </c>
      <c r="C92" s="681" t="s">
        <v>298</v>
      </c>
      <c r="D92" s="170" t="s">
        <v>297</v>
      </c>
      <c r="E92" s="362" t="s">
        <v>406</v>
      </c>
      <c r="F92" s="714">
        <v>375</v>
      </c>
      <c r="G92" s="180">
        <f t="shared" si="27"/>
        <v>4500</v>
      </c>
      <c r="H92" s="711">
        <v>375</v>
      </c>
      <c r="I92" s="174">
        <f t="shared" si="28"/>
        <v>303.75</v>
      </c>
      <c r="J92" s="174"/>
      <c r="K92" s="190"/>
      <c r="L92" s="190">
        <f t="shared" si="29"/>
        <v>337.5</v>
      </c>
      <c r="M92" s="174"/>
      <c r="N92" s="191">
        <f t="shared" si="30"/>
        <v>45</v>
      </c>
      <c r="O92" s="174">
        <f t="shared" si="31"/>
        <v>337.5</v>
      </c>
      <c r="P92" s="174">
        <f t="shared" si="32"/>
        <v>6273.75</v>
      </c>
      <c r="Q92" s="20"/>
      <c r="R92" s="20"/>
      <c r="S92" s="20"/>
      <c r="T92" s="20"/>
      <c r="U92" s="20"/>
    </row>
    <row r="93" spans="2:21" s="2" customFormat="1" ht="30" customHeight="1" x14ac:dyDescent="0.2">
      <c r="B93" s="143">
        <v>79</v>
      </c>
      <c r="C93" s="681" t="s">
        <v>298</v>
      </c>
      <c r="D93" s="170" t="s">
        <v>297</v>
      </c>
      <c r="E93" s="362" t="s">
        <v>406</v>
      </c>
      <c r="F93" s="714">
        <v>375</v>
      </c>
      <c r="G93" s="180">
        <f t="shared" si="27"/>
        <v>4500</v>
      </c>
      <c r="H93" s="711">
        <v>375</v>
      </c>
      <c r="I93" s="174">
        <f t="shared" si="28"/>
        <v>303.75</v>
      </c>
      <c r="J93" s="174"/>
      <c r="K93" s="190"/>
      <c r="L93" s="190">
        <f>IF(F93&gt;685.71,685.71*7.5%*12,F93*7.5%*12)</f>
        <v>337.5</v>
      </c>
      <c r="M93" s="174"/>
      <c r="N93" s="191">
        <f>IF(F93&gt;685.71,685.71*1%*12,F93*1%*12)</f>
        <v>45</v>
      </c>
      <c r="O93" s="174">
        <f>SUM(J93:M93)</f>
        <v>337.5</v>
      </c>
      <c r="P93" s="174">
        <f t="shared" si="32"/>
        <v>6273.75</v>
      </c>
      <c r="Q93" s="20"/>
      <c r="R93" s="20"/>
      <c r="S93" s="20"/>
      <c r="T93" s="20"/>
      <c r="U93" s="20"/>
    </row>
    <row r="94" spans="2:21" s="2" customFormat="1" ht="30" customHeight="1" x14ac:dyDescent="0.2">
      <c r="B94" s="143">
        <v>80</v>
      </c>
      <c r="C94" s="681" t="s">
        <v>298</v>
      </c>
      <c r="D94" s="170" t="s">
        <v>297</v>
      </c>
      <c r="E94" s="362" t="s">
        <v>406</v>
      </c>
      <c r="F94" s="714">
        <v>375</v>
      </c>
      <c r="G94" s="180">
        <f t="shared" si="27"/>
        <v>4500</v>
      </c>
      <c r="H94" s="711">
        <v>375</v>
      </c>
      <c r="I94" s="174">
        <f t="shared" si="28"/>
        <v>303.75</v>
      </c>
      <c r="J94" s="174"/>
      <c r="K94" s="190"/>
      <c r="L94" s="190">
        <f t="shared" ref="L94:L99" si="33">IF(F94&gt;685.71,685.71*7.5%*12,F94*7.5%*12)</f>
        <v>337.5</v>
      </c>
      <c r="M94" s="174"/>
      <c r="N94" s="191">
        <f t="shared" ref="N94:N99" si="34">IF(F94&gt;685.71,685.71*1%*12,F94*1%*12)</f>
        <v>45</v>
      </c>
      <c r="O94" s="174">
        <f t="shared" ref="O94:O99" si="35">SUM(J94:M94)</f>
        <v>337.5</v>
      </c>
      <c r="P94" s="174">
        <f t="shared" si="32"/>
        <v>6273.75</v>
      </c>
      <c r="Q94" s="20"/>
      <c r="R94" s="20"/>
      <c r="S94" s="20"/>
      <c r="T94" s="20"/>
      <c r="U94" s="20"/>
    </row>
    <row r="95" spans="2:21" s="447" customFormat="1" ht="30" customHeight="1" x14ac:dyDescent="0.2">
      <c r="B95" s="143">
        <v>81</v>
      </c>
      <c r="C95" s="720" t="s">
        <v>434</v>
      </c>
      <c r="D95" s="440" t="s">
        <v>297</v>
      </c>
      <c r="E95" s="441" t="s">
        <v>406</v>
      </c>
      <c r="F95" s="714">
        <v>375</v>
      </c>
      <c r="G95" s="442">
        <f t="shared" si="27"/>
        <v>4500</v>
      </c>
      <c r="H95" s="721">
        <v>375</v>
      </c>
      <c r="I95" s="443">
        <f t="shared" si="28"/>
        <v>303.75</v>
      </c>
      <c r="J95" s="443"/>
      <c r="K95" s="444"/>
      <c r="L95" s="444">
        <f t="shared" si="33"/>
        <v>337.5</v>
      </c>
      <c r="M95" s="443"/>
      <c r="N95" s="445">
        <f t="shared" si="34"/>
        <v>45</v>
      </c>
      <c r="O95" s="443">
        <f t="shared" si="35"/>
        <v>337.5</v>
      </c>
      <c r="P95" s="174">
        <f t="shared" si="32"/>
        <v>6273.75</v>
      </c>
      <c r="Q95" s="446"/>
      <c r="R95" s="446"/>
      <c r="S95" s="446"/>
      <c r="T95" s="446"/>
      <c r="U95" s="446"/>
    </row>
    <row r="96" spans="2:21" s="2" customFormat="1" ht="30" customHeight="1" x14ac:dyDescent="0.2">
      <c r="B96" s="143">
        <v>82</v>
      </c>
      <c r="C96" s="681" t="s">
        <v>298</v>
      </c>
      <c r="D96" s="170" t="s">
        <v>297</v>
      </c>
      <c r="E96" s="362" t="s">
        <v>406</v>
      </c>
      <c r="F96" s="714">
        <v>375</v>
      </c>
      <c r="G96" s="180">
        <f t="shared" si="27"/>
        <v>4500</v>
      </c>
      <c r="H96" s="711">
        <v>375</v>
      </c>
      <c r="I96" s="174">
        <f t="shared" si="28"/>
        <v>303.75</v>
      </c>
      <c r="J96" s="174"/>
      <c r="K96" s="190"/>
      <c r="L96" s="190">
        <f t="shared" si="33"/>
        <v>337.5</v>
      </c>
      <c r="M96" s="174"/>
      <c r="N96" s="191">
        <f t="shared" si="34"/>
        <v>45</v>
      </c>
      <c r="O96" s="174">
        <f t="shared" si="35"/>
        <v>337.5</v>
      </c>
      <c r="P96" s="174">
        <f t="shared" si="32"/>
        <v>6273.75</v>
      </c>
      <c r="Q96" s="20"/>
      <c r="R96" s="20"/>
      <c r="S96" s="20"/>
      <c r="T96" s="20"/>
      <c r="U96" s="20"/>
    </row>
    <row r="97" spans="2:21" s="2" customFormat="1" ht="30" customHeight="1" x14ac:dyDescent="0.2">
      <c r="B97" s="143">
        <v>83</v>
      </c>
      <c r="C97" s="681" t="s">
        <v>298</v>
      </c>
      <c r="D97" s="170" t="s">
        <v>297</v>
      </c>
      <c r="E97" s="362" t="s">
        <v>406</v>
      </c>
      <c r="F97" s="714">
        <v>375</v>
      </c>
      <c r="G97" s="180">
        <f t="shared" si="27"/>
        <v>4500</v>
      </c>
      <c r="H97" s="711">
        <v>375</v>
      </c>
      <c r="I97" s="174">
        <f t="shared" si="28"/>
        <v>303.75</v>
      </c>
      <c r="J97" s="174"/>
      <c r="K97" s="190"/>
      <c r="L97" s="190">
        <f t="shared" si="33"/>
        <v>337.5</v>
      </c>
      <c r="M97" s="174"/>
      <c r="N97" s="191">
        <f t="shared" si="34"/>
        <v>45</v>
      </c>
      <c r="O97" s="174">
        <f t="shared" si="35"/>
        <v>337.5</v>
      </c>
      <c r="P97" s="174">
        <f t="shared" si="32"/>
        <v>6273.75</v>
      </c>
      <c r="Q97" s="20"/>
      <c r="R97" s="20"/>
      <c r="S97" s="20"/>
      <c r="T97" s="20"/>
      <c r="U97" s="20"/>
    </row>
    <row r="98" spans="2:21" s="2" customFormat="1" ht="30" customHeight="1" x14ac:dyDescent="0.2">
      <c r="B98" s="143">
        <v>84</v>
      </c>
      <c r="C98" s="681" t="s">
        <v>298</v>
      </c>
      <c r="D98" s="170" t="s">
        <v>297</v>
      </c>
      <c r="E98" s="362" t="s">
        <v>406</v>
      </c>
      <c r="F98" s="714">
        <v>375</v>
      </c>
      <c r="G98" s="180">
        <f t="shared" si="27"/>
        <v>4500</v>
      </c>
      <c r="H98" s="711">
        <v>375</v>
      </c>
      <c r="I98" s="174">
        <f t="shared" si="28"/>
        <v>303.75</v>
      </c>
      <c r="J98" s="174"/>
      <c r="K98" s="190"/>
      <c r="L98" s="190">
        <f t="shared" si="33"/>
        <v>337.5</v>
      </c>
      <c r="M98" s="174"/>
      <c r="N98" s="191">
        <f t="shared" si="34"/>
        <v>45</v>
      </c>
      <c r="O98" s="174">
        <f t="shared" si="35"/>
        <v>337.5</v>
      </c>
      <c r="P98" s="174">
        <f t="shared" si="32"/>
        <v>6273.75</v>
      </c>
      <c r="Q98" s="20"/>
      <c r="R98" s="20"/>
      <c r="S98" s="20"/>
      <c r="T98" s="20"/>
      <c r="U98" s="20"/>
    </row>
    <row r="99" spans="2:21" s="2" customFormat="1" ht="30" customHeight="1" x14ac:dyDescent="0.2">
      <c r="B99" s="143">
        <v>85</v>
      </c>
      <c r="C99" s="681" t="s">
        <v>298</v>
      </c>
      <c r="D99" s="170" t="s">
        <v>297</v>
      </c>
      <c r="E99" s="362" t="s">
        <v>406</v>
      </c>
      <c r="F99" s="714">
        <v>375</v>
      </c>
      <c r="G99" s="180">
        <f t="shared" si="27"/>
        <v>4500</v>
      </c>
      <c r="H99" s="711">
        <v>375</v>
      </c>
      <c r="I99" s="174">
        <f t="shared" si="28"/>
        <v>303.75</v>
      </c>
      <c r="J99" s="174"/>
      <c r="K99" s="190"/>
      <c r="L99" s="190">
        <f t="shared" si="33"/>
        <v>337.5</v>
      </c>
      <c r="M99" s="174"/>
      <c r="N99" s="191">
        <f t="shared" si="34"/>
        <v>45</v>
      </c>
      <c r="O99" s="174">
        <f t="shared" si="35"/>
        <v>337.5</v>
      </c>
      <c r="P99" s="174">
        <f t="shared" si="32"/>
        <v>6273.75</v>
      </c>
      <c r="Q99" s="20"/>
      <c r="R99" s="20"/>
      <c r="S99" s="20"/>
      <c r="T99" s="20"/>
      <c r="U99" s="20"/>
    </row>
    <row r="100" spans="2:21" s="2" customFormat="1" ht="30" customHeight="1" x14ac:dyDescent="0.2">
      <c r="B100" s="143"/>
      <c r="C100" s="472"/>
      <c r="D100" s="473" t="s">
        <v>405</v>
      </c>
      <c r="E100" s="474"/>
      <c r="F100" s="475">
        <f>SUM(F85:F99)</f>
        <v>5625</v>
      </c>
      <c r="G100" s="476">
        <f>SUM(G85:G99)</f>
        <v>67500</v>
      </c>
      <c r="H100" s="475">
        <f>SUM(H85:H99)</f>
        <v>5625</v>
      </c>
      <c r="I100" s="477">
        <f>SUM(I85:I99)</f>
        <v>4556.25</v>
      </c>
      <c r="J100" s="477">
        <f>SUM(J85:J99)</f>
        <v>0</v>
      </c>
      <c r="K100" s="478"/>
      <c r="L100" s="478">
        <f>SUM(L85:L99)</f>
        <v>5062.5</v>
      </c>
      <c r="M100" s="477"/>
      <c r="N100" s="479">
        <f>SUM(N85:N99)</f>
        <v>675</v>
      </c>
      <c r="O100" s="477">
        <f>SUM(O85:O99)</f>
        <v>5062.5</v>
      </c>
      <c r="P100" s="477">
        <f>SUM(P85:P99)</f>
        <v>94106.25</v>
      </c>
      <c r="Q100" s="20"/>
      <c r="R100" s="20"/>
      <c r="S100" s="20"/>
      <c r="T100" s="20"/>
      <c r="U100" s="20"/>
    </row>
    <row r="101" spans="2:21" s="2" customFormat="1" ht="30" customHeight="1" x14ac:dyDescent="0.2">
      <c r="B101" s="143">
        <v>86</v>
      </c>
      <c r="C101" s="681" t="s">
        <v>77</v>
      </c>
      <c r="D101" s="170" t="s">
        <v>76</v>
      </c>
      <c r="E101" s="362" t="s">
        <v>407</v>
      </c>
      <c r="F101" s="714">
        <v>375</v>
      </c>
      <c r="G101" s="180">
        <f t="shared" ref="G101:G146" si="36">F101*12</f>
        <v>4500</v>
      </c>
      <c r="H101" s="711">
        <v>375</v>
      </c>
      <c r="I101" s="174">
        <f t="shared" ref="I101:I146" si="37">+G101*6.75%</f>
        <v>303.75</v>
      </c>
      <c r="J101" s="174">
        <f>+F101*7%*12</f>
        <v>315.00000000000006</v>
      </c>
      <c r="K101" s="190"/>
      <c r="L101" s="190">
        <f t="shared" ref="L101:L146" si="38">IF(F101&gt;685.71,685.71*7.5%*12,F101*7.5%*12)</f>
        <v>337.5</v>
      </c>
      <c r="M101" s="174"/>
      <c r="N101" s="191">
        <f t="shared" ref="N101:N146" si="39">IF(F101&gt;685.71,685.71*1%*12,F101*1%*12)</f>
        <v>45</v>
      </c>
      <c r="O101" s="174">
        <f t="shared" ref="O101:O146" si="40">SUM(J101:M101)</f>
        <v>652.5</v>
      </c>
      <c r="P101" s="174">
        <f>SUM(G101:M101)</f>
        <v>5831.25</v>
      </c>
      <c r="Q101" s="20"/>
      <c r="R101" s="20"/>
      <c r="S101" s="20"/>
      <c r="T101" s="20"/>
      <c r="U101" s="20"/>
    </row>
    <row r="102" spans="2:21" s="2" customFormat="1" ht="30" customHeight="1" x14ac:dyDescent="0.2">
      <c r="B102" s="143">
        <v>87</v>
      </c>
      <c r="C102" s="681" t="s">
        <v>77</v>
      </c>
      <c r="D102" s="170" t="s">
        <v>76</v>
      </c>
      <c r="E102" s="362" t="s">
        <v>407</v>
      </c>
      <c r="F102" s="714">
        <v>375</v>
      </c>
      <c r="G102" s="180">
        <f t="shared" si="36"/>
        <v>4500</v>
      </c>
      <c r="H102" s="711">
        <v>375</v>
      </c>
      <c r="I102" s="174">
        <f t="shared" si="37"/>
        <v>303.75</v>
      </c>
      <c r="J102" s="174">
        <f>+F102*7%*12</f>
        <v>315.00000000000006</v>
      </c>
      <c r="K102" s="190"/>
      <c r="L102" s="190">
        <f t="shared" si="38"/>
        <v>337.5</v>
      </c>
      <c r="M102" s="174"/>
      <c r="N102" s="191">
        <f t="shared" si="39"/>
        <v>45</v>
      </c>
      <c r="O102" s="174">
        <f t="shared" si="40"/>
        <v>652.5</v>
      </c>
      <c r="P102" s="174">
        <f t="shared" ref="P102:P146" si="41">SUM(G102:M102)</f>
        <v>5831.25</v>
      </c>
      <c r="Q102" s="20"/>
      <c r="R102" s="20"/>
      <c r="S102" s="20"/>
      <c r="T102" s="20"/>
      <c r="U102" s="20"/>
    </row>
    <row r="103" spans="2:21" s="2" customFormat="1" ht="30" customHeight="1" x14ac:dyDescent="0.2">
      <c r="B103" s="143">
        <v>88</v>
      </c>
      <c r="C103" s="681" t="s">
        <v>77</v>
      </c>
      <c r="D103" s="170" t="s">
        <v>76</v>
      </c>
      <c r="E103" s="362" t="s">
        <v>407</v>
      </c>
      <c r="F103" s="714">
        <v>375</v>
      </c>
      <c r="G103" s="180">
        <f t="shared" si="36"/>
        <v>4500</v>
      </c>
      <c r="H103" s="711">
        <v>375</v>
      </c>
      <c r="I103" s="174">
        <f t="shared" si="37"/>
        <v>303.75</v>
      </c>
      <c r="J103" s="174"/>
      <c r="K103" s="190"/>
      <c r="L103" s="190">
        <f t="shared" si="38"/>
        <v>337.5</v>
      </c>
      <c r="M103" s="174"/>
      <c r="N103" s="191">
        <f t="shared" si="39"/>
        <v>45</v>
      </c>
      <c r="O103" s="174">
        <f t="shared" si="40"/>
        <v>337.5</v>
      </c>
      <c r="P103" s="174">
        <f t="shared" si="41"/>
        <v>5516.25</v>
      </c>
      <c r="Q103" s="20"/>
      <c r="R103" s="20"/>
      <c r="S103" s="20"/>
      <c r="T103" s="20"/>
      <c r="U103" s="20"/>
    </row>
    <row r="104" spans="2:21" s="2" customFormat="1" ht="30" customHeight="1" x14ac:dyDescent="0.2">
      <c r="B104" s="143">
        <v>89</v>
      </c>
      <c r="C104" s="681" t="s">
        <v>77</v>
      </c>
      <c r="D104" s="170" t="s">
        <v>76</v>
      </c>
      <c r="E104" s="362" t="s">
        <v>407</v>
      </c>
      <c r="F104" s="714">
        <v>375</v>
      </c>
      <c r="G104" s="180">
        <f t="shared" si="36"/>
        <v>4500</v>
      </c>
      <c r="H104" s="711">
        <v>375</v>
      </c>
      <c r="I104" s="174">
        <f t="shared" si="37"/>
        <v>303.75</v>
      </c>
      <c r="J104" s="174"/>
      <c r="K104" s="190"/>
      <c r="L104" s="190">
        <f t="shared" si="38"/>
        <v>337.5</v>
      </c>
      <c r="M104" s="174"/>
      <c r="N104" s="191">
        <f t="shared" si="39"/>
        <v>45</v>
      </c>
      <c r="O104" s="174">
        <f t="shared" si="40"/>
        <v>337.5</v>
      </c>
      <c r="P104" s="174">
        <f t="shared" si="41"/>
        <v>5516.25</v>
      </c>
      <c r="Q104" s="20"/>
      <c r="R104" s="20"/>
      <c r="S104" s="20"/>
      <c r="T104" s="20"/>
      <c r="U104" s="20"/>
    </row>
    <row r="105" spans="2:21" s="2" customFormat="1" ht="30" customHeight="1" x14ac:dyDescent="0.2">
      <c r="B105" s="143">
        <v>90</v>
      </c>
      <c r="C105" s="681" t="s">
        <v>436</v>
      </c>
      <c r="D105" s="170" t="s">
        <v>76</v>
      </c>
      <c r="E105" s="362" t="s">
        <v>407</v>
      </c>
      <c r="F105" s="714">
        <v>375</v>
      </c>
      <c r="G105" s="180">
        <f t="shared" si="36"/>
        <v>4500</v>
      </c>
      <c r="H105" s="711">
        <v>375</v>
      </c>
      <c r="I105" s="174">
        <f t="shared" si="37"/>
        <v>303.75</v>
      </c>
      <c r="J105" s="174"/>
      <c r="K105" s="190"/>
      <c r="L105" s="190">
        <f t="shared" si="38"/>
        <v>337.5</v>
      </c>
      <c r="M105" s="174"/>
      <c r="N105" s="191">
        <f t="shared" si="39"/>
        <v>45</v>
      </c>
      <c r="O105" s="174">
        <f t="shared" si="40"/>
        <v>337.5</v>
      </c>
      <c r="P105" s="174">
        <f t="shared" si="41"/>
        <v>5516.25</v>
      </c>
      <c r="Q105" s="20"/>
      <c r="R105" s="20"/>
      <c r="S105" s="20"/>
      <c r="T105" s="20"/>
      <c r="U105" s="20"/>
    </row>
    <row r="106" spans="2:21" s="2" customFormat="1" ht="30" customHeight="1" x14ac:dyDescent="0.2">
      <c r="B106" s="143">
        <v>91</v>
      </c>
      <c r="C106" s="681" t="s">
        <v>77</v>
      </c>
      <c r="D106" s="170" t="s">
        <v>76</v>
      </c>
      <c r="E106" s="362" t="s">
        <v>407</v>
      </c>
      <c r="F106" s="714">
        <v>375</v>
      </c>
      <c r="G106" s="180">
        <f t="shared" si="36"/>
        <v>4500</v>
      </c>
      <c r="H106" s="711">
        <v>375</v>
      </c>
      <c r="I106" s="174">
        <f t="shared" si="37"/>
        <v>303.75</v>
      </c>
      <c r="J106" s="174"/>
      <c r="K106" s="190"/>
      <c r="L106" s="190">
        <f t="shared" si="38"/>
        <v>337.5</v>
      </c>
      <c r="M106" s="174"/>
      <c r="N106" s="191">
        <f t="shared" si="39"/>
        <v>45</v>
      </c>
      <c r="O106" s="174">
        <f t="shared" si="40"/>
        <v>337.5</v>
      </c>
      <c r="P106" s="174">
        <f t="shared" si="41"/>
        <v>5516.25</v>
      </c>
      <c r="Q106" s="20"/>
      <c r="R106" s="20"/>
      <c r="S106" s="20"/>
      <c r="T106" s="20"/>
      <c r="U106" s="20"/>
    </row>
    <row r="107" spans="2:21" s="2" customFormat="1" ht="30" customHeight="1" x14ac:dyDescent="0.2">
      <c r="B107" s="143">
        <v>92</v>
      </c>
      <c r="C107" s="681" t="s">
        <v>77</v>
      </c>
      <c r="D107" s="170" t="s">
        <v>76</v>
      </c>
      <c r="E107" s="362" t="s">
        <v>407</v>
      </c>
      <c r="F107" s="714">
        <v>375</v>
      </c>
      <c r="G107" s="180">
        <f t="shared" si="36"/>
        <v>4500</v>
      </c>
      <c r="H107" s="711">
        <v>375</v>
      </c>
      <c r="I107" s="174">
        <f t="shared" si="37"/>
        <v>303.75</v>
      </c>
      <c r="J107" s="174"/>
      <c r="K107" s="190"/>
      <c r="L107" s="190">
        <f t="shared" si="38"/>
        <v>337.5</v>
      </c>
      <c r="M107" s="174"/>
      <c r="N107" s="191">
        <f t="shared" si="39"/>
        <v>45</v>
      </c>
      <c r="O107" s="174">
        <f t="shared" si="40"/>
        <v>337.5</v>
      </c>
      <c r="P107" s="174">
        <f t="shared" si="41"/>
        <v>5516.25</v>
      </c>
      <c r="Q107" s="20"/>
      <c r="R107" s="20"/>
      <c r="S107" s="20"/>
      <c r="T107" s="20"/>
      <c r="U107" s="20"/>
    </row>
    <row r="108" spans="2:21" s="2" customFormat="1" ht="30" customHeight="1" x14ac:dyDescent="0.2">
      <c r="B108" s="143">
        <v>93</v>
      </c>
      <c r="C108" s="681" t="s">
        <v>77</v>
      </c>
      <c r="D108" s="170" t="s">
        <v>76</v>
      </c>
      <c r="E108" s="362" t="s">
        <v>407</v>
      </c>
      <c r="F108" s="714">
        <v>375</v>
      </c>
      <c r="G108" s="180">
        <f t="shared" si="36"/>
        <v>4500</v>
      </c>
      <c r="H108" s="711">
        <v>375</v>
      </c>
      <c r="I108" s="174">
        <f t="shared" si="37"/>
        <v>303.75</v>
      </c>
      <c r="J108" s="174"/>
      <c r="K108" s="190"/>
      <c r="L108" s="190">
        <f t="shared" si="38"/>
        <v>337.5</v>
      </c>
      <c r="M108" s="174"/>
      <c r="N108" s="191">
        <f t="shared" si="39"/>
        <v>45</v>
      </c>
      <c r="O108" s="174">
        <f t="shared" si="40"/>
        <v>337.5</v>
      </c>
      <c r="P108" s="174">
        <f t="shared" si="41"/>
        <v>5516.25</v>
      </c>
      <c r="Q108" s="20"/>
      <c r="R108" s="20"/>
      <c r="S108" s="20"/>
      <c r="T108" s="20"/>
      <c r="U108" s="20"/>
    </row>
    <row r="109" spans="2:21" s="2" customFormat="1" ht="30" customHeight="1" x14ac:dyDescent="0.2">
      <c r="B109" s="143">
        <v>94</v>
      </c>
      <c r="C109" s="681" t="s">
        <v>77</v>
      </c>
      <c r="D109" s="170" t="s">
        <v>76</v>
      </c>
      <c r="E109" s="362" t="s">
        <v>407</v>
      </c>
      <c r="F109" s="714">
        <v>375</v>
      </c>
      <c r="G109" s="180">
        <f t="shared" si="36"/>
        <v>4500</v>
      </c>
      <c r="H109" s="711">
        <v>375</v>
      </c>
      <c r="I109" s="174">
        <f t="shared" si="37"/>
        <v>303.75</v>
      </c>
      <c r="J109" s="174"/>
      <c r="K109" s="190"/>
      <c r="L109" s="190">
        <f t="shared" si="38"/>
        <v>337.5</v>
      </c>
      <c r="M109" s="174"/>
      <c r="N109" s="191">
        <f t="shared" si="39"/>
        <v>45</v>
      </c>
      <c r="O109" s="174">
        <f t="shared" si="40"/>
        <v>337.5</v>
      </c>
      <c r="P109" s="174">
        <f t="shared" si="41"/>
        <v>5516.25</v>
      </c>
      <c r="Q109" s="20"/>
      <c r="R109" s="20"/>
      <c r="S109" s="20"/>
      <c r="T109" s="20"/>
      <c r="U109" s="20"/>
    </row>
    <row r="110" spans="2:21" s="2" customFormat="1" ht="30" customHeight="1" x14ac:dyDescent="0.2">
      <c r="B110" s="143">
        <v>95</v>
      </c>
      <c r="C110" s="681" t="s">
        <v>77</v>
      </c>
      <c r="D110" s="170" t="s">
        <v>76</v>
      </c>
      <c r="E110" s="362" t="s">
        <v>407</v>
      </c>
      <c r="F110" s="714">
        <v>375</v>
      </c>
      <c r="G110" s="180">
        <f t="shared" si="36"/>
        <v>4500</v>
      </c>
      <c r="H110" s="711">
        <v>375</v>
      </c>
      <c r="I110" s="174">
        <f t="shared" si="37"/>
        <v>303.75</v>
      </c>
      <c r="J110" s="174"/>
      <c r="K110" s="190"/>
      <c r="L110" s="190">
        <f t="shared" si="38"/>
        <v>337.5</v>
      </c>
      <c r="M110" s="174"/>
      <c r="N110" s="191">
        <f t="shared" si="39"/>
        <v>45</v>
      </c>
      <c r="O110" s="174">
        <f t="shared" si="40"/>
        <v>337.5</v>
      </c>
      <c r="P110" s="174">
        <f t="shared" si="41"/>
        <v>5516.25</v>
      </c>
      <c r="Q110" s="20"/>
      <c r="R110" s="20"/>
      <c r="S110" s="20"/>
      <c r="T110" s="20"/>
      <c r="U110" s="20"/>
    </row>
    <row r="111" spans="2:21" s="2" customFormat="1" ht="30" customHeight="1" x14ac:dyDescent="0.2">
      <c r="B111" s="143">
        <v>96</v>
      </c>
      <c r="C111" s="681" t="s">
        <v>77</v>
      </c>
      <c r="D111" s="170" t="s">
        <v>76</v>
      </c>
      <c r="E111" s="362" t="s">
        <v>407</v>
      </c>
      <c r="F111" s="714">
        <v>375</v>
      </c>
      <c r="G111" s="180">
        <f t="shared" si="36"/>
        <v>4500</v>
      </c>
      <c r="H111" s="711">
        <v>375</v>
      </c>
      <c r="I111" s="174">
        <f t="shared" si="37"/>
        <v>303.75</v>
      </c>
      <c r="J111" s="174"/>
      <c r="K111" s="190"/>
      <c r="L111" s="190">
        <f t="shared" si="38"/>
        <v>337.5</v>
      </c>
      <c r="M111" s="174"/>
      <c r="N111" s="191">
        <f t="shared" si="39"/>
        <v>45</v>
      </c>
      <c r="O111" s="174">
        <f t="shared" si="40"/>
        <v>337.5</v>
      </c>
      <c r="P111" s="174">
        <f t="shared" si="41"/>
        <v>5516.25</v>
      </c>
      <c r="Q111" s="20"/>
      <c r="R111" s="20"/>
      <c r="S111" s="20"/>
      <c r="T111" s="20"/>
      <c r="U111" s="20"/>
    </row>
    <row r="112" spans="2:21" s="2" customFormat="1" ht="30" customHeight="1" x14ac:dyDescent="0.2">
      <c r="B112" s="143">
        <v>97</v>
      </c>
      <c r="C112" s="681" t="s">
        <v>77</v>
      </c>
      <c r="D112" s="170" t="s">
        <v>76</v>
      </c>
      <c r="E112" s="362" t="s">
        <v>407</v>
      </c>
      <c r="F112" s="714">
        <v>375</v>
      </c>
      <c r="G112" s="180">
        <f t="shared" si="36"/>
        <v>4500</v>
      </c>
      <c r="H112" s="711">
        <v>375</v>
      </c>
      <c r="I112" s="174">
        <f t="shared" si="37"/>
        <v>303.75</v>
      </c>
      <c r="J112" s="174"/>
      <c r="K112" s="190"/>
      <c r="L112" s="190">
        <f t="shared" si="38"/>
        <v>337.5</v>
      </c>
      <c r="M112" s="174"/>
      <c r="N112" s="191">
        <f t="shared" si="39"/>
        <v>45</v>
      </c>
      <c r="O112" s="174">
        <f t="shared" si="40"/>
        <v>337.5</v>
      </c>
      <c r="P112" s="174">
        <f t="shared" si="41"/>
        <v>5516.25</v>
      </c>
      <c r="Q112" s="20"/>
      <c r="R112" s="20"/>
      <c r="S112" s="20"/>
      <c r="T112" s="20"/>
      <c r="U112" s="20"/>
    </row>
    <row r="113" spans="2:21" s="2" customFormat="1" ht="30" customHeight="1" x14ac:dyDescent="0.2">
      <c r="B113" s="143">
        <v>98</v>
      </c>
      <c r="C113" s="681" t="s">
        <v>77</v>
      </c>
      <c r="D113" s="170" t="s">
        <v>76</v>
      </c>
      <c r="E113" s="362" t="s">
        <v>407</v>
      </c>
      <c r="F113" s="714">
        <v>375</v>
      </c>
      <c r="G113" s="180">
        <f t="shared" si="36"/>
        <v>4500</v>
      </c>
      <c r="H113" s="711">
        <v>375</v>
      </c>
      <c r="I113" s="174">
        <f t="shared" si="37"/>
        <v>303.75</v>
      </c>
      <c r="J113" s="174"/>
      <c r="K113" s="190"/>
      <c r="L113" s="190">
        <f t="shared" si="38"/>
        <v>337.5</v>
      </c>
      <c r="M113" s="174"/>
      <c r="N113" s="191">
        <f t="shared" si="39"/>
        <v>45</v>
      </c>
      <c r="O113" s="174">
        <f t="shared" si="40"/>
        <v>337.5</v>
      </c>
      <c r="P113" s="174">
        <f t="shared" si="41"/>
        <v>5516.25</v>
      </c>
      <c r="Q113" s="20"/>
      <c r="R113" s="20"/>
      <c r="S113" s="20"/>
      <c r="T113" s="20"/>
      <c r="U113" s="20"/>
    </row>
    <row r="114" spans="2:21" s="2" customFormat="1" ht="30" customHeight="1" x14ac:dyDescent="0.2">
      <c r="B114" s="143">
        <v>99</v>
      </c>
      <c r="C114" s="681" t="s">
        <v>77</v>
      </c>
      <c r="D114" s="170" t="s">
        <v>76</v>
      </c>
      <c r="E114" s="362" t="s">
        <v>407</v>
      </c>
      <c r="F114" s="714">
        <v>375</v>
      </c>
      <c r="G114" s="180">
        <f t="shared" si="36"/>
        <v>4500</v>
      </c>
      <c r="H114" s="711">
        <v>375</v>
      </c>
      <c r="I114" s="174">
        <f t="shared" si="37"/>
        <v>303.75</v>
      </c>
      <c r="J114" s="174"/>
      <c r="K114" s="190"/>
      <c r="L114" s="190">
        <f t="shared" si="38"/>
        <v>337.5</v>
      </c>
      <c r="M114" s="174"/>
      <c r="N114" s="191">
        <f t="shared" si="39"/>
        <v>45</v>
      </c>
      <c r="O114" s="174">
        <f t="shared" si="40"/>
        <v>337.5</v>
      </c>
      <c r="P114" s="174">
        <f t="shared" si="41"/>
        <v>5516.25</v>
      </c>
      <c r="Q114" s="20"/>
      <c r="R114" s="20"/>
      <c r="S114" s="20"/>
      <c r="T114" s="20"/>
      <c r="U114" s="20"/>
    </row>
    <row r="115" spans="2:21" s="2" customFormat="1" ht="30" customHeight="1" x14ac:dyDescent="0.2">
      <c r="B115" s="143">
        <v>100</v>
      </c>
      <c r="C115" s="681" t="s">
        <v>77</v>
      </c>
      <c r="D115" s="170" t="s">
        <v>76</v>
      </c>
      <c r="E115" s="362" t="s">
        <v>407</v>
      </c>
      <c r="F115" s="714">
        <v>375</v>
      </c>
      <c r="G115" s="180">
        <f t="shared" si="36"/>
        <v>4500</v>
      </c>
      <c r="H115" s="711">
        <v>375</v>
      </c>
      <c r="I115" s="174">
        <f t="shared" si="37"/>
        <v>303.75</v>
      </c>
      <c r="J115" s="174"/>
      <c r="K115" s="190"/>
      <c r="L115" s="190">
        <f t="shared" si="38"/>
        <v>337.5</v>
      </c>
      <c r="M115" s="174"/>
      <c r="N115" s="191">
        <f t="shared" si="39"/>
        <v>45</v>
      </c>
      <c r="O115" s="174">
        <f t="shared" si="40"/>
        <v>337.5</v>
      </c>
      <c r="P115" s="174">
        <f t="shared" si="41"/>
        <v>5516.25</v>
      </c>
      <c r="Q115" s="20"/>
      <c r="R115" s="20"/>
      <c r="S115" s="20"/>
      <c r="T115" s="20"/>
      <c r="U115" s="20"/>
    </row>
    <row r="116" spans="2:21" s="2" customFormat="1" ht="30" customHeight="1" x14ac:dyDescent="0.2">
      <c r="B116" s="143">
        <v>101</v>
      </c>
      <c r="C116" s="681" t="s">
        <v>77</v>
      </c>
      <c r="D116" s="170" t="s">
        <v>76</v>
      </c>
      <c r="E116" s="362" t="s">
        <v>407</v>
      </c>
      <c r="F116" s="714">
        <v>375</v>
      </c>
      <c r="G116" s="180">
        <f t="shared" si="36"/>
        <v>4500</v>
      </c>
      <c r="H116" s="711">
        <v>375</v>
      </c>
      <c r="I116" s="174">
        <f t="shared" si="37"/>
        <v>303.75</v>
      </c>
      <c r="J116" s="174"/>
      <c r="K116" s="190"/>
      <c r="L116" s="190">
        <f t="shared" si="38"/>
        <v>337.5</v>
      </c>
      <c r="M116" s="174"/>
      <c r="N116" s="191">
        <f t="shared" si="39"/>
        <v>45</v>
      </c>
      <c r="O116" s="174">
        <f t="shared" si="40"/>
        <v>337.5</v>
      </c>
      <c r="P116" s="174">
        <f t="shared" si="41"/>
        <v>5516.25</v>
      </c>
      <c r="Q116" s="20"/>
      <c r="R116" s="20"/>
      <c r="S116" s="20"/>
      <c r="T116" s="20"/>
      <c r="U116" s="20"/>
    </row>
    <row r="117" spans="2:21" s="2" customFormat="1" ht="30" customHeight="1" x14ac:dyDescent="0.2">
      <c r="B117" s="143">
        <v>102</v>
      </c>
      <c r="C117" s="681" t="s">
        <v>77</v>
      </c>
      <c r="D117" s="170" t="s">
        <v>76</v>
      </c>
      <c r="E117" s="362" t="s">
        <v>407</v>
      </c>
      <c r="F117" s="714">
        <v>375</v>
      </c>
      <c r="G117" s="180">
        <f t="shared" si="36"/>
        <v>4500</v>
      </c>
      <c r="H117" s="711">
        <v>375</v>
      </c>
      <c r="I117" s="174">
        <f t="shared" si="37"/>
        <v>303.75</v>
      </c>
      <c r="J117" s="174"/>
      <c r="K117" s="190"/>
      <c r="L117" s="190">
        <f t="shared" si="38"/>
        <v>337.5</v>
      </c>
      <c r="M117" s="174"/>
      <c r="N117" s="191">
        <f t="shared" si="39"/>
        <v>45</v>
      </c>
      <c r="O117" s="174">
        <f t="shared" si="40"/>
        <v>337.5</v>
      </c>
      <c r="P117" s="174">
        <f t="shared" si="41"/>
        <v>5516.25</v>
      </c>
      <c r="Q117" s="20"/>
      <c r="R117" s="20"/>
      <c r="S117" s="20"/>
      <c r="T117" s="20"/>
      <c r="U117" s="20"/>
    </row>
    <row r="118" spans="2:21" s="2" customFormat="1" ht="30" customHeight="1" x14ac:dyDescent="0.2">
      <c r="B118" s="143">
        <v>103</v>
      </c>
      <c r="C118" s="681" t="s">
        <v>77</v>
      </c>
      <c r="D118" s="170" t="s">
        <v>76</v>
      </c>
      <c r="E118" s="362" t="s">
        <v>407</v>
      </c>
      <c r="F118" s="714">
        <v>375</v>
      </c>
      <c r="G118" s="180">
        <f t="shared" si="36"/>
        <v>4500</v>
      </c>
      <c r="H118" s="711">
        <v>375</v>
      </c>
      <c r="I118" s="174">
        <f t="shared" si="37"/>
        <v>303.75</v>
      </c>
      <c r="J118" s="174"/>
      <c r="K118" s="190"/>
      <c r="L118" s="190">
        <f t="shared" si="38"/>
        <v>337.5</v>
      </c>
      <c r="M118" s="174"/>
      <c r="N118" s="191">
        <f t="shared" si="39"/>
        <v>45</v>
      </c>
      <c r="O118" s="174">
        <f t="shared" si="40"/>
        <v>337.5</v>
      </c>
      <c r="P118" s="174">
        <f t="shared" si="41"/>
        <v>5516.25</v>
      </c>
      <c r="Q118" s="20"/>
      <c r="R118" s="20"/>
      <c r="S118" s="20"/>
      <c r="T118" s="20"/>
      <c r="U118" s="20"/>
    </row>
    <row r="119" spans="2:21" s="2" customFormat="1" ht="30" customHeight="1" x14ac:dyDescent="0.2">
      <c r="B119" s="143">
        <v>104</v>
      </c>
      <c r="C119" s="681" t="s">
        <v>77</v>
      </c>
      <c r="D119" s="170" t="s">
        <v>76</v>
      </c>
      <c r="E119" s="362" t="s">
        <v>407</v>
      </c>
      <c r="F119" s="714">
        <v>375</v>
      </c>
      <c r="G119" s="180">
        <f t="shared" si="36"/>
        <v>4500</v>
      </c>
      <c r="H119" s="711">
        <v>375</v>
      </c>
      <c r="I119" s="174">
        <f t="shared" si="37"/>
        <v>303.75</v>
      </c>
      <c r="J119" s="174"/>
      <c r="K119" s="190"/>
      <c r="L119" s="190">
        <f t="shared" si="38"/>
        <v>337.5</v>
      </c>
      <c r="M119" s="174"/>
      <c r="N119" s="191">
        <f t="shared" si="39"/>
        <v>45</v>
      </c>
      <c r="O119" s="174">
        <f t="shared" si="40"/>
        <v>337.5</v>
      </c>
      <c r="P119" s="174">
        <f t="shared" si="41"/>
        <v>5516.25</v>
      </c>
      <c r="Q119" s="20"/>
      <c r="R119" s="20"/>
      <c r="S119" s="20"/>
      <c r="T119" s="20"/>
      <c r="U119" s="20"/>
    </row>
    <row r="120" spans="2:21" s="2" customFormat="1" ht="30" customHeight="1" x14ac:dyDescent="0.2">
      <c r="B120" s="143">
        <v>105</v>
      </c>
      <c r="C120" s="681" t="s">
        <v>77</v>
      </c>
      <c r="D120" s="170" t="s">
        <v>76</v>
      </c>
      <c r="E120" s="362" t="s">
        <v>407</v>
      </c>
      <c r="F120" s="714">
        <v>375</v>
      </c>
      <c r="G120" s="180">
        <f t="shared" si="36"/>
        <v>4500</v>
      </c>
      <c r="H120" s="711">
        <v>375</v>
      </c>
      <c r="I120" s="174">
        <f t="shared" si="37"/>
        <v>303.75</v>
      </c>
      <c r="J120" s="174"/>
      <c r="K120" s="190"/>
      <c r="L120" s="190">
        <f t="shared" si="38"/>
        <v>337.5</v>
      </c>
      <c r="M120" s="174"/>
      <c r="N120" s="191">
        <f t="shared" si="39"/>
        <v>45</v>
      </c>
      <c r="O120" s="174">
        <f t="shared" si="40"/>
        <v>337.5</v>
      </c>
      <c r="P120" s="174">
        <f t="shared" si="41"/>
        <v>5516.25</v>
      </c>
      <c r="Q120" s="20"/>
      <c r="R120" s="20"/>
      <c r="S120" s="20"/>
      <c r="T120" s="20"/>
      <c r="U120" s="20"/>
    </row>
    <row r="121" spans="2:21" s="2" customFormat="1" ht="30" customHeight="1" x14ac:dyDescent="0.2">
      <c r="B121" s="143">
        <v>106</v>
      </c>
      <c r="C121" s="681" t="s">
        <v>77</v>
      </c>
      <c r="D121" s="170" t="s">
        <v>76</v>
      </c>
      <c r="E121" s="362" t="s">
        <v>407</v>
      </c>
      <c r="F121" s="714">
        <v>375</v>
      </c>
      <c r="G121" s="180">
        <f t="shared" si="36"/>
        <v>4500</v>
      </c>
      <c r="H121" s="711">
        <v>375</v>
      </c>
      <c r="I121" s="174">
        <f t="shared" si="37"/>
        <v>303.75</v>
      </c>
      <c r="J121" s="174"/>
      <c r="K121" s="190"/>
      <c r="L121" s="190">
        <f t="shared" si="38"/>
        <v>337.5</v>
      </c>
      <c r="M121" s="174"/>
      <c r="N121" s="191">
        <f t="shared" si="39"/>
        <v>45</v>
      </c>
      <c r="O121" s="174">
        <f t="shared" si="40"/>
        <v>337.5</v>
      </c>
      <c r="P121" s="174">
        <f t="shared" si="41"/>
        <v>5516.25</v>
      </c>
      <c r="Q121" s="20"/>
      <c r="R121" s="20"/>
      <c r="S121" s="20"/>
      <c r="T121" s="20"/>
      <c r="U121" s="20"/>
    </row>
    <row r="122" spans="2:21" s="2" customFormat="1" ht="30" customHeight="1" x14ac:dyDescent="0.2">
      <c r="B122" s="143">
        <v>107</v>
      </c>
      <c r="C122" s="681" t="s">
        <v>77</v>
      </c>
      <c r="D122" s="170" t="s">
        <v>76</v>
      </c>
      <c r="E122" s="362" t="s">
        <v>407</v>
      </c>
      <c r="F122" s="714">
        <v>375</v>
      </c>
      <c r="G122" s="180">
        <f t="shared" si="36"/>
        <v>4500</v>
      </c>
      <c r="H122" s="711">
        <v>375</v>
      </c>
      <c r="I122" s="174">
        <f t="shared" si="37"/>
        <v>303.75</v>
      </c>
      <c r="J122" s="174"/>
      <c r="K122" s="190"/>
      <c r="L122" s="190">
        <f t="shared" si="38"/>
        <v>337.5</v>
      </c>
      <c r="M122" s="174"/>
      <c r="N122" s="191">
        <f t="shared" si="39"/>
        <v>45</v>
      </c>
      <c r="O122" s="174">
        <f t="shared" si="40"/>
        <v>337.5</v>
      </c>
      <c r="P122" s="174">
        <f t="shared" si="41"/>
        <v>5516.25</v>
      </c>
      <c r="Q122" s="20"/>
      <c r="R122" s="20"/>
      <c r="S122" s="20"/>
      <c r="T122" s="20"/>
      <c r="U122" s="20"/>
    </row>
    <row r="123" spans="2:21" s="2" customFormat="1" ht="30" customHeight="1" x14ac:dyDescent="0.2">
      <c r="B123" s="143">
        <v>108</v>
      </c>
      <c r="C123" s="681" t="s">
        <v>77</v>
      </c>
      <c r="D123" s="170" t="s">
        <v>76</v>
      </c>
      <c r="E123" s="362" t="s">
        <v>407</v>
      </c>
      <c r="F123" s="714">
        <v>375</v>
      </c>
      <c r="G123" s="180">
        <f t="shared" si="36"/>
        <v>4500</v>
      </c>
      <c r="H123" s="711">
        <v>375</v>
      </c>
      <c r="I123" s="174">
        <f t="shared" si="37"/>
        <v>303.75</v>
      </c>
      <c r="J123" s="174"/>
      <c r="K123" s="190"/>
      <c r="L123" s="190">
        <f t="shared" si="38"/>
        <v>337.5</v>
      </c>
      <c r="M123" s="174"/>
      <c r="N123" s="191">
        <f t="shared" si="39"/>
        <v>45</v>
      </c>
      <c r="O123" s="174">
        <f t="shared" si="40"/>
        <v>337.5</v>
      </c>
      <c r="P123" s="174">
        <f t="shared" si="41"/>
        <v>5516.25</v>
      </c>
      <c r="Q123" s="20"/>
      <c r="R123" s="20"/>
      <c r="S123" s="20"/>
      <c r="T123" s="20"/>
      <c r="U123" s="20"/>
    </row>
    <row r="124" spans="2:21" s="2" customFormat="1" ht="30" customHeight="1" x14ac:dyDescent="0.2">
      <c r="B124" s="143">
        <v>109</v>
      </c>
      <c r="C124" s="681" t="s">
        <v>77</v>
      </c>
      <c r="D124" s="170" t="s">
        <v>76</v>
      </c>
      <c r="E124" s="362" t="s">
        <v>407</v>
      </c>
      <c r="F124" s="714">
        <v>375</v>
      </c>
      <c r="G124" s="180">
        <f t="shared" si="36"/>
        <v>4500</v>
      </c>
      <c r="H124" s="711">
        <v>375</v>
      </c>
      <c r="I124" s="174">
        <f t="shared" si="37"/>
        <v>303.75</v>
      </c>
      <c r="J124" s="174"/>
      <c r="K124" s="190"/>
      <c r="L124" s="190">
        <f t="shared" si="38"/>
        <v>337.5</v>
      </c>
      <c r="M124" s="174"/>
      <c r="N124" s="191">
        <f t="shared" si="39"/>
        <v>45</v>
      </c>
      <c r="O124" s="174">
        <f t="shared" si="40"/>
        <v>337.5</v>
      </c>
      <c r="P124" s="174">
        <f t="shared" si="41"/>
        <v>5516.25</v>
      </c>
      <c r="Q124" s="20"/>
      <c r="R124" s="20"/>
      <c r="S124" s="20"/>
      <c r="T124" s="20"/>
      <c r="U124" s="20"/>
    </row>
    <row r="125" spans="2:21" s="2" customFormat="1" ht="30" customHeight="1" x14ac:dyDescent="0.2">
      <c r="B125" s="143">
        <v>110</v>
      </c>
      <c r="C125" s="681" t="s">
        <v>77</v>
      </c>
      <c r="D125" s="170" t="s">
        <v>76</v>
      </c>
      <c r="E125" s="362" t="s">
        <v>407</v>
      </c>
      <c r="F125" s="714">
        <v>375</v>
      </c>
      <c r="G125" s="180">
        <f t="shared" si="36"/>
        <v>4500</v>
      </c>
      <c r="H125" s="711">
        <v>375</v>
      </c>
      <c r="I125" s="174">
        <f t="shared" si="37"/>
        <v>303.75</v>
      </c>
      <c r="J125" s="174"/>
      <c r="K125" s="190"/>
      <c r="L125" s="190">
        <f t="shared" si="38"/>
        <v>337.5</v>
      </c>
      <c r="M125" s="174"/>
      <c r="N125" s="191">
        <f t="shared" si="39"/>
        <v>45</v>
      </c>
      <c r="O125" s="174">
        <f t="shared" si="40"/>
        <v>337.5</v>
      </c>
      <c r="P125" s="174">
        <f t="shared" si="41"/>
        <v>5516.25</v>
      </c>
      <c r="Q125" s="20"/>
      <c r="R125" s="20"/>
      <c r="S125" s="20"/>
      <c r="T125" s="20"/>
      <c r="U125" s="20"/>
    </row>
    <row r="126" spans="2:21" s="2" customFormat="1" ht="30" customHeight="1" x14ac:dyDescent="0.2">
      <c r="B126" s="143">
        <v>111</v>
      </c>
      <c r="C126" s="681" t="s">
        <v>77</v>
      </c>
      <c r="D126" s="170" t="s">
        <v>76</v>
      </c>
      <c r="E126" s="362" t="s">
        <v>407</v>
      </c>
      <c r="F126" s="714">
        <v>375</v>
      </c>
      <c r="G126" s="180">
        <f t="shared" si="36"/>
        <v>4500</v>
      </c>
      <c r="H126" s="711">
        <v>375</v>
      </c>
      <c r="I126" s="174">
        <f t="shared" si="37"/>
        <v>303.75</v>
      </c>
      <c r="J126" s="174"/>
      <c r="K126" s="190"/>
      <c r="L126" s="190">
        <f t="shared" si="38"/>
        <v>337.5</v>
      </c>
      <c r="M126" s="174"/>
      <c r="N126" s="191">
        <f t="shared" si="39"/>
        <v>45</v>
      </c>
      <c r="O126" s="174">
        <f t="shared" si="40"/>
        <v>337.5</v>
      </c>
      <c r="P126" s="174">
        <f t="shared" si="41"/>
        <v>5516.25</v>
      </c>
      <c r="Q126" s="20"/>
      <c r="R126" s="20"/>
      <c r="S126" s="20"/>
      <c r="T126" s="20"/>
      <c r="U126" s="20"/>
    </row>
    <row r="127" spans="2:21" s="2" customFormat="1" ht="30" customHeight="1" x14ac:dyDescent="0.2">
      <c r="B127" s="143">
        <v>112</v>
      </c>
      <c r="C127" s="681" t="s">
        <v>436</v>
      </c>
      <c r="D127" s="170" t="s">
        <v>76</v>
      </c>
      <c r="E127" s="362" t="s">
        <v>407</v>
      </c>
      <c r="F127" s="711">
        <v>450</v>
      </c>
      <c r="G127" s="180">
        <f t="shared" si="36"/>
        <v>5400</v>
      </c>
      <c r="H127" s="711">
        <v>450</v>
      </c>
      <c r="I127" s="174">
        <f t="shared" si="37"/>
        <v>364.5</v>
      </c>
      <c r="J127" s="174"/>
      <c r="K127" s="190"/>
      <c r="L127" s="190">
        <f t="shared" si="38"/>
        <v>405</v>
      </c>
      <c r="M127" s="174"/>
      <c r="N127" s="191">
        <f t="shared" si="39"/>
        <v>54</v>
      </c>
      <c r="O127" s="174">
        <f t="shared" si="40"/>
        <v>405</v>
      </c>
      <c r="P127" s="174">
        <f t="shared" si="41"/>
        <v>6619.5</v>
      </c>
      <c r="Q127" s="20"/>
      <c r="R127" s="20"/>
      <c r="S127" s="20"/>
      <c r="T127" s="20"/>
      <c r="U127" s="20"/>
    </row>
    <row r="128" spans="2:21" s="2" customFormat="1" ht="30" customHeight="1" x14ac:dyDescent="0.2">
      <c r="B128" s="143">
        <v>113</v>
      </c>
      <c r="C128" s="681" t="s">
        <v>77</v>
      </c>
      <c r="D128" s="170" t="s">
        <v>76</v>
      </c>
      <c r="E128" s="362" t="s">
        <v>407</v>
      </c>
      <c r="F128" s="714">
        <v>375</v>
      </c>
      <c r="G128" s="180">
        <f t="shared" si="36"/>
        <v>4500</v>
      </c>
      <c r="H128" s="711">
        <v>375</v>
      </c>
      <c r="I128" s="174">
        <f t="shared" si="37"/>
        <v>303.75</v>
      </c>
      <c r="J128" s="174"/>
      <c r="K128" s="190"/>
      <c r="L128" s="190">
        <f t="shared" si="38"/>
        <v>337.5</v>
      </c>
      <c r="M128" s="174"/>
      <c r="N128" s="191">
        <f t="shared" si="39"/>
        <v>45</v>
      </c>
      <c r="O128" s="174">
        <f t="shared" si="40"/>
        <v>337.5</v>
      </c>
      <c r="P128" s="174">
        <f t="shared" si="41"/>
        <v>5516.25</v>
      </c>
      <c r="Q128" s="20"/>
      <c r="R128" s="20"/>
      <c r="S128" s="20"/>
      <c r="T128" s="20"/>
      <c r="U128" s="20"/>
    </row>
    <row r="129" spans="2:21" s="2" customFormat="1" ht="30" customHeight="1" x14ac:dyDescent="0.2">
      <c r="B129" s="143">
        <v>114</v>
      </c>
      <c r="C129" s="681" t="s">
        <v>77</v>
      </c>
      <c r="D129" s="170" t="s">
        <v>76</v>
      </c>
      <c r="E129" s="362" t="s">
        <v>407</v>
      </c>
      <c r="F129" s="714">
        <v>375</v>
      </c>
      <c r="G129" s="180">
        <f t="shared" si="36"/>
        <v>4500</v>
      </c>
      <c r="H129" s="711">
        <v>375</v>
      </c>
      <c r="I129" s="174">
        <f t="shared" si="37"/>
        <v>303.75</v>
      </c>
      <c r="J129" s="174"/>
      <c r="K129" s="190"/>
      <c r="L129" s="190">
        <f t="shared" si="38"/>
        <v>337.5</v>
      </c>
      <c r="M129" s="174"/>
      <c r="N129" s="191">
        <f t="shared" si="39"/>
        <v>45</v>
      </c>
      <c r="O129" s="174">
        <f t="shared" si="40"/>
        <v>337.5</v>
      </c>
      <c r="P129" s="174">
        <f t="shared" si="41"/>
        <v>5516.25</v>
      </c>
      <c r="Q129" s="20"/>
      <c r="R129" s="20"/>
      <c r="S129" s="20"/>
      <c r="T129" s="20"/>
      <c r="U129" s="20"/>
    </row>
    <row r="130" spans="2:21" s="2" customFormat="1" ht="30" customHeight="1" x14ac:dyDescent="0.2">
      <c r="B130" s="143">
        <v>115</v>
      </c>
      <c r="C130" s="681" t="s">
        <v>77</v>
      </c>
      <c r="D130" s="170" t="s">
        <v>76</v>
      </c>
      <c r="E130" s="362" t="s">
        <v>407</v>
      </c>
      <c r="F130" s="714">
        <v>375</v>
      </c>
      <c r="G130" s="180">
        <f t="shared" si="36"/>
        <v>4500</v>
      </c>
      <c r="H130" s="711">
        <v>375</v>
      </c>
      <c r="I130" s="174">
        <f t="shared" si="37"/>
        <v>303.75</v>
      </c>
      <c r="J130" s="174"/>
      <c r="K130" s="190"/>
      <c r="L130" s="190">
        <f t="shared" si="38"/>
        <v>337.5</v>
      </c>
      <c r="M130" s="174"/>
      <c r="N130" s="191">
        <f t="shared" si="39"/>
        <v>45</v>
      </c>
      <c r="O130" s="174">
        <f t="shared" si="40"/>
        <v>337.5</v>
      </c>
      <c r="P130" s="174">
        <f t="shared" si="41"/>
        <v>5516.25</v>
      </c>
      <c r="Q130" s="20"/>
      <c r="R130" s="20"/>
      <c r="S130" s="20"/>
      <c r="T130" s="20"/>
      <c r="U130" s="20"/>
    </row>
    <row r="131" spans="2:21" s="2" customFormat="1" ht="30" customHeight="1" x14ac:dyDescent="0.2">
      <c r="B131" s="143">
        <v>116</v>
      </c>
      <c r="C131" s="681" t="s">
        <v>77</v>
      </c>
      <c r="D131" s="170" t="s">
        <v>76</v>
      </c>
      <c r="E131" s="362" t="s">
        <v>407</v>
      </c>
      <c r="F131" s="714">
        <v>375</v>
      </c>
      <c r="G131" s="180">
        <f t="shared" si="36"/>
        <v>4500</v>
      </c>
      <c r="H131" s="711">
        <v>375</v>
      </c>
      <c r="I131" s="174">
        <f t="shared" si="37"/>
        <v>303.75</v>
      </c>
      <c r="J131" s="174"/>
      <c r="K131" s="190"/>
      <c r="L131" s="190">
        <f t="shared" si="38"/>
        <v>337.5</v>
      </c>
      <c r="M131" s="174"/>
      <c r="N131" s="191">
        <f t="shared" si="39"/>
        <v>45</v>
      </c>
      <c r="O131" s="174">
        <f t="shared" si="40"/>
        <v>337.5</v>
      </c>
      <c r="P131" s="174">
        <f t="shared" si="41"/>
        <v>5516.25</v>
      </c>
      <c r="Q131" s="20"/>
      <c r="R131" s="20"/>
      <c r="S131" s="20"/>
      <c r="T131" s="20"/>
      <c r="U131" s="20"/>
    </row>
    <row r="132" spans="2:21" s="2" customFormat="1" ht="30" customHeight="1" x14ac:dyDescent="0.2">
      <c r="B132" s="143">
        <v>117</v>
      </c>
      <c r="C132" s="681" t="s">
        <v>77</v>
      </c>
      <c r="D132" s="170" t="s">
        <v>543</v>
      </c>
      <c r="E132" s="362" t="s">
        <v>407</v>
      </c>
      <c r="F132" s="714">
        <v>375</v>
      </c>
      <c r="G132" s="180">
        <f t="shared" si="36"/>
        <v>4500</v>
      </c>
      <c r="H132" s="711">
        <v>375</v>
      </c>
      <c r="I132" s="174">
        <f t="shared" si="37"/>
        <v>303.75</v>
      </c>
      <c r="J132" s="174"/>
      <c r="K132" s="190"/>
      <c r="L132" s="190">
        <f t="shared" si="38"/>
        <v>337.5</v>
      </c>
      <c r="M132" s="174"/>
      <c r="N132" s="191">
        <f t="shared" si="39"/>
        <v>45</v>
      </c>
      <c r="O132" s="174">
        <f t="shared" si="40"/>
        <v>337.5</v>
      </c>
      <c r="P132" s="174">
        <f t="shared" si="41"/>
        <v>5516.25</v>
      </c>
      <c r="Q132" s="20"/>
      <c r="R132" s="20"/>
      <c r="S132" s="20"/>
      <c r="T132" s="20"/>
      <c r="U132" s="20"/>
    </row>
    <row r="133" spans="2:21" s="2" customFormat="1" ht="30" customHeight="1" x14ac:dyDescent="0.2">
      <c r="B133" s="143">
        <v>118</v>
      </c>
      <c r="C133" s="681" t="s">
        <v>435</v>
      </c>
      <c r="D133" s="170" t="s">
        <v>76</v>
      </c>
      <c r="E133" s="362" t="s">
        <v>407</v>
      </c>
      <c r="F133" s="714">
        <v>375</v>
      </c>
      <c r="G133" s="180">
        <f t="shared" si="36"/>
        <v>4500</v>
      </c>
      <c r="H133" s="711">
        <v>375</v>
      </c>
      <c r="I133" s="174">
        <f t="shared" si="37"/>
        <v>303.75</v>
      </c>
      <c r="J133" s="174"/>
      <c r="K133" s="190"/>
      <c r="L133" s="190">
        <f t="shared" si="38"/>
        <v>337.5</v>
      </c>
      <c r="M133" s="174"/>
      <c r="N133" s="191">
        <f t="shared" si="39"/>
        <v>45</v>
      </c>
      <c r="O133" s="174">
        <f t="shared" si="40"/>
        <v>337.5</v>
      </c>
      <c r="P133" s="174">
        <f t="shared" si="41"/>
        <v>5516.25</v>
      </c>
      <c r="Q133" s="20"/>
      <c r="R133" s="20"/>
      <c r="S133" s="20"/>
      <c r="T133" s="20"/>
      <c r="U133" s="20"/>
    </row>
    <row r="134" spans="2:21" s="2" customFormat="1" ht="30" customHeight="1" x14ac:dyDescent="0.2">
      <c r="B134" s="143">
        <v>119</v>
      </c>
      <c r="C134" s="681" t="s">
        <v>435</v>
      </c>
      <c r="D134" s="170" t="s">
        <v>76</v>
      </c>
      <c r="E134" s="362" t="s">
        <v>407</v>
      </c>
      <c r="F134" s="714">
        <v>375</v>
      </c>
      <c r="G134" s="180">
        <f t="shared" si="36"/>
        <v>4500</v>
      </c>
      <c r="H134" s="711">
        <v>375</v>
      </c>
      <c r="I134" s="174">
        <f t="shared" si="37"/>
        <v>303.75</v>
      </c>
      <c r="J134" s="174"/>
      <c r="K134" s="190"/>
      <c r="L134" s="190">
        <f t="shared" si="38"/>
        <v>337.5</v>
      </c>
      <c r="M134" s="174"/>
      <c r="N134" s="191">
        <f t="shared" si="39"/>
        <v>45</v>
      </c>
      <c r="O134" s="174">
        <f t="shared" si="40"/>
        <v>337.5</v>
      </c>
      <c r="P134" s="174">
        <f t="shared" si="41"/>
        <v>5516.25</v>
      </c>
      <c r="Q134" s="20"/>
      <c r="R134" s="20"/>
      <c r="S134" s="20"/>
      <c r="T134" s="20"/>
      <c r="U134" s="20"/>
    </row>
    <row r="135" spans="2:21" s="2" customFormat="1" ht="30" customHeight="1" x14ac:dyDescent="0.2">
      <c r="B135" s="143">
        <v>120</v>
      </c>
      <c r="C135" s="681" t="s">
        <v>435</v>
      </c>
      <c r="D135" s="170" t="s">
        <v>76</v>
      </c>
      <c r="E135" s="362" t="s">
        <v>407</v>
      </c>
      <c r="F135" s="714">
        <v>375</v>
      </c>
      <c r="G135" s="180">
        <f t="shared" si="36"/>
        <v>4500</v>
      </c>
      <c r="H135" s="711">
        <v>375</v>
      </c>
      <c r="I135" s="174">
        <f t="shared" si="37"/>
        <v>303.75</v>
      </c>
      <c r="J135" s="174"/>
      <c r="K135" s="190"/>
      <c r="L135" s="190">
        <f t="shared" si="38"/>
        <v>337.5</v>
      </c>
      <c r="M135" s="174"/>
      <c r="N135" s="191">
        <f t="shared" si="39"/>
        <v>45</v>
      </c>
      <c r="O135" s="174">
        <f t="shared" si="40"/>
        <v>337.5</v>
      </c>
      <c r="P135" s="174">
        <f t="shared" si="41"/>
        <v>5516.25</v>
      </c>
      <c r="Q135" s="20"/>
      <c r="R135" s="20"/>
      <c r="S135" s="20"/>
      <c r="T135" s="20"/>
      <c r="U135" s="20"/>
    </row>
    <row r="136" spans="2:21" s="2" customFormat="1" ht="30" customHeight="1" x14ac:dyDescent="0.2">
      <c r="B136" s="143">
        <v>121</v>
      </c>
      <c r="C136" s="681" t="s">
        <v>380</v>
      </c>
      <c r="D136" s="170" t="s">
        <v>76</v>
      </c>
      <c r="E136" s="362" t="s">
        <v>407</v>
      </c>
      <c r="F136" s="714">
        <v>375</v>
      </c>
      <c r="G136" s="180">
        <f t="shared" si="36"/>
        <v>4500</v>
      </c>
      <c r="H136" s="711">
        <v>375</v>
      </c>
      <c r="I136" s="174">
        <f t="shared" si="37"/>
        <v>303.75</v>
      </c>
      <c r="J136" s="174"/>
      <c r="K136" s="190"/>
      <c r="L136" s="190">
        <f t="shared" si="38"/>
        <v>337.5</v>
      </c>
      <c r="M136" s="174"/>
      <c r="N136" s="191">
        <f t="shared" si="39"/>
        <v>45</v>
      </c>
      <c r="O136" s="174">
        <f t="shared" si="40"/>
        <v>337.5</v>
      </c>
      <c r="P136" s="174">
        <f t="shared" si="41"/>
        <v>5516.25</v>
      </c>
      <c r="Q136" s="20"/>
      <c r="R136" s="20"/>
      <c r="S136" s="20"/>
      <c r="T136" s="20"/>
      <c r="U136" s="20"/>
    </row>
    <row r="137" spans="2:21" s="2" customFormat="1" ht="30" customHeight="1" x14ac:dyDescent="0.2">
      <c r="B137" s="143">
        <v>122</v>
      </c>
      <c r="C137" s="681" t="s">
        <v>380</v>
      </c>
      <c r="D137" s="170" t="s">
        <v>76</v>
      </c>
      <c r="E137" s="362" t="s">
        <v>407</v>
      </c>
      <c r="F137" s="714">
        <v>375</v>
      </c>
      <c r="G137" s="180">
        <f t="shared" si="36"/>
        <v>4500</v>
      </c>
      <c r="H137" s="711">
        <v>375</v>
      </c>
      <c r="I137" s="174">
        <f t="shared" si="37"/>
        <v>303.75</v>
      </c>
      <c r="J137" s="174"/>
      <c r="K137" s="190"/>
      <c r="L137" s="190">
        <f t="shared" si="38"/>
        <v>337.5</v>
      </c>
      <c r="M137" s="174"/>
      <c r="N137" s="191">
        <f t="shared" si="39"/>
        <v>45</v>
      </c>
      <c r="O137" s="174">
        <f t="shared" si="40"/>
        <v>337.5</v>
      </c>
      <c r="P137" s="174">
        <f t="shared" si="41"/>
        <v>5516.25</v>
      </c>
      <c r="Q137" s="20"/>
      <c r="R137" s="20"/>
      <c r="S137" s="20"/>
      <c r="T137" s="20"/>
      <c r="U137" s="20"/>
    </row>
    <row r="138" spans="2:21" s="2" customFormat="1" ht="30" customHeight="1" x14ac:dyDescent="0.2">
      <c r="B138" s="143">
        <v>123</v>
      </c>
      <c r="C138" s="681" t="s">
        <v>380</v>
      </c>
      <c r="D138" s="170" t="s">
        <v>76</v>
      </c>
      <c r="E138" s="362" t="s">
        <v>407</v>
      </c>
      <c r="F138" s="714">
        <v>375</v>
      </c>
      <c r="G138" s="180">
        <f t="shared" si="36"/>
        <v>4500</v>
      </c>
      <c r="H138" s="711">
        <v>375</v>
      </c>
      <c r="I138" s="174">
        <f t="shared" si="37"/>
        <v>303.75</v>
      </c>
      <c r="J138" s="174"/>
      <c r="K138" s="190"/>
      <c r="L138" s="190">
        <f t="shared" si="38"/>
        <v>337.5</v>
      </c>
      <c r="M138" s="174"/>
      <c r="N138" s="191">
        <f t="shared" si="39"/>
        <v>45</v>
      </c>
      <c r="O138" s="174">
        <f t="shared" si="40"/>
        <v>337.5</v>
      </c>
      <c r="P138" s="174">
        <f t="shared" si="41"/>
        <v>5516.25</v>
      </c>
      <c r="Q138" s="20"/>
      <c r="R138" s="20"/>
      <c r="S138" s="20"/>
      <c r="T138" s="20"/>
      <c r="U138" s="20"/>
    </row>
    <row r="139" spans="2:21" s="2" customFormat="1" ht="30" customHeight="1" x14ac:dyDescent="0.2">
      <c r="B139" s="143">
        <v>124</v>
      </c>
      <c r="C139" s="681" t="s">
        <v>380</v>
      </c>
      <c r="D139" s="170" t="s">
        <v>76</v>
      </c>
      <c r="E139" s="362" t="s">
        <v>407</v>
      </c>
      <c r="F139" s="714">
        <v>375</v>
      </c>
      <c r="G139" s="180">
        <f t="shared" si="36"/>
        <v>4500</v>
      </c>
      <c r="H139" s="711">
        <v>375</v>
      </c>
      <c r="I139" s="174">
        <f t="shared" si="37"/>
        <v>303.75</v>
      </c>
      <c r="J139" s="174"/>
      <c r="K139" s="190"/>
      <c r="L139" s="190">
        <f t="shared" si="38"/>
        <v>337.5</v>
      </c>
      <c r="M139" s="174"/>
      <c r="N139" s="191">
        <f t="shared" si="39"/>
        <v>45</v>
      </c>
      <c r="O139" s="174">
        <f t="shared" si="40"/>
        <v>337.5</v>
      </c>
      <c r="P139" s="174">
        <f t="shared" si="41"/>
        <v>5516.25</v>
      </c>
      <c r="Q139" s="20"/>
      <c r="R139" s="20"/>
      <c r="S139" s="20"/>
      <c r="T139" s="20"/>
      <c r="U139" s="20"/>
    </row>
    <row r="140" spans="2:21" s="2" customFormat="1" ht="30" customHeight="1" x14ac:dyDescent="0.2">
      <c r="B140" s="143">
        <v>125</v>
      </c>
      <c r="C140" s="681" t="s">
        <v>380</v>
      </c>
      <c r="D140" s="170" t="s">
        <v>76</v>
      </c>
      <c r="E140" s="362" t="s">
        <v>407</v>
      </c>
      <c r="F140" s="714">
        <v>375</v>
      </c>
      <c r="G140" s="180">
        <f t="shared" si="36"/>
        <v>4500</v>
      </c>
      <c r="H140" s="711">
        <v>375</v>
      </c>
      <c r="I140" s="174">
        <f t="shared" si="37"/>
        <v>303.75</v>
      </c>
      <c r="J140" s="174"/>
      <c r="K140" s="190"/>
      <c r="L140" s="190">
        <f t="shared" si="38"/>
        <v>337.5</v>
      </c>
      <c r="M140" s="174"/>
      <c r="N140" s="191">
        <f t="shared" si="39"/>
        <v>45</v>
      </c>
      <c r="O140" s="174">
        <f t="shared" si="40"/>
        <v>337.5</v>
      </c>
      <c r="P140" s="174">
        <f t="shared" si="41"/>
        <v>5516.25</v>
      </c>
      <c r="Q140" s="20"/>
      <c r="R140" s="20"/>
      <c r="S140" s="20"/>
      <c r="T140" s="20"/>
      <c r="U140" s="20"/>
    </row>
    <row r="141" spans="2:21" s="2" customFormat="1" ht="30" customHeight="1" x14ac:dyDescent="0.2">
      <c r="B141" s="143">
        <v>126</v>
      </c>
      <c r="C141" s="681" t="s">
        <v>380</v>
      </c>
      <c r="D141" s="170" t="s">
        <v>76</v>
      </c>
      <c r="E141" s="362" t="s">
        <v>407</v>
      </c>
      <c r="F141" s="714">
        <v>375</v>
      </c>
      <c r="G141" s="180">
        <f t="shared" si="36"/>
        <v>4500</v>
      </c>
      <c r="H141" s="711">
        <v>375</v>
      </c>
      <c r="I141" s="174">
        <f t="shared" si="37"/>
        <v>303.75</v>
      </c>
      <c r="J141" s="174"/>
      <c r="K141" s="190"/>
      <c r="L141" s="190">
        <f t="shared" si="38"/>
        <v>337.5</v>
      </c>
      <c r="M141" s="174"/>
      <c r="N141" s="191">
        <f t="shared" si="39"/>
        <v>45</v>
      </c>
      <c r="O141" s="174">
        <f t="shared" si="40"/>
        <v>337.5</v>
      </c>
      <c r="P141" s="174">
        <f t="shared" si="41"/>
        <v>5516.25</v>
      </c>
      <c r="Q141" s="20"/>
      <c r="R141" s="20"/>
      <c r="S141" s="20"/>
      <c r="T141" s="20"/>
      <c r="U141" s="20"/>
    </row>
    <row r="142" spans="2:21" s="2" customFormat="1" ht="30" customHeight="1" x14ac:dyDescent="0.2">
      <c r="B142" s="143">
        <v>127</v>
      </c>
      <c r="C142" s="681" t="s">
        <v>380</v>
      </c>
      <c r="D142" s="170" t="s">
        <v>76</v>
      </c>
      <c r="E142" s="362" t="s">
        <v>407</v>
      </c>
      <c r="F142" s="714">
        <v>375</v>
      </c>
      <c r="G142" s="180">
        <f t="shared" si="36"/>
        <v>4500</v>
      </c>
      <c r="H142" s="711">
        <v>375</v>
      </c>
      <c r="I142" s="174">
        <f t="shared" si="37"/>
        <v>303.75</v>
      </c>
      <c r="J142" s="174"/>
      <c r="K142" s="190"/>
      <c r="L142" s="190">
        <f t="shared" si="38"/>
        <v>337.5</v>
      </c>
      <c r="M142" s="174"/>
      <c r="N142" s="191">
        <f t="shared" si="39"/>
        <v>45</v>
      </c>
      <c r="O142" s="174">
        <f t="shared" si="40"/>
        <v>337.5</v>
      </c>
      <c r="P142" s="174">
        <f t="shared" si="41"/>
        <v>5516.25</v>
      </c>
      <c r="Q142" s="20"/>
      <c r="R142" s="20"/>
      <c r="S142" s="20"/>
      <c r="T142" s="20"/>
      <c r="U142" s="20"/>
    </row>
    <row r="143" spans="2:21" s="2" customFormat="1" ht="30" customHeight="1" x14ac:dyDescent="0.2">
      <c r="B143" s="143">
        <v>128</v>
      </c>
      <c r="C143" s="681" t="s">
        <v>380</v>
      </c>
      <c r="D143" s="170" t="s">
        <v>76</v>
      </c>
      <c r="E143" s="362" t="s">
        <v>407</v>
      </c>
      <c r="F143" s="714">
        <v>375</v>
      </c>
      <c r="G143" s="180">
        <f t="shared" si="36"/>
        <v>4500</v>
      </c>
      <c r="H143" s="711">
        <v>375</v>
      </c>
      <c r="I143" s="174">
        <f t="shared" si="37"/>
        <v>303.75</v>
      </c>
      <c r="J143" s="174"/>
      <c r="K143" s="190"/>
      <c r="L143" s="190">
        <f t="shared" si="38"/>
        <v>337.5</v>
      </c>
      <c r="M143" s="174"/>
      <c r="N143" s="191">
        <f t="shared" si="39"/>
        <v>45</v>
      </c>
      <c r="O143" s="174">
        <f t="shared" si="40"/>
        <v>337.5</v>
      </c>
      <c r="P143" s="174">
        <f t="shared" si="41"/>
        <v>5516.25</v>
      </c>
      <c r="Q143" s="20"/>
      <c r="R143" s="20"/>
      <c r="S143" s="20"/>
      <c r="T143" s="20"/>
      <c r="U143" s="20"/>
    </row>
    <row r="144" spans="2:21" s="2" customFormat="1" ht="30" customHeight="1" x14ac:dyDescent="0.2">
      <c r="B144" s="143">
        <v>129</v>
      </c>
      <c r="C144" s="681" t="s">
        <v>380</v>
      </c>
      <c r="D144" s="170" t="s">
        <v>76</v>
      </c>
      <c r="E144" s="362" t="s">
        <v>407</v>
      </c>
      <c r="F144" s="714">
        <v>375</v>
      </c>
      <c r="G144" s="180">
        <f t="shared" si="36"/>
        <v>4500</v>
      </c>
      <c r="H144" s="711">
        <v>375</v>
      </c>
      <c r="I144" s="174">
        <f t="shared" si="37"/>
        <v>303.75</v>
      </c>
      <c r="J144" s="174"/>
      <c r="K144" s="190"/>
      <c r="L144" s="190">
        <f t="shared" si="38"/>
        <v>337.5</v>
      </c>
      <c r="M144" s="174"/>
      <c r="N144" s="191">
        <f t="shared" si="39"/>
        <v>45</v>
      </c>
      <c r="O144" s="174">
        <f t="shared" si="40"/>
        <v>337.5</v>
      </c>
      <c r="P144" s="174">
        <f t="shared" si="41"/>
        <v>5516.25</v>
      </c>
      <c r="Q144" s="20"/>
      <c r="R144" s="20"/>
      <c r="S144" s="20"/>
      <c r="T144" s="20"/>
      <c r="U144" s="20"/>
    </row>
    <row r="145" spans="2:21" s="2" customFormat="1" ht="30" customHeight="1" x14ac:dyDescent="0.2">
      <c r="B145" s="143">
        <v>130</v>
      </c>
      <c r="C145" s="681" t="s">
        <v>380</v>
      </c>
      <c r="D145" s="170" t="s">
        <v>76</v>
      </c>
      <c r="E145" s="362" t="s">
        <v>407</v>
      </c>
      <c r="F145" s="714">
        <v>375</v>
      </c>
      <c r="G145" s="174">
        <f>F145*12</f>
        <v>4500</v>
      </c>
      <c r="H145" s="711">
        <v>375</v>
      </c>
      <c r="I145" s="174">
        <f>+G145*6.75%</f>
        <v>303.75</v>
      </c>
      <c r="J145" s="174"/>
      <c r="K145" s="190"/>
      <c r="L145" s="190">
        <f>IF(F145&gt;685.71,685.71*7.5%*12,F145*7.5%*12)</f>
        <v>337.5</v>
      </c>
      <c r="M145" s="174"/>
      <c r="N145" s="193">
        <f>IF(F145&gt;685.71,685.71*1%*12,F145*1%*12)</f>
        <v>45</v>
      </c>
      <c r="O145" s="174">
        <f>SUM(J145:M145)</f>
        <v>337.5</v>
      </c>
      <c r="P145" s="174">
        <f t="shared" si="41"/>
        <v>5516.25</v>
      </c>
      <c r="Q145" s="20"/>
      <c r="R145" s="20"/>
      <c r="S145" s="20"/>
      <c r="T145" s="20"/>
      <c r="U145" s="20"/>
    </row>
    <row r="146" spans="2:21" s="2" customFormat="1" ht="30" customHeight="1" x14ac:dyDescent="0.2">
      <c r="B146" s="143">
        <v>131</v>
      </c>
      <c r="C146" s="681" t="s">
        <v>436</v>
      </c>
      <c r="D146" s="170" t="s">
        <v>76</v>
      </c>
      <c r="E146" s="362" t="s">
        <v>407</v>
      </c>
      <c r="F146" s="711">
        <v>400</v>
      </c>
      <c r="G146" s="180">
        <f t="shared" si="36"/>
        <v>4800</v>
      </c>
      <c r="H146" s="711">
        <v>400</v>
      </c>
      <c r="I146" s="174">
        <f t="shared" si="37"/>
        <v>324</v>
      </c>
      <c r="J146" s="174"/>
      <c r="K146" s="190"/>
      <c r="L146" s="190">
        <f t="shared" si="38"/>
        <v>360</v>
      </c>
      <c r="M146" s="174"/>
      <c r="N146" s="191">
        <f t="shared" si="39"/>
        <v>48</v>
      </c>
      <c r="O146" s="174">
        <f t="shared" si="40"/>
        <v>360</v>
      </c>
      <c r="P146" s="174">
        <f t="shared" si="41"/>
        <v>5884</v>
      </c>
      <c r="Q146" s="20"/>
      <c r="R146" s="20"/>
      <c r="S146" s="20"/>
      <c r="T146" s="20"/>
      <c r="U146" s="20"/>
    </row>
    <row r="147" spans="2:21" s="2" customFormat="1" ht="30" customHeight="1" thickBot="1" x14ac:dyDescent="0.3">
      <c r="B147" s="143"/>
      <c r="C147" s="142"/>
      <c r="D147" s="183"/>
      <c r="E147" s="480"/>
      <c r="F147" s="481">
        <f t="shared" ref="F147:L147" si="42">SUM(F101:F146)</f>
        <v>17350</v>
      </c>
      <c r="G147" s="481">
        <f t="shared" si="42"/>
        <v>208200</v>
      </c>
      <c r="H147" s="481">
        <f t="shared" si="42"/>
        <v>17350</v>
      </c>
      <c r="I147" s="481">
        <f t="shared" si="42"/>
        <v>14053.5</v>
      </c>
      <c r="J147" s="481">
        <f t="shared" si="42"/>
        <v>630.00000000000011</v>
      </c>
      <c r="K147" s="484">
        <f t="shared" si="42"/>
        <v>0</v>
      </c>
      <c r="L147" s="481">
        <f t="shared" si="42"/>
        <v>15615</v>
      </c>
      <c r="M147" s="482">
        <f>SUM(M55:M146)</f>
        <v>0</v>
      </c>
      <c r="N147" s="481">
        <f>SUM(N101:N146)</f>
        <v>2082</v>
      </c>
      <c r="O147" s="481">
        <f>SUM(O101:O146)</f>
        <v>16245</v>
      </c>
      <c r="P147" s="483">
        <f>SUM(P101:P146)</f>
        <v>255848.5</v>
      </c>
      <c r="Q147" s="20"/>
      <c r="R147" s="20"/>
      <c r="S147" s="20"/>
      <c r="T147" s="20"/>
      <c r="U147" s="20"/>
    </row>
    <row r="148" spans="2:21" s="2" customFormat="1" ht="30" customHeight="1" thickBot="1" x14ac:dyDescent="0.3">
      <c r="B148" s="143"/>
      <c r="C148" s="126"/>
      <c r="D148" s="184"/>
      <c r="E148" s="155"/>
      <c r="F148" s="181">
        <f>+F147+F100+F84+F67+F54+F24</f>
        <v>55841</v>
      </c>
      <c r="G148" s="181">
        <f>+G147+G100+G84+G67+G54+G24</f>
        <v>670092</v>
      </c>
      <c r="H148" s="181">
        <f>+H147+H100+H84+H67+H54+H24</f>
        <v>55841</v>
      </c>
      <c r="I148" s="181">
        <f>+I147+I100+I84+I67+I54+I24</f>
        <v>44603.46</v>
      </c>
      <c r="J148" s="181">
        <f t="shared" ref="J148:K148" si="43">+J147+J100+J84+J67+J54+J24</f>
        <v>1638.0000000000002</v>
      </c>
      <c r="K148" s="181">
        <f t="shared" si="43"/>
        <v>651.00000000000011</v>
      </c>
      <c r="L148" s="181">
        <f>+L147+L100+L84+L67+L54+L24</f>
        <v>48553.289999999994</v>
      </c>
      <c r="M148" s="181">
        <f>+M147+M54</f>
        <v>0</v>
      </c>
      <c r="N148" s="181">
        <f>+N147+N100+N84+N67+N54+N24</f>
        <v>6473.7719999999999</v>
      </c>
      <c r="O148" s="181">
        <f>+O147+O100+O84+O67+O54+O24</f>
        <v>50485.289999999994</v>
      </c>
      <c r="P148" s="194">
        <f>+P147+P67+P54+P24</f>
        <v>642778.72200000007</v>
      </c>
      <c r="Q148" s="20"/>
      <c r="R148" s="20"/>
      <c r="S148" s="20"/>
      <c r="T148" s="20"/>
      <c r="U148" s="20"/>
    </row>
    <row r="149" spans="2:21" ht="30" customHeight="1" thickBot="1" x14ac:dyDescent="0.3">
      <c r="B149" s="122"/>
      <c r="C149" s="123"/>
      <c r="D149" s="185" t="s">
        <v>79</v>
      </c>
      <c r="E149" s="156" t="s">
        <v>3</v>
      </c>
      <c r="F149" s="144"/>
      <c r="G149" s="145"/>
      <c r="H149" s="145"/>
      <c r="I149" s="145"/>
      <c r="J149" s="145"/>
      <c r="K149" s="145"/>
      <c r="L149" s="195"/>
      <c r="M149" s="196"/>
      <c r="N149" s="195"/>
      <c r="O149" s="195"/>
      <c r="P149" s="197">
        <v>38400</v>
      </c>
      <c r="Q149" s="19"/>
      <c r="R149" s="19"/>
      <c r="S149" s="19"/>
      <c r="T149" s="19"/>
      <c r="U149" s="19"/>
    </row>
    <row r="150" spans="2:21" s="2" customFormat="1" ht="30" customHeight="1" thickBot="1" x14ac:dyDescent="0.3">
      <c r="B150" s="118"/>
      <c r="C150" s="124"/>
      <c r="D150" s="186" t="s">
        <v>79</v>
      </c>
      <c r="E150" s="157" t="s">
        <v>3</v>
      </c>
      <c r="F150" s="146"/>
      <c r="G150" s="146"/>
      <c r="H150" s="146"/>
      <c r="I150" s="146"/>
      <c r="J150" s="146"/>
      <c r="K150" s="146" t="s">
        <v>465</v>
      </c>
      <c r="L150" s="198"/>
      <c r="M150" s="198"/>
      <c r="N150" s="198"/>
      <c r="O150" s="198"/>
      <c r="P150" s="199">
        <f>+G148*1%</f>
        <v>6700.92</v>
      </c>
      <c r="Q150" s="20"/>
      <c r="R150" s="20"/>
      <c r="S150" s="20"/>
      <c r="T150" s="20"/>
      <c r="U150" s="20"/>
    </row>
    <row r="151" spans="2:21" ht="30" customHeight="1" thickBot="1" x14ac:dyDescent="0.3">
      <c r="B151" s="125"/>
      <c r="C151" s="127"/>
      <c r="D151" s="127"/>
      <c r="E151" s="128"/>
      <c r="F151" s="147"/>
      <c r="G151" s="148"/>
      <c r="H151" s="148"/>
      <c r="I151" s="148"/>
      <c r="J151" s="148"/>
      <c r="K151" s="148"/>
      <c r="L151" s="200"/>
      <c r="M151" s="200"/>
      <c r="N151" s="200"/>
      <c r="O151" s="200"/>
      <c r="P151" s="323">
        <f>SUM(P148:P150)</f>
        <v>687879.64200000011</v>
      </c>
      <c r="Q151" s="19"/>
      <c r="R151" s="19"/>
      <c r="S151" s="19"/>
      <c r="T151" s="19"/>
      <c r="U151" s="19"/>
    </row>
    <row r="152" spans="2:21" ht="21.95" customHeight="1" x14ac:dyDescent="0.2">
      <c r="B152" s="120"/>
      <c r="C152" s="99"/>
      <c r="P152" s="19"/>
      <c r="Q152" s="19"/>
      <c r="R152" s="19"/>
      <c r="S152" s="19"/>
      <c r="T152" s="19"/>
      <c r="U152" s="19"/>
    </row>
    <row r="153" spans="2:21" ht="21.95" customHeight="1" x14ac:dyDescent="0.2">
      <c r="B153" s="119"/>
      <c r="P153" s="19"/>
      <c r="Q153" s="19"/>
      <c r="R153" s="19"/>
      <c r="S153" s="19"/>
      <c r="T153" s="19"/>
      <c r="U153" s="19"/>
    </row>
    <row r="154" spans="2:21" x14ac:dyDescent="0.2">
      <c r="B154" s="21"/>
      <c r="Q154" s="19"/>
      <c r="R154" s="19"/>
      <c r="S154" s="19"/>
      <c r="T154" s="19"/>
      <c r="U154" s="19"/>
    </row>
    <row r="155" spans="2:21" x14ac:dyDescent="0.2">
      <c r="B155" s="21"/>
      <c r="L155" s="19"/>
      <c r="P155" s="19"/>
    </row>
    <row r="156" spans="2:21" x14ac:dyDescent="0.2">
      <c r="Q156" s="19"/>
    </row>
    <row r="172" spans="12:12" x14ac:dyDescent="0.2">
      <c r="L172" s="19"/>
    </row>
  </sheetData>
  <mergeCells count="12">
    <mergeCell ref="H6:H7"/>
    <mergeCell ref="I6:O6"/>
    <mergeCell ref="J7:O7"/>
    <mergeCell ref="B2:P2"/>
    <mergeCell ref="B3:P3"/>
    <mergeCell ref="B4:P4"/>
    <mergeCell ref="F6:G7"/>
    <mergeCell ref="B6:B8"/>
    <mergeCell ref="P6:P8"/>
    <mergeCell ref="D6:D8"/>
    <mergeCell ref="E6:E8"/>
    <mergeCell ref="C6:C8"/>
  </mergeCells>
  <phoneticPr fontId="0" type="noConversion"/>
  <printOptions horizontalCentered="1" verticalCentered="1"/>
  <pageMargins left="0" right="0.59055118110236227" top="0.53" bottom="1.38" header="0.11811023622047245" footer="0"/>
  <pageSetup paperSize="9" scale="60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indexed="43"/>
  </sheetPr>
  <dimension ref="B1:K35"/>
  <sheetViews>
    <sheetView showGridLines="0" topLeftCell="A16" workbookViewId="0">
      <selection activeCell="B41" sqref="B41"/>
    </sheetView>
  </sheetViews>
  <sheetFormatPr baseColWidth="10" defaultRowHeight="12.75" x14ac:dyDescent="0.2"/>
  <cols>
    <col min="2" max="2" width="7.42578125" customWidth="1"/>
    <col min="3" max="3" width="6.42578125" style="1" customWidth="1"/>
    <col min="4" max="4" width="5.85546875" style="1" customWidth="1"/>
    <col min="5" max="5" width="41" customWidth="1"/>
    <col min="6" max="6" width="16.5703125" customWidth="1"/>
    <col min="7" max="7" width="16.140625" customWidth="1"/>
    <col min="8" max="8" width="16.28515625" customWidth="1"/>
  </cols>
  <sheetData>
    <row r="1" spans="2:11" ht="18" x14ac:dyDescent="0.25">
      <c r="B1" s="746" t="s">
        <v>42</v>
      </c>
      <c r="C1" s="746"/>
      <c r="D1" s="746"/>
      <c r="E1" s="746"/>
      <c r="F1" s="746"/>
      <c r="G1" s="746"/>
      <c r="H1" s="746"/>
    </row>
    <row r="2" spans="2:11" ht="18" x14ac:dyDescent="0.25">
      <c r="B2" s="747" t="s">
        <v>340</v>
      </c>
      <c r="C2" s="747"/>
      <c r="D2" s="747"/>
      <c r="E2" s="747"/>
      <c r="F2" s="747"/>
      <c r="G2" s="747"/>
      <c r="H2" s="747"/>
    </row>
    <row r="3" spans="2:11" ht="20.25" x14ac:dyDescent="0.3">
      <c r="B3" s="748" t="s">
        <v>545</v>
      </c>
      <c r="C3" s="749"/>
      <c r="D3" s="749"/>
      <c r="E3" s="749"/>
      <c r="F3" s="749"/>
      <c r="G3" s="749"/>
      <c r="H3" s="750"/>
    </row>
    <row r="4" spans="2:11" ht="24.95" customHeight="1" x14ac:dyDescent="0.25">
      <c r="B4" s="746" t="s">
        <v>33</v>
      </c>
      <c r="C4" s="746"/>
      <c r="D4" s="746"/>
      <c r="E4" s="746"/>
      <c r="F4" s="746"/>
      <c r="G4" s="746"/>
      <c r="H4" s="746"/>
    </row>
    <row r="5" spans="2:11" ht="24.95" customHeight="1" x14ac:dyDescent="0.25">
      <c r="B5" s="751" t="s">
        <v>32</v>
      </c>
      <c r="C5" s="751"/>
      <c r="D5" s="751"/>
      <c r="E5" s="751"/>
      <c r="F5" s="751"/>
      <c r="G5" s="751"/>
      <c r="H5" s="751"/>
    </row>
    <row r="6" spans="2:11" ht="24.95" customHeight="1" thickBot="1" x14ac:dyDescent="0.3">
      <c r="B6" s="262"/>
      <c r="C6" s="262"/>
      <c r="D6" s="262"/>
      <c r="E6" s="262"/>
      <c r="F6" s="262"/>
      <c r="G6" s="262"/>
      <c r="H6" s="262"/>
    </row>
    <row r="7" spans="2:11" ht="24.95" customHeight="1" x14ac:dyDescent="0.2">
      <c r="B7" s="4" t="s">
        <v>22</v>
      </c>
      <c r="C7" s="263" t="s">
        <v>24</v>
      </c>
      <c r="D7" s="264" t="s">
        <v>9</v>
      </c>
      <c r="E7" s="757" t="s">
        <v>8</v>
      </c>
      <c r="F7" s="755" t="s">
        <v>44</v>
      </c>
      <c r="G7" s="755" t="s">
        <v>44</v>
      </c>
      <c r="H7" s="755" t="s">
        <v>35</v>
      </c>
    </row>
    <row r="8" spans="2:11" ht="24.95" customHeight="1" thickBot="1" x14ac:dyDescent="0.25">
      <c r="B8" s="265" t="s">
        <v>23</v>
      </c>
      <c r="C8" s="266" t="s">
        <v>25</v>
      </c>
      <c r="D8" s="267" t="s">
        <v>10</v>
      </c>
      <c r="E8" s="758"/>
      <c r="F8" s="756"/>
      <c r="G8" s="756"/>
      <c r="H8" s="756"/>
    </row>
    <row r="9" spans="2:11" ht="24.95" customHeight="1" x14ac:dyDescent="0.25">
      <c r="B9" s="268" t="s">
        <v>26</v>
      </c>
      <c r="C9" s="334"/>
      <c r="D9" s="269"/>
      <c r="E9" s="363" t="s">
        <v>27</v>
      </c>
      <c r="F9" s="270"/>
      <c r="G9" s="270"/>
      <c r="H9" s="270">
        <f>+G10</f>
        <v>1460772.172</v>
      </c>
    </row>
    <row r="10" spans="2:11" ht="24.95" customHeight="1" x14ac:dyDescent="0.25">
      <c r="B10" s="271"/>
      <c r="C10" s="330" t="s">
        <v>2</v>
      </c>
      <c r="D10" s="273"/>
      <c r="E10" s="283" t="s">
        <v>20</v>
      </c>
      <c r="F10" s="275"/>
      <c r="G10" s="275">
        <f>F11+F12</f>
        <v>1460772.172</v>
      </c>
      <c r="H10" s="275"/>
    </row>
    <row r="11" spans="2:11" ht="24.95" customHeight="1" x14ac:dyDescent="0.25">
      <c r="B11" s="271"/>
      <c r="C11" s="331"/>
      <c r="D11" s="273" t="s">
        <v>3</v>
      </c>
      <c r="E11" s="283" t="s">
        <v>21</v>
      </c>
      <c r="F11" s="275">
        <f>+Consolidado!C138+Consolidado!O138</f>
        <v>1189298.977</v>
      </c>
      <c r="G11" s="275"/>
      <c r="H11" s="275"/>
      <c r="K11" s="68"/>
    </row>
    <row r="12" spans="2:11" ht="24.95" customHeight="1" thickBot="1" x14ac:dyDescent="0.3">
      <c r="B12" s="276"/>
      <c r="C12" s="332"/>
      <c r="D12" s="277" t="s">
        <v>4</v>
      </c>
      <c r="E12" s="284" t="s">
        <v>262</v>
      </c>
      <c r="F12" s="278">
        <f>+Consolidado!D138+Consolidado!P138</f>
        <v>271473.19500000001</v>
      </c>
      <c r="G12" s="278"/>
      <c r="H12" s="278"/>
      <c r="K12" s="28"/>
    </row>
    <row r="13" spans="2:11" ht="24.95" customHeight="1" x14ac:dyDescent="0.25">
      <c r="B13" s="279">
        <v>1</v>
      </c>
      <c r="C13" s="330"/>
      <c r="D13" s="273"/>
      <c r="E13" s="364" t="s">
        <v>0</v>
      </c>
      <c r="F13" s="275"/>
      <c r="G13" s="275"/>
      <c r="H13" s="275">
        <f>+G14</f>
        <v>595004.68800000008</v>
      </c>
    </row>
    <row r="14" spans="2:11" ht="24.95" customHeight="1" x14ac:dyDescent="0.25">
      <c r="B14" s="279"/>
      <c r="C14" s="330" t="s">
        <v>259</v>
      </c>
      <c r="D14" s="273"/>
      <c r="E14" s="283" t="s">
        <v>0</v>
      </c>
      <c r="F14" s="275"/>
      <c r="G14" s="275">
        <f>F15+F16+F17+F18</f>
        <v>595004.68800000008</v>
      </c>
      <c r="H14" s="275"/>
    </row>
    <row r="15" spans="2:11" ht="24.95" customHeight="1" x14ac:dyDescent="0.25">
      <c r="B15" s="279"/>
      <c r="C15" s="330"/>
      <c r="D15" s="273" t="s">
        <v>260</v>
      </c>
      <c r="E15" s="283" t="s">
        <v>174</v>
      </c>
      <c r="F15" s="275">
        <f>+Consolidado!E138+Consolidado!Q138</f>
        <v>75743.16</v>
      </c>
      <c r="G15" s="275"/>
      <c r="H15" s="275"/>
    </row>
    <row r="16" spans="2:11" ht="24.95" customHeight="1" thickBot="1" x14ac:dyDescent="0.3">
      <c r="B16" s="279"/>
      <c r="C16" s="330"/>
      <c r="D16" s="277" t="s">
        <v>261</v>
      </c>
      <c r="E16" s="284" t="s">
        <v>320</v>
      </c>
      <c r="F16" s="278">
        <f>+Consolidado!F138+Consolidado!R138</f>
        <v>100499.27800000001</v>
      </c>
      <c r="G16" s="275"/>
      <c r="H16" s="275"/>
    </row>
    <row r="17" spans="2:8" ht="24.95" customHeight="1" x14ac:dyDescent="0.25">
      <c r="B17" s="279"/>
      <c r="C17" s="330"/>
      <c r="D17" s="273" t="s">
        <v>406</v>
      </c>
      <c r="E17" s="283" t="s">
        <v>410</v>
      </c>
      <c r="F17" s="275">
        <f>+Consolidado!G138+Consolidado!S138</f>
        <v>84743.75</v>
      </c>
      <c r="G17" s="275"/>
      <c r="H17" s="275"/>
    </row>
    <row r="18" spans="2:8" ht="24.95" customHeight="1" thickBot="1" x14ac:dyDescent="0.3">
      <c r="B18" s="280"/>
      <c r="C18" s="333"/>
      <c r="D18" s="277" t="s">
        <v>407</v>
      </c>
      <c r="E18" s="284" t="s">
        <v>411</v>
      </c>
      <c r="F18" s="278">
        <f>+Consolidado!H138+Consolidado!T138</f>
        <v>334018.5</v>
      </c>
      <c r="G18" s="278"/>
      <c r="H18" s="278"/>
    </row>
    <row r="19" spans="2:8" ht="24.95" customHeight="1" x14ac:dyDescent="0.25">
      <c r="B19" s="279">
        <v>3</v>
      </c>
      <c r="C19" s="330"/>
      <c r="D19" s="273"/>
      <c r="E19" s="364" t="s">
        <v>28</v>
      </c>
      <c r="F19" s="275"/>
      <c r="G19" s="275"/>
      <c r="H19" s="275">
        <f>+G20</f>
        <v>1452173.06</v>
      </c>
    </row>
    <row r="20" spans="2:8" ht="24.95" customHeight="1" x14ac:dyDescent="0.25">
      <c r="B20" s="279"/>
      <c r="C20" s="330" t="s">
        <v>5</v>
      </c>
      <c r="D20" s="273"/>
      <c r="E20" s="283" t="s">
        <v>17</v>
      </c>
      <c r="F20" s="275"/>
      <c r="G20" s="275">
        <f>+F21+F22+F23+F25</f>
        <v>1452173.06</v>
      </c>
      <c r="H20" s="275"/>
    </row>
    <row r="21" spans="2:8" ht="24.95" customHeight="1" x14ac:dyDescent="0.25">
      <c r="B21" s="279"/>
      <c r="C21" s="330"/>
      <c r="D21" s="273" t="s">
        <v>6</v>
      </c>
      <c r="E21" s="283" t="s">
        <v>1</v>
      </c>
      <c r="F21" s="275">
        <f>+Consolidado!J138</f>
        <v>56365.84</v>
      </c>
      <c r="G21" s="275"/>
      <c r="H21" s="275"/>
    </row>
    <row r="22" spans="2:8" ht="24.95" customHeight="1" x14ac:dyDescent="0.25">
      <c r="B22" s="279"/>
      <c r="C22" s="330"/>
      <c r="D22" s="273" t="s">
        <v>7</v>
      </c>
      <c r="E22" s="283" t="s">
        <v>16</v>
      </c>
      <c r="F22" s="275">
        <f>+Consolidado!K138</f>
        <v>524898.22</v>
      </c>
      <c r="G22" s="347"/>
      <c r="H22" s="275"/>
    </row>
    <row r="23" spans="2:8" ht="24.95" customHeight="1" x14ac:dyDescent="0.25">
      <c r="B23" s="279">
        <v>5</v>
      </c>
      <c r="C23" s="330"/>
      <c r="D23" s="273" t="s">
        <v>412</v>
      </c>
      <c r="E23" s="283" t="s">
        <v>413</v>
      </c>
      <c r="F23" s="275">
        <f>+Consolidado!L138</f>
        <v>322728.84000000003</v>
      </c>
      <c r="G23" s="275"/>
      <c r="H23" s="275"/>
    </row>
    <row r="24" spans="2:8" ht="24.95" customHeight="1" x14ac:dyDescent="0.25">
      <c r="B24" s="279"/>
      <c r="C24" s="330" t="s">
        <v>321</v>
      </c>
      <c r="D24" s="273"/>
      <c r="E24" s="365" t="s">
        <v>322</v>
      </c>
      <c r="F24" s="275"/>
      <c r="G24" s="275"/>
      <c r="H24" s="275"/>
    </row>
    <row r="25" spans="2:8" ht="24.95" customHeight="1" x14ac:dyDescent="0.25">
      <c r="B25" s="279"/>
      <c r="C25" s="330"/>
      <c r="D25" s="273" t="s">
        <v>18</v>
      </c>
      <c r="E25" s="283" t="s">
        <v>323</v>
      </c>
      <c r="F25" s="275">
        <f>+Consolidado!M138</f>
        <v>548180.16</v>
      </c>
      <c r="G25" s="275"/>
      <c r="H25" s="275"/>
    </row>
    <row r="26" spans="2:8" ht="24.95" customHeight="1" x14ac:dyDescent="0.25">
      <c r="B26" s="279"/>
      <c r="C26" s="330"/>
      <c r="D26" s="273"/>
      <c r="E26" s="283"/>
      <c r="F26" s="275"/>
      <c r="G26" s="275"/>
      <c r="H26" s="275"/>
    </row>
    <row r="27" spans="2:8" ht="23.25" customHeight="1" thickBot="1" x14ac:dyDescent="0.3">
      <c r="B27" s="280"/>
      <c r="C27" s="333"/>
      <c r="D27" s="277"/>
      <c r="E27" s="284"/>
      <c r="F27" s="278"/>
      <c r="G27" s="278"/>
      <c r="H27" s="278"/>
    </row>
    <row r="28" spans="2:8" ht="24.95" customHeight="1" x14ac:dyDescent="0.25">
      <c r="B28" s="281"/>
      <c r="C28" s="272"/>
      <c r="D28" s="273"/>
      <c r="E28" s="274"/>
      <c r="F28" s="275"/>
      <c r="G28" s="275"/>
      <c r="H28" s="275"/>
    </row>
    <row r="29" spans="2:8" ht="24.95" customHeight="1" thickBot="1" x14ac:dyDescent="0.3">
      <c r="B29" s="281"/>
      <c r="C29" s="272"/>
      <c r="D29" s="273"/>
      <c r="E29" s="274"/>
      <c r="F29" s="275"/>
      <c r="G29" s="275"/>
      <c r="H29" s="275"/>
    </row>
    <row r="30" spans="2:8" ht="24.95" customHeight="1" thickBot="1" x14ac:dyDescent="0.3">
      <c r="B30" s="752" t="s">
        <v>35</v>
      </c>
      <c r="C30" s="753"/>
      <c r="D30" s="753"/>
      <c r="E30" s="754"/>
      <c r="F30" s="282">
        <f>SUM(F9:F29)</f>
        <v>3507949.92</v>
      </c>
      <c r="G30" s="282">
        <f>SUM(G9:G29)</f>
        <v>3507949.92</v>
      </c>
      <c r="H30" s="282">
        <f>SUM(H9:H29)</f>
        <v>3507949.92</v>
      </c>
    </row>
    <row r="35" ht="13.5" customHeight="1" x14ac:dyDescent="0.2"/>
  </sheetData>
  <mergeCells count="10">
    <mergeCell ref="B30:E30"/>
    <mergeCell ref="G7:G8"/>
    <mergeCell ref="H7:H8"/>
    <mergeCell ref="E7:E8"/>
    <mergeCell ref="F7:F8"/>
    <mergeCell ref="B4:H4"/>
    <mergeCell ref="B1:H1"/>
    <mergeCell ref="B2:H2"/>
    <mergeCell ref="B3:H3"/>
    <mergeCell ref="B5:H5"/>
  </mergeCells>
  <phoneticPr fontId="0" type="noConversion"/>
  <printOptions horizontalCentered="1" verticalCentered="1"/>
  <pageMargins left="0.78740157480314965" right="0.47244094488188981" top="0.43307086614173229" bottom="0.70866141732283472" header="0" footer="0"/>
  <pageSetup scale="77" orientation="portrait" horizontalDpi="4294967293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indexed="43"/>
  </sheetPr>
  <dimension ref="A1:F36"/>
  <sheetViews>
    <sheetView showGridLines="0" topLeftCell="A13" workbookViewId="0">
      <selection activeCell="A26" sqref="A26"/>
    </sheetView>
  </sheetViews>
  <sheetFormatPr baseColWidth="10" defaultRowHeight="12.75" x14ac:dyDescent="0.2"/>
  <cols>
    <col min="1" max="1" width="11.5703125" bestFit="1" customWidth="1"/>
    <col min="2" max="2" width="34" customWidth="1"/>
    <col min="3" max="3" width="17" bestFit="1" customWidth="1"/>
    <col min="4" max="4" width="18" bestFit="1" customWidth="1"/>
  </cols>
  <sheetData>
    <row r="1" spans="1:6" ht="15.75" x14ac:dyDescent="0.25">
      <c r="A1" s="771" t="s">
        <v>42</v>
      </c>
      <c r="B1" s="771"/>
      <c r="C1" s="771"/>
      <c r="D1" s="771"/>
    </row>
    <row r="2" spans="1:6" ht="15.75" x14ac:dyDescent="0.25">
      <c r="A2" s="771"/>
      <c r="B2" s="771"/>
      <c r="C2" s="771"/>
      <c r="D2" s="771"/>
    </row>
    <row r="3" spans="1:6" ht="15.75" x14ac:dyDescent="0.25">
      <c r="A3" s="771"/>
      <c r="B3" s="771"/>
      <c r="C3" s="771"/>
      <c r="D3" s="771"/>
    </row>
    <row r="4" spans="1:6" ht="15.75" x14ac:dyDescent="0.25">
      <c r="A4" s="771" t="s">
        <v>545</v>
      </c>
      <c r="B4" s="771"/>
      <c r="C4" s="771"/>
      <c r="D4" s="771"/>
    </row>
    <row r="5" spans="1:6" ht="13.5" thickBot="1" x14ac:dyDescent="0.25"/>
    <row r="6" spans="1:6" ht="15" x14ac:dyDescent="0.25">
      <c r="A6" s="759" t="s">
        <v>33</v>
      </c>
      <c r="B6" s="760"/>
      <c r="C6" s="760"/>
      <c r="D6" s="761"/>
    </row>
    <row r="7" spans="1:6" ht="15" x14ac:dyDescent="0.25">
      <c r="A7" s="762" t="s">
        <v>34</v>
      </c>
      <c r="B7" s="763"/>
      <c r="C7" s="763"/>
      <c r="D7" s="764"/>
    </row>
    <row r="8" spans="1:6" ht="15" x14ac:dyDescent="0.25">
      <c r="A8" s="765" t="s">
        <v>15</v>
      </c>
      <c r="B8" s="766"/>
      <c r="C8" s="766"/>
      <c r="D8" s="767"/>
    </row>
    <row r="9" spans="1:6" ht="13.5" thickBot="1" x14ac:dyDescent="0.25">
      <c r="A9" s="768" t="s">
        <v>43</v>
      </c>
      <c r="B9" s="769"/>
      <c r="C9" s="769"/>
      <c r="D9" s="770"/>
    </row>
    <row r="10" spans="1:6" x14ac:dyDescent="0.2">
      <c r="A10" s="11"/>
      <c r="B10" s="774"/>
      <c r="C10" s="775"/>
      <c r="D10" s="11"/>
    </row>
    <row r="11" spans="1:6" x14ac:dyDescent="0.2">
      <c r="A11" s="6" t="s">
        <v>11</v>
      </c>
      <c r="B11" s="772" t="s">
        <v>14</v>
      </c>
      <c r="C11" s="783"/>
      <c r="D11" s="65">
        <f>+ResumenGral!D38</f>
        <v>2843216.86</v>
      </c>
      <c r="F11" s="28"/>
    </row>
    <row r="12" spans="1:6" x14ac:dyDescent="0.2">
      <c r="A12" s="6"/>
      <c r="B12" s="776"/>
      <c r="C12" s="782"/>
      <c r="D12" s="11"/>
      <c r="F12" s="68"/>
    </row>
    <row r="13" spans="1:6" x14ac:dyDescent="0.2">
      <c r="A13" s="6" t="s">
        <v>12</v>
      </c>
      <c r="B13" s="772" t="s">
        <v>45</v>
      </c>
      <c r="C13" s="773"/>
      <c r="D13" s="65">
        <f>+ResumenGral!D36-D15</f>
        <v>254293.06000000006</v>
      </c>
    </row>
    <row r="14" spans="1:6" x14ac:dyDescent="0.2">
      <c r="A14" s="6"/>
      <c r="B14" s="776"/>
      <c r="C14" s="777"/>
      <c r="D14" s="65"/>
    </row>
    <row r="15" spans="1:6" x14ac:dyDescent="0.2">
      <c r="A15" s="6" t="s">
        <v>13</v>
      </c>
      <c r="B15" s="772" t="s">
        <v>19</v>
      </c>
      <c r="C15" s="781"/>
      <c r="D15" s="65">
        <f>+Consolidado!M93</f>
        <v>410440</v>
      </c>
    </row>
    <row r="16" spans="1:6" ht="13.5" thickBot="1" x14ac:dyDescent="0.25">
      <c r="A16" s="11"/>
      <c r="B16" s="774"/>
      <c r="C16" s="778"/>
      <c r="D16" s="11"/>
    </row>
    <row r="17" spans="1:5" ht="13.5" thickBot="1" x14ac:dyDescent="0.25">
      <c r="A17" s="9"/>
      <c r="B17" s="779" t="s">
        <v>35</v>
      </c>
      <c r="C17" s="780"/>
      <c r="D17" s="66">
        <f>SUM(D10:D16)</f>
        <v>3507949.92</v>
      </c>
    </row>
    <row r="18" spans="1:5" x14ac:dyDescent="0.2">
      <c r="B18" s="1"/>
      <c r="C18" s="1"/>
    </row>
    <row r="19" spans="1:5" x14ac:dyDescent="0.2">
      <c r="B19" s="1"/>
      <c r="C19" s="1"/>
    </row>
    <row r="20" spans="1:5" x14ac:dyDescent="0.2">
      <c r="B20" s="1"/>
      <c r="C20" s="1"/>
    </row>
    <row r="21" spans="1:5" ht="13.5" thickBot="1" x14ac:dyDescent="0.25">
      <c r="B21" s="1"/>
      <c r="C21" s="1"/>
    </row>
    <row r="22" spans="1:5" ht="15" x14ac:dyDescent="0.25">
      <c r="A22" s="759" t="s">
        <v>39</v>
      </c>
      <c r="B22" s="760"/>
      <c r="C22" s="760"/>
      <c r="D22" s="761"/>
    </row>
    <row r="23" spans="1:5" ht="13.5" thickBot="1" x14ac:dyDescent="0.25">
      <c r="A23" s="768" t="s">
        <v>43</v>
      </c>
      <c r="B23" s="769"/>
      <c r="C23" s="769"/>
      <c r="D23" s="770"/>
    </row>
    <row r="24" spans="1:5" ht="15.75" thickBot="1" x14ac:dyDescent="0.3">
      <c r="A24" s="14" t="s">
        <v>41</v>
      </c>
      <c r="B24" s="12" t="s">
        <v>40</v>
      </c>
      <c r="C24" s="13" t="s">
        <v>36</v>
      </c>
      <c r="D24" s="13" t="s">
        <v>37</v>
      </c>
    </row>
    <row r="25" spans="1:5" x14ac:dyDescent="0.2">
      <c r="A25" s="15"/>
      <c r="C25" s="17"/>
      <c r="D25" s="17"/>
    </row>
    <row r="26" spans="1:5" x14ac:dyDescent="0.2">
      <c r="A26" s="8">
        <v>1</v>
      </c>
      <c r="B26" s="2" t="s">
        <v>29</v>
      </c>
      <c r="C26" s="65">
        <f>+Consolidado!I138+Consolidado!N138</f>
        <v>1827945.37</v>
      </c>
      <c r="D26" s="65">
        <f>+C26</f>
        <v>1827945.37</v>
      </c>
      <c r="E26" s="28"/>
    </row>
    <row r="27" spans="1:5" x14ac:dyDescent="0.2">
      <c r="A27" s="8"/>
      <c r="B27" s="2"/>
      <c r="C27" s="65"/>
      <c r="D27" s="65">
        <f t="shared" ref="D27:D28" si="0">+C27</f>
        <v>0</v>
      </c>
    </row>
    <row r="28" spans="1:5" x14ac:dyDescent="0.2">
      <c r="A28" s="8">
        <v>2</v>
      </c>
      <c r="B28" s="2" t="s">
        <v>30</v>
      </c>
      <c r="C28" s="65">
        <f>+Consolidado!U138</f>
        <v>1680004.55</v>
      </c>
      <c r="D28" s="65">
        <f t="shared" si="0"/>
        <v>1680004.55</v>
      </c>
    </row>
    <row r="29" spans="1:5" x14ac:dyDescent="0.2">
      <c r="A29" s="8"/>
      <c r="B29" s="2"/>
      <c r="C29" s="65"/>
      <c r="D29" s="17"/>
    </row>
    <row r="30" spans="1:5" x14ac:dyDescent="0.2">
      <c r="A30" s="8">
        <v>4</v>
      </c>
      <c r="B30" s="2" t="s">
        <v>31</v>
      </c>
      <c r="C30" s="65"/>
      <c r="D30" s="17"/>
    </row>
    <row r="31" spans="1:5" ht="13.5" thickBot="1" x14ac:dyDescent="0.25">
      <c r="A31" s="7"/>
      <c r="C31" s="65"/>
      <c r="D31" s="17"/>
    </row>
    <row r="32" spans="1:5" ht="13.5" thickBot="1" x14ac:dyDescent="0.25">
      <c r="A32" s="16"/>
      <c r="B32" s="10" t="s">
        <v>38</v>
      </c>
      <c r="C32" s="66">
        <f>SUM(C25:C31)</f>
        <v>3507949.92</v>
      </c>
      <c r="D32" s="66">
        <f>SUM(D25:D31)</f>
        <v>3507949.92</v>
      </c>
    </row>
    <row r="33" spans="2:3" x14ac:dyDescent="0.2">
      <c r="B33" s="1"/>
      <c r="C33" s="1"/>
    </row>
    <row r="34" spans="2:3" ht="15.75" x14ac:dyDescent="0.25">
      <c r="B34" s="67"/>
      <c r="C34" s="28"/>
    </row>
    <row r="35" spans="2:3" x14ac:dyDescent="0.2">
      <c r="C35" s="28"/>
    </row>
    <row r="36" spans="2:3" x14ac:dyDescent="0.2">
      <c r="C36" s="28"/>
    </row>
  </sheetData>
  <mergeCells count="18">
    <mergeCell ref="B13:C13"/>
    <mergeCell ref="B10:C10"/>
    <mergeCell ref="A22:D22"/>
    <mergeCell ref="A23:D23"/>
    <mergeCell ref="B14:C14"/>
    <mergeCell ref="B16:C16"/>
    <mergeCell ref="B17:C17"/>
    <mergeCell ref="B15:C15"/>
    <mergeCell ref="B12:C12"/>
    <mergeCell ref="B11:C11"/>
    <mergeCell ref="A6:D6"/>
    <mergeCell ref="A7:D7"/>
    <mergeCell ref="A8:D8"/>
    <mergeCell ref="A9:D9"/>
    <mergeCell ref="A1:D1"/>
    <mergeCell ref="A2:D2"/>
    <mergeCell ref="A3:D3"/>
    <mergeCell ref="A4:D4"/>
  </mergeCells>
  <phoneticPr fontId="0" type="noConversion"/>
  <printOptions horizontalCentered="1" verticalCentered="1"/>
  <pageMargins left="0.75" right="0.75" top="1" bottom="1" header="0" footer="0"/>
  <pageSetup orientation="portrait" horizontalDpi="4294967293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indexed="43"/>
  </sheetPr>
  <dimension ref="B1:E50"/>
  <sheetViews>
    <sheetView showGridLines="0" topLeftCell="A16" workbookViewId="0">
      <selection activeCell="H20" sqref="H20"/>
    </sheetView>
  </sheetViews>
  <sheetFormatPr baseColWidth="10" defaultRowHeight="12.75" x14ac:dyDescent="0.2"/>
  <cols>
    <col min="1" max="1" width="4.42578125" customWidth="1"/>
    <col min="2" max="2" width="11.5703125" bestFit="1" customWidth="1"/>
    <col min="3" max="3" width="46.85546875" customWidth="1"/>
    <col min="4" max="4" width="18" bestFit="1" customWidth="1"/>
  </cols>
  <sheetData>
    <row r="1" spans="2:5" ht="15.75" x14ac:dyDescent="0.25">
      <c r="B1" s="787" t="s">
        <v>42</v>
      </c>
      <c r="C1" s="787"/>
      <c r="D1" s="787"/>
    </row>
    <row r="2" spans="2:5" ht="15.75" x14ac:dyDescent="0.25">
      <c r="B2" s="771" t="s">
        <v>311</v>
      </c>
      <c r="C2" s="771"/>
      <c r="D2" s="771"/>
    </row>
    <row r="3" spans="2:5" ht="15.75" x14ac:dyDescent="0.25">
      <c r="B3" s="771" t="s">
        <v>319</v>
      </c>
      <c r="C3" s="771"/>
      <c r="D3" s="771"/>
    </row>
    <row r="4" spans="2:5" ht="15.75" x14ac:dyDescent="0.25">
      <c r="B4" s="788" t="s">
        <v>545</v>
      </c>
      <c r="C4" s="788"/>
      <c r="D4" s="788"/>
    </row>
    <row r="5" spans="2:5" ht="13.5" thickBot="1" x14ac:dyDescent="0.25"/>
    <row r="6" spans="2:5" ht="15" x14ac:dyDescent="0.25">
      <c r="B6" s="759" t="s">
        <v>33</v>
      </c>
      <c r="C6" s="760"/>
      <c r="D6" s="761"/>
    </row>
    <row r="7" spans="2:5" ht="15" x14ac:dyDescent="0.25">
      <c r="B7" s="784" t="s">
        <v>252</v>
      </c>
      <c r="C7" s="785"/>
      <c r="D7" s="786"/>
    </row>
    <row r="8" spans="2:5" ht="15" x14ac:dyDescent="0.25">
      <c r="B8" s="765" t="s">
        <v>253</v>
      </c>
      <c r="C8" s="766"/>
      <c r="D8" s="767"/>
    </row>
    <row r="9" spans="2:5" ht="13.5" thickBot="1" x14ac:dyDescent="0.25">
      <c r="B9" s="768" t="s">
        <v>43</v>
      </c>
      <c r="C9" s="769"/>
      <c r="D9" s="770"/>
    </row>
    <row r="10" spans="2:5" x14ac:dyDescent="0.2">
      <c r="B10" s="80"/>
      <c r="C10" s="80"/>
      <c r="D10" s="80"/>
    </row>
    <row r="11" spans="2:5" x14ac:dyDescent="0.2">
      <c r="B11" s="8">
        <v>11</v>
      </c>
      <c r="C11" s="53" t="s">
        <v>178</v>
      </c>
      <c r="D11" s="735">
        <f>+Ingresos!F7</f>
        <v>198479.74</v>
      </c>
      <c r="E11" s="74"/>
    </row>
    <row r="12" spans="2:5" x14ac:dyDescent="0.2">
      <c r="B12" s="83"/>
      <c r="C12" s="11"/>
      <c r="D12" s="736"/>
      <c r="E12" s="75"/>
    </row>
    <row r="13" spans="2:5" x14ac:dyDescent="0.2">
      <c r="B13" s="8">
        <v>12</v>
      </c>
      <c r="C13" s="60" t="s">
        <v>186</v>
      </c>
      <c r="D13" s="737">
        <f>+Ingresos!F22</f>
        <v>617498.75</v>
      </c>
      <c r="E13" s="76"/>
    </row>
    <row r="14" spans="2:5" x14ac:dyDescent="0.2">
      <c r="B14" s="8"/>
      <c r="C14" s="60"/>
      <c r="D14" s="737"/>
      <c r="E14" s="76"/>
    </row>
    <row r="15" spans="2:5" x14ac:dyDescent="0.2">
      <c r="B15" s="8">
        <v>14</v>
      </c>
      <c r="C15" s="60" t="s">
        <v>433</v>
      </c>
      <c r="D15" s="737">
        <f>+Ingresos!F39</f>
        <v>28187.57</v>
      </c>
      <c r="E15" s="76"/>
    </row>
    <row r="16" spans="2:5" x14ac:dyDescent="0.2">
      <c r="B16" s="83"/>
      <c r="C16" s="11"/>
      <c r="D16" s="737"/>
      <c r="E16" s="75"/>
    </row>
    <row r="17" spans="2:5" x14ac:dyDescent="0.2">
      <c r="B17" s="8">
        <v>15</v>
      </c>
      <c r="C17" s="60" t="s">
        <v>198</v>
      </c>
      <c r="D17" s="737">
        <f>+Ingresos!F42</f>
        <v>19734.900000000001</v>
      </c>
      <c r="E17" s="76"/>
    </row>
    <row r="18" spans="2:5" x14ac:dyDescent="0.2">
      <c r="B18" s="83"/>
      <c r="C18" s="11"/>
      <c r="D18" s="737"/>
      <c r="E18" s="75"/>
    </row>
    <row r="19" spans="2:5" x14ac:dyDescent="0.2">
      <c r="B19" s="8">
        <v>16</v>
      </c>
      <c r="C19" s="60" t="s">
        <v>208</v>
      </c>
      <c r="D19" s="737">
        <f>+Ingresos!F54</f>
        <v>375772.31</v>
      </c>
      <c r="E19" s="76"/>
    </row>
    <row r="20" spans="2:5" x14ac:dyDescent="0.2">
      <c r="B20" s="83"/>
      <c r="C20" s="11"/>
      <c r="D20" s="81"/>
      <c r="E20" s="75"/>
    </row>
    <row r="21" spans="2:5" x14ac:dyDescent="0.2">
      <c r="B21" s="8">
        <v>22</v>
      </c>
      <c r="C21" s="60" t="s">
        <v>211</v>
      </c>
      <c r="D21" s="81">
        <f>+Ingresos!F58</f>
        <v>1281278.32</v>
      </c>
      <c r="E21" s="76"/>
    </row>
    <row r="22" spans="2:5" x14ac:dyDescent="0.2">
      <c r="B22" s="8"/>
      <c r="C22" s="60"/>
      <c r="D22" s="81"/>
      <c r="E22" s="76"/>
    </row>
    <row r="23" spans="2:5" x14ac:dyDescent="0.2">
      <c r="B23" s="8">
        <v>31</v>
      </c>
      <c r="C23" s="60" t="s">
        <v>513</v>
      </c>
      <c r="D23" s="81"/>
      <c r="E23" s="76"/>
    </row>
    <row r="24" spans="2:5" x14ac:dyDescent="0.2">
      <c r="B24" s="83"/>
      <c r="C24" s="11"/>
      <c r="D24" s="60"/>
      <c r="E24" s="75"/>
    </row>
    <row r="25" spans="2:5" x14ac:dyDescent="0.2">
      <c r="B25" s="8">
        <v>32</v>
      </c>
      <c r="C25" s="60" t="s">
        <v>172</v>
      </c>
      <c r="D25" s="82">
        <f>+Ingresos!F67+Ingresos!F83</f>
        <v>986998.33</v>
      </c>
      <c r="E25" s="76"/>
    </row>
    <row r="26" spans="2:5" ht="13.5" thickBot="1" x14ac:dyDescent="0.25">
      <c r="B26" s="525"/>
      <c r="C26" s="60"/>
      <c r="D26" s="531"/>
      <c r="E26" s="76"/>
    </row>
    <row r="27" spans="2:5" ht="13.5" thickBot="1" x14ac:dyDescent="0.25">
      <c r="B27" s="27"/>
      <c r="C27" s="13" t="s">
        <v>35</v>
      </c>
      <c r="D27" s="78">
        <f>SUM(D11:D26)</f>
        <v>3507949.92</v>
      </c>
      <c r="E27" s="68"/>
    </row>
    <row r="29" spans="2:5" ht="13.5" thickBot="1" x14ac:dyDescent="0.25"/>
    <row r="30" spans="2:5" ht="15" x14ac:dyDescent="0.25">
      <c r="B30" s="759" t="s">
        <v>33</v>
      </c>
      <c r="C30" s="760"/>
      <c r="D30" s="761"/>
    </row>
    <row r="31" spans="2:5" ht="15" x14ac:dyDescent="0.25">
      <c r="B31" s="784" t="s">
        <v>254</v>
      </c>
      <c r="C31" s="785"/>
      <c r="D31" s="786"/>
    </row>
    <row r="32" spans="2:5" ht="15" x14ac:dyDescent="0.25">
      <c r="B32" s="765" t="s">
        <v>255</v>
      </c>
      <c r="C32" s="766"/>
      <c r="D32" s="767"/>
    </row>
    <row r="33" spans="2:4" ht="13.5" thickBot="1" x14ac:dyDescent="0.25">
      <c r="B33" s="768" t="s">
        <v>43</v>
      </c>
      <c r="C33" s="769"/>
      <c r="D33" s="770"/>
    </row>
    <row r="34" spans="2:4" x14ac:dyDescent="0.2">
      <c r="B34" s="79"/>
      <c r="C34" s="80"/>
      <c r="D34" s="84"/>
    </row>
    <row r="35" spans="2:4" x14ac:dyDescent="0.2">
      <c r="B35" s="5">
        <v>51</v>
      </c>
      <c r="C35" s="60" t="s">
        <v>155</v>
      </c>
      <c r="D35" s="59">
        <f>+Egresos!E7</f>
        <v>996785.91</v>
      </c>
    </row>
    <row r="36" spans="2:4" x14ac:dyDescent="0.2">
      <c r="B36" s="5"/>
      <c r="C36" s="60"/>
      <c r="D36" s="77"/>
    </row>
    <row r="37" spans="2:4" x14ac:dyDescent="0.2">
      <c r="B37" s="5">
        <v>54</v>
      </c>
      <c r="C37" s="60" t="s">
        <v>163</v>
      </c>
      <c r="D37" s="59">
        <f>+Egresos!E25</f>
        <v>1111123.95</v>
      </c>
    </row>
    <row r="38" spans="2:4" x14ac:dyDescent="0.2">
      <c r="B38" s="5"/>
      <c r="C38" s="60"/>
      <c r="D38" s="77"/>
    </row>
    <row r="39" spans="2:4" x14ac:dyDescent="0.2">
      <c r="B39" s="5">
        <v>55</v>
      </c>
      <c r="C39" s="60" t="s">
        <v>168</v>
      </c>
      <c r="D39" s="59">
        <f>+Egresos!E81</f>
        <v>429407</v>
      </c>
    </row>
    <row r="40" spans="2:4" x14ac:dyDescent="0.2">
      <c r="B40" s="5"/>
      <c r="C40" s="60"/>
      <c r="D40" s="77"/>
    </row>
    <row r="41" spans="2:4" x14ac:dyDescent="0.2">
      <c r="B41" s="5">
        <v>56</v>
      </c>
      <c r="C41" s="60" t="s">
        <v>141</v>
      </c>
      <c r="D41" s="59">
        <f>+Egresos!E92</f>
        <v>305900</v>
      </c>
    </row>
    <row r="42" spans="2:4" x14ac:dyDescent="0.2">
      <c r="B42" s="5"/>
      <c r="C42" s="60"/>
      <c r="D42" s="59"/>
    </row>
    <row r="43" spans="2:4" x14ac:dyDescent="0.2">
      <c r="B43" s="5">
        <v>61</v>
      </c>
      <c r="C43" s="60" t="s">
        <v>247</v>
      </c>
      <c r="D43" s="59">
        <f>+Egresos!E103</f>
        <v>526992.9</v>
      </c>
    </row>
    <row r="44" spans="2:4" x14ac:dyDescent="0.2">
      <c r="B44" s="5"/>
      <c r="C44" s="60"/>
      <c r="D44" s="77"/>
    </row>
    <row r="45" spans="2:4" x14ac:dyDescent="0.2">
      <c r="B45" s="5">
        <v>62</v>
      </c>
      <c r="C45" s="60" t="s">
        <v>211</v>
      </c>
      <c r="D45" s="59"/>
    </row>
    <row r="46" spans="2:4" x14ac:dyDescent="0.2">
      <c r="B46" s="5"/>
      <c r="C46" s="60"/>
      <c r="D46" s="59"/>
    </row>
    <row r="47" spans="2:4" x14ac:dyDescent="0.2">
      <c r="B47" s="5">
        <v>71</v>
      </c>
      <c r="C47" s="60" t="s">
        <v>318</v>
      </c>
      <c r="D47" s="59">
        <f>+Egresos!E122</f>
        <v>137740.16</v>
      </c>
    </row>
    <row r="48" spans="2:4" x14ac:dyDescent="0.2">
      <c r="B48" s="5"/>
      <c r="C48" s="60"/>
      <c r="D48" s="59"/>
    </row>
    <row r="49" spans="2:5" ht="13.5" thickBot="1" x14ac:dyDescent="0.25">
      <c r="B49" s="5">
        <v>72</v>
      </c>
      <c r="C49" s="60" t="s">
        <v>172</v>
      </c>
      <c r="D49" s="59"/>
    </row>
    <row r="50" spans="2:5" ht="13.5" thickBot="1" x14ac:dyDescent="0.25">
      <c r="B50" s="27"/>
      <c r="C50" s="13" t="s">
        <v>35</v>
      </c>
      <c r="D50" s="61">
        <f>SUM(D35:D49)</f>
        <v>3507949.92</v>
      </c>
      <c r="E50" s="68"/>
    </row>
  </sheetData>
  <mergeCells count="12">
    <mergeCell ref="B30:D30"/>
    <mergeCell ref="B31:D31"/>
    <mergeCell ref="B32:D32"/>
    <mergeCell ref="B33:D33"/>
    <mergeCell ref="B1:D1"/>
    <mergeCell ref="B2:D2"/>
    <mergeCell ref="B3:D3"/>
    <mergeCell ref="B4:D4"/>
    <mergeCell ref="B9:D9"/>
    <mergeCell ref="B6:D6"/>
    <mergeCell ref="B7:D7"/>
    <mergeCell ref="B8:D8"/>
  </mergeCells>
  <phoneticPr fontId="0" type="noConversion"/>
  <printOptions horizontalCentered="1" verticalCentered="1"/>
  <pageMargins left="0.75" right="0.75" top="1" bottom="1" header="0" footer="0"/>
  <pageSetup scale="99" orientation="portrait" horizontalDpi="4294967294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indexed="42"/>
  </sheetPr>
  <dimension ref="A1:J248"/>
  <sheetViews>
    <sheetView showGridLines="0" topLeftCell="A55" workbookViewId="0">
      <selection activeCell="M76" sqref="M76"/>
    </sheetView>
  </sheetViews>
  <sheetFormatPr baseColWidth="10" defaultRowHeight="12.75" x14ac:dyDescent="0.2"/>
  <cols>
    <col min="1" max="1" width="8.5703125" customWidth="1"/>
    <col min="2" max="2" width="38.140625" customWidth="1"/>
    <col min="3" max="3" width="14.42578125" style="434" customWidth="1"/>
    <col min="4" max="4" width="12.85546875" customWidth="1"/>
    <col min="5" max="5" width="13.85546875" style="434" customWidth="1"/>
    <col min="6" max="6" width="13.85546875" customWidth="1"/>
    <col min="8" max="8" width="12.5703125" customWidth="1"/>
    <col min="9" max="9" width="14.28515625" customWidth="1"/>
    <col min="10" max="10" width="12.28515625" bestFit="1" customWidth="1"/>
  </cols>
  <sheetData>
    <row r="1" spans="1:6" ht="15.75" x14ac:dyDescent="0.25">
      <c r="A1" s="787" t="s">
        <v>175</v>
      </c>
      <c r="B1" s="787"/>
      <c r="C1" s="787"/>
      <c r="D1" s="787"/>
      <c r="E1" s="787"/>
      <c r="F1" s="787"/>
    </row>
    <row r="2" spans="1:6" ht="15" x14ac:dyDescent="0.25">
      <c r="A2" s="766" t="s">
        <v>43</v>
      </c>
      <c r="B2" s="766"/>
      <c r="C2" s="766"/>
      <c r="D2" s="766"/>
      <c r="E2" s="766"/>
      <c r="F2" s="766"/>
    </row>
    <row r="3" spans="1:6" ht="18" x14ac:dyDescent="0.25">
      <c r="A3" s="791" t="s">
        <v>512</v>
      </c>
      <c r="B3" s="791"/>
      <c r="C3" s="791"/>
      <c r="D3" s="791"/>
      <c r="E3" s="791"/>
      <c r="F3" s="791"/>
    </row>
    <row r="4" spans="1:6" ht="15.75" x14ac:dyDescent="0.25">
      <c r="A4" s="792" t="s">
        <v>524</v>
      </c>
      <c r="B4" s="793"/>
      <c r="C4" s="793"/>
      <c r="D4" s="793"/>
      <c r="E4" s="793"/>
      <c r="F4" s="793"/>
    </row>
    <row r="6" spans="1:6" ht="51" x14ac:dyDescent="0.2">
      <c r="A6" s="32" t="s">
        <v>176</v>
      </c>
      <c r="B6" s="167" t="s">
        <v>177</v>
      </c>
      <c r="C6" s="426" t="s">
        <v>336</v>
      </c>
      <c r="D6" s="353" t="s">
        <v>335</v>
      </c>
      <c r="E6" s="652" t="s">
        <v>154</v>
      </c>
      <c r="F6" s="168" t="s">
        <v>35</v>
      </c>
    </row>
    <row r="7" spans="1:6" ht="15.75" customHeight="1" x14ac:dyDescent="0.2">
      <c r="A7" s="33">
        <v>11</v>
      </c>
      <c r="B7" s="34" t="s">
        <v>178</v>
      </c>
      <c r="C7" s="427"/>
      <c r="D7" s="500"/>
      <c r="E7" s="501"/>
      <c r="F7" s="501">
        <f>E9+E10+E11+E12+E13+E14+E15+E16+E17+E18+E19+E20+E21</f>
        <v>198479.74</v>
      </c>
    </row>
    <row r="8" spans="1:6" ht="15.75" customHeight="1" x14ac:dyDescent="0.2">
      <c r="A8" s="35">
        <v>118</v>
      </c>
      <c r="B8" s="36" t="s">
        <v>179</v>
      </c>
      <c r="C8" s="428"/>
      <c r="D8" s="502"/>
      <c r="E8" s="645"/>
      <c r="F8" s="503"/>
    </row>
    <row r="9" spans="1:6" ht="15.75" customHeight="1" x14ac:dyDescent="0.2">
      <c r="A9" s="37">
        <v>11801</v>
      </c>
      <c r="B9" s="38" t="s">
        <v>180</v>
      </c>
      <c r="C9" s="429"/>
      <c r="D9" s="504"/>
      <c r="E9" s="648">
        <v>172750.8</v>
      </c>
      <c r="F9" s="506"/>
    </row>
    <row r="10" spans="1:6" ht="15.75" customHeight="1" x14ac:dyDescent="0.2">
      <c r="A10" s="37">
        <v>11802</v>
      </c>
      <c r="B10" s="38" t="s">
        <v>181</v>
      </c>
      <c r="C10" s="429"/>
      <c r="D10" s="504"/>
      <c r="E10" s="648">
        <v>13346.94</v>
      </c>
      <c r="F10" s="506"/>
    </row>
    <row r="11" spans="1:6" ht="15.75" customHeight="1" x14ac:dyDescent="0.2">
      <c r="A11" s="37">
        <v>11803</v>
      </c>
      <c r="B11" s="38" t="s">
        <v>182</v>
      </c>
      <c r="C11" s="429"/>
      <c r="D11" s="504"/>
      <c r="E11" s="648">
        <v>868.49</v>
      </c>
      <c r="F11" s="506"/>
    </row>
    <row r="12" spans="1:6" ht="15.75" customHeight="1" x14ac:dyDescent="0.2">
      <c r="A12" s="37">
        <v>11804</v>
      </c>
      <c r="B12" s="38" t="s">
        <v>183</v>
      </c>
      <c r="C12" s="429"/>
      <c r="D12" s="504"/>
      <c r="E12" s="648">
        <v>2895.96</v>
      </c>
      <c r="F12" s="506"/>
    </row>
    <row r="13" spans="1:6" ht="15.75" customHeight="1" x14ac:dyDescent="0.2">
      <c r="A13" s="37">
        <v>11806</v>
      </c>
      <c r="B13" s="38" t="s">
        <v>343</v>
      </c>
      <c r="C13" s="429"/>
      <c r="D13" s="504"/>
      <c r="E13" s="648">
        <v>313.29000000000002</v>
      </c>
      <c r="F13" s="506"/>
    </row>
    <row r="14" spans="1:6" ht="15.75" customHeight="1" x14ac:dyDescent="0.2">
      <c r="A14" s="37">
        <v>11808</v>
      </c>
      <c r="B14" s="38" t="s">
        <v>368</v>
      </c>
      <c r="C14" s="429"/>
      <c r="D14" s="504"/>
      <c r="E14" s="648">
        <v>225.87</v>
      </c>
      <c r="F14" s="506"/>
    </row>
    <row r="15" spans="1:6" ht="15.75" customHeight="1" x14ac:dyDescent="0.2">
      <c r="A15" s="37">
        <v>11809</v>
      </c>
      <c r="B15" s="38" t="s">
        <v>344</v>
      </c>
      <c r="C15" s="429"/>
      <c r="D15" s="504"/>
      <c r="E15" s="648">
        <v>132.57</v>
      </c>
      <c r="F15" s="506"/>
    </row>
    <row r="16" spans="1:6" ht="15.75" customHeight="1" x14ac:dyDescent="0.2">
      <c r="A16" s="37">
        <v>11810</v>
      </c>
      <c r="B16" s="38" t="s">
        <v>345</v>
      </c>
      <c r="C16" s="429"/>
      <c r="D16" s="504"/>
      <c r="E16" s="648">
        <v>97.53</v>
      </c>
      <c r="F16" s="506"/>
    </row>
    <row r="17" spans="1:6" ht="15.75" customHeight="1" x14ac:dyDescent="0.2">
      <c r="A17" s="37">
        <v>11813</v>
      </c>
      <c r="B17" s="38" t="s">
        <v>346</v>
      </c>
      <c r="C17" s="429"/>
      <c r="D17" s="504"/>
      <c r="E17" s="648">
        <v>1545.1</v>
      </c>
      <c r="F17" s="506"/>
    </row>
    <row r="18" spans="1:6" ht="15.75" customHeight="1" x14ac:dyDescent="0.2">
      <c r="A18" s="37">
        <v>11814</v>
      </c>
      <c r="B18" s="38" t="s">
        <v>389</v>
      </c>
      <c r="C18" s="429"/>
      <c r="D18" s="504"/>
      <c r="E18" s="648">
        <v>141.38999999999999</v>
      </c>
      <c r="F18" s="506"/>
    </row>
    <row r="19" spans="1:6" ht="15.75" customHeight="1" x14ac:dyDescent="0.2">
      <c r="A19" s="37">
        <v>11817</v>
      </c>
      <c r="B19" s="38" t="s">
        <v>347</v>
      </c>
      <c r="C19" s="429"/>
      <c r="D19" s="504"/>
      <c r="E19" s="648">
        <v>2364.77</v>
      </c>
      <c r="F19" s="506"/>
    </row>
    <row r="20" spans="1:6" ht="15.75" customHeight="1" x14ac:dyDescent="0.2">
      <c r="A20" s="37">
        <v>11818</v>
      </c>
      <c r="B20" s="38" t="s">
        <v>185</v>
      </c>
      <c r="C20" s="429"/>
      <c r="D20" s="504"/>
      <c r="E20" s="648">
        <v>2641.72</v>
      </c>
      <c r="F20" s="506"/>
    </row>
    <row r="21" spans="1:6" ht="15.75" customHeight="1" x14ac:dyDescent="0.2">
      <c r="A21" s="37">
        <v>11899</v>
      </c>
      <c r="B21" s="38" t="s">
        <v>184</v>
      </c>
      <c r="C21" s="429"/>
      <c r="D21" s="504"/>
      <c r="E21" s="648">
        <v>1155.31</v>
      </c>
      <c r="F21" s="506"/>
    </row>
    <row r="22" spans="1:6" ht="15.75" customHeight="1" x14ac:dyDescent="0.2">
      <c r="A22" s="35">
        <v>12</v>
      </c>
      <c r="B22" s="39" t="s">
        <v>186</v>
      </c>
      <c r="C22" s="429"/>
      <c r="D22" s="504"/>
      <c r="E22" s="649"/>
      <c r="F22" s="499">
        <f>E24+E25+E26+E28+E29+E30+E31+E32+E33+E34+E35+E37+E38</f>
        <v>617498.75</v>
      </c>
    </row>
    <row r="23" spans="1:6" ht="15.75" customHeight="1" x14ac:dyDescent="0.2">
      <c r="A23" s="35">
        <v>121</v>
      </c>
      <c r="B23" s="39" t="s">
        <v>187</v>
      </c>
      <c r="C23" s="429"/>
      <c r="D23" s="504"/>
      <c r="E23" s="649"/>
      <c r="F23" s="499"/>
    </row>
    <row r="24" spans="1:6" ht="15.75" customHeight="1" x14ac:dyDescent="0.2">
      <c r="A24" s="37">
        <v>12105</v>
      </c>
      <c r="B24" s="38" t="s">
        <v>188</v>
      </c>
      <c r="C24" s="429"/>
      <c r="D24" s="504"/>
      <c r="E24" s="648">
        <v>24097.119999999999</v>
      </c>
      <c r="F24" s="506"/>
    </row>
    <row r="25" spans="1:6" ht="15.75" customHeight="1" x14ac:dyDescent="0.2">
      <c r="A25" s="37">
        <v>12108</v>
      </c>
      <c r="B25" s="38" t="s">
        <v>147</v>
      </c>
      <c r="C25" s="429"/>
      <c r="D25" s="504"/>
      <c r="E25" s="648">
        <v>61004.63</v>
      </c>
      <c r="F25" s="506"/>
    </row>
    <row r="26" spans="1:6" ht="15.75" customHeight="1" x14ac:dyDescent="0.2">
      <c r="A26" s="37">
        <v>12109</v>
      </c>
      <c r="B26" s="38" t="s">
        <v>148</v>
      </c>
      <c r="C26" s="429"/>
      <c r="D26" s="504"/>
      <c r="E26" s="648">
        <v>103157.05</v>
      </c>
      <c r="F26" s="506"/>
    </row>
    <row r="27" spans="1:6" ht="15.75" customHeight="1" x14ac:dyDescent="0.2">
      <c r="A27" s="37">
        <v>12110</v>
      </c>
      <c r="B27" s="38" t="s">
        <v>348</v>
      </c>
      <c r="C27" s="429"/>
      <c r="D27" s="504"/>
      <c r="E27" s="648"/>
      <c r="F27" s="506"/>
    </row>
    <row r="28" spans="1:6" ht="15.75" customHeight="1" x14ac:dyDescent="0.2">
      <c r="A28" s="37">
        <v>12111</v>
      </c>
      <c r="B28" s="38" t="s">
        <v>189</v>
      </c>
      <c r="C28" s="429"/>
      <c r="D28" s="504"/>
      <c r="E28" s="648">
        <v>7438.93</v>
      </c>
      <c r="F28" s="506"/>
    </row>
    <row r="29" spans="1:6" ht="15.75" customHeight="1" x14ac:dyDescent="0.2">
      <c r="A29" s="37">
        <v>12112</v>
      </c>
      <c r="B29" s="38" t="s">
        <v>369</v>
      </c>
      <c r="C29" s="429"/>
      <c r="D29" s="504"/>
      <c r="E29" s="648">
        <v>57922.41</v>
      </c>
      <c r="F29" s="506"/>
    </row>
    <row r="30" spans="1:6" ht="15.75" customHeight="1" x14ac:dyDescent="0.2">
      <c r="A30" s="37">
        <v>12114</v>
      </c>
      <c r="B30" s="38" t="s">
        <v>190</v>
      </c>
      <c r="C30" s="429"/>
      <c r="D30" s="504"/>
      <c r="E30" s="648">
        <v>45239.82</v>
      </c>
      <c r="F30" s="506"/>
    </row>
    <row r="31" spans="1:6" ht="15.75" customHeight="1" x14ac:dyDescent="0.2">
      <c r="A31" s="37">
        <v>12115</v>
      </c>
      <c r="B31" s="38" t="s">
        <v>191</v>
      </c>
      <c r="C31" s="429"/>
      <c r="D31" s="504"/>
      <c r="E31" s="648">
        <v>124181.21</v>
      </c>
      <c r="F31" s="506"/>
    </row>
    <row r="32" spans="1:6" ht="15.75" customHeight="1" x14ac:dyDescent="0.2">
      <c r="A32" s="37">
        <v>12117</v>
      </c>
      <c r="B32" s="38" t="s">
        <v>192</v>
      </c>
      <c r="C32" s="429"/>
      <c r="D32" s="504"/>
      <c r="E32" s="648">
        <v>19522.03</v>
      </c>
      <c r="F32" s="506"/>
    </row>
    <row r="33" spans="1:6" ht="15.75" customHeight="1" x14ac:dyDescent="0.2">
      <c r="A33" s="37">
        <v>12118</v>
      </c>
      <c r="B33" s="38" t="s">
        <v>258</v>
      </c>
      <c r="C33" s="429"/>
      <c r="D33" s="504"/>
      <c r="E33" s="648">
        <v>106587.32</v>
      </c>
      <c r="F33" s="506"/>
    </row>
    <row r="34" spans="1:6" ht="15.75" customHeight="1" x14ac:dyDescent="0.2">
      <c r="A34" s="37">
        <v>12119</v>
      </c>
      <c r="B34" s="38" t="s">
        <v>193</v>
      </c>
      <c r="C34" s="429"/>
      <c r="D34" s="504"/>
      <c r="E34" s="648">
        <v>23.12</v>
      </c>
      <c r="F34" s="506"/>
    </row>
    <row r="35" spans="1:6" ht="15.75" customHeight="1" x14ac:dyDescent="0.2">
      <c r="A35" s="37">
        <v>12199</v>
      </c>
      <c r="B35" s="38" t="s">
        <v>194</v>
      </c>
      <c r="C35" s="429"/>
      <c r="D35" s="504"/>
      <c r="E35" s="648">
        <v>68153.509999999995</v>
      </c>
      <c r="F35" s="499"/>
    </row>
    <row r="36" spans="1:6" ht="15.75" customHeight="1" x14ac:dyDescent="0.2">
      <c r="A36" s="35">
        <v>122</v>
      </c>
      <c r="B36" s="39" t="s">
        <v>195</v>
      </c>
      <c r="C36" s="429"/>
      <c r="D36" s="504"/>
      <c r="E36" s="650"/>
      <c r="F36" s="499"/>
    </row>
    <row r="37" spans="1:6" ht="15.75" customHeight="1" x14ac:dyDescent="0.2">
      <c r="A37" s="37">
        <v>12210</v>
      </c>
      <c r="B37" s="38" t="s">
        <v>196</v>
      </c>
      <c r="C37" s="429"/>
      <c r="D37" s="504"/>
      <c r="E37" s="653">
        <v>171.6</v>
      </c>
      <c r="F37" s="506"/>
    </row>
    <row r="38" spans="1:6" ht="15.75" customHeight="1" x14ac:dyDescent="0.2">
      <c r="A38" s="37">
        <v>12299</v>
      </c>
      <c r="B38" s="38" t="s">
        <v>197</v>
      </c>
      <c r="C38" s="429"/>
      <c r="D38" s="504"/>
      <c r="E38" s="651"/>
      <c r="F38" s="506"/>
    </row>
    <row r="39" spans="1:6" ht="15.75" customHeight="1" x14ac:dyDescent="0.2">
      <c r="A39" s="35">
        <v>14</v>
      </c>
      <c r="B39" s="39" t="s">
        <v>500</v>
      </c>
      <c r="C39" s="430"/>
      <c r="D39" s="509"/>
      <c r="E39" s="647"/>
      <c r="F39" s="499">
        <f>E41</f>
        <v>28187.57</v>
      </c>
    </row>
    <row r="40" spans="1:6" ht="15.75" customHeight="1" x14ac:dyDescent="0.2">
      <c r="A40" s="35">
        <v>142</v>
      </c>
      <c r="B40" s="39" t="s">
        <v>501</v>
      </c>
      <c r="C40" s="430"/>
      <c r="D40" s="509"/>
      <c r="E40" s="647"/>
      <c r="F40" s="506"/>
    </row>
    <row r="41" spans="1:6" ht="15.75" customHeight="1" x14ac:dyDescent="0.2">
      <c r="A41" s="37">
        <v>14299</v>
      </c>
      <c r="B41" s="152" t="s">
        <v>197</v>
      </c>
      <c r="C41" s="429"/>
      <c r="D41" s="504"/>
      <c r="E41" s="653">
        <v>28187.57</v>
      </c>
      <c r="F41" s="506"/>
    </row>
    <row r="42" spans="1:6" ht="15.75" customHeight="1" x14ac:dyDescent="0.2">
      <c r="A42" s="35">
        <v>15</v>
      </c>
      <c r="B42" s="39" t="s">
        <v>198</v>
      </c>
      <c r="C42" s="429"/>
      <c r="D42" s="504"/>
      <c r="E42" s="647"/>
      <c r="F42" s="499">
        <f>E44+E45+E46+E47+E52+E49</f>
        <v>19734.900000000001</v>
      </c>
    </row>
    <row r="43" spans="1:6" ht="15.75" customHeight="1" x14ac:dyDescent="0.2">
      <c r="A43" s="35">
        <v>153</v>
      </c>
      <c r="B43" s="39" t="s">
        <v>199</v>
      </c>
      <c r="C43" s="429"/>
      <c r="D43" s="504"/>
      <c r="E43" s="647"/>
      <c r="F43" s="499"/>
    </row>
    <row r="44" spans="1:6" ht="15.75" customHeight="1" x14ac:dyDescent="0.2">
      <c r="A44" s="37">
        <v>15302</v>
      </c>
      <c r="B44" s="38" t="s">
        <v>200</v>
      </c>
      <c r="C44" s="429"/>
      <c r="D44" s="504"/>
      <c r="E44" s="653">
        <v>3174.93</v>
      </c>
      <c r="F44" s="506"/>
    </row>
    <row r="45" spans="1:6" ht="15.75" customHeight="1" x14ac:dyDescent="0.2">
      <c r="A45" s="37">
        <v>15301</v>
      </c>
      <c r="B45" s="38" t="s">
        <v>349</v>
      </c>
      <c r="C45" s="429"/>
      <c r="D45" s="504"/>
      <c r="E45" s="653">
        <v>1983.53</v>
      </c>
      <c r="F45" s="506"/>
    </row>
    <row r="46" spans="1:6" ht="15.75" customHeight="1" x14ac:dyDescent="0.2">
      <c r="A46" s="37">
        <v>15312</v>
      </c>
      <c r="B46" s="38" t="s">
        <v>350</v>
      </c>
      <c r="C46" s="429"/>
      <c r="D46" s="504"/>
      <c r="E46" s="653">
        <v>572.75</v>
      </c>
      <c r="F46" s="506"/>
    </row>
    <row r="47" spans="1:6" ht="15.75" customHeight="1" x14ac:dyDescent="0.2">
      <c r="A47" s="37">
        <v>15314</v>
      </c>
      <c r="B47" s="38" t="s">
        <v>201</v>
      </c>
      <c r="C47" s="429"/>
      <c r="D47" s="504"/>
      <c r="E47" s="653">
        <v>291.58999999999997</v>
      </c>
      <c r="F47" s="506"/>
    </row>
    <row r="48" spans="1:6" ht="15.75" customHeight="1" x14ac:dyDescent="0.2">
      <c r="A48" s="35">
        <v>154</v>
      </c>
      <c r="B48" s="39" t="s">
        <v>202</v>
      </c>
      <c r="C48" s="429"/>
      <c r="D48" s="504"/>
      <c r="E48" s="650"/>
      <c r="F48" s="499"/>
    </row>
    <row r="49" spans="1:6" ht="15.75" customHeight="1" x14ac:dyDescent="0.2">
      <c r="A49" s="518">
        <v>15499</v>
      </c>
      <c r="B49" s="519" t="s">
        <v>203</v>
      </c>
      <c r="C49" s="516"/>
      <c r="D49" s="517"/>
      <c r="E49" s="653">
        <v>13212.1</v>
      </c>
      <c r="F49" s="506"/>
    </row>
    <row r="50" spans="1:6" ht="15.75" customHeight="1" x14ac:dyDescent="0.2">
      <c r="A50" s="35">
        <v>157</v>
      </c>
      <c r="B50" s="39" t="s">
        <v>204</v>
      </c>
      <c r="C50" s="429"/>
      <c r="D50" s="504"/>
      <c r="E50" s="646"/>
      <c r="F50" s="508"/>
    </row>
    <row r="51" spans="1:6" ht="15.75" customHeight="1" x14ac:dyDescent="0.2">
      <c r="A51" s="37">
        <v>15701</v>
      </c>
      <c r="B51" s="38" t="s">
        <v>205</v>
      </c>
      <c r="C51" s="429"/>
      <c r="D51" s="505"/>
      <c r="E51" s="505"/>
      <c r="F51" s="506"/>
    </row>
    <row r="52" spans="1:6" ht="15.75" customHeight="1" x14ac:dyDescent="0.2">
      <c r="A52" s="37">
        <v>15703</v>
      </c>
      <c r="B52" s="38" t="s">
        <v>206</v>
      </c>
      <c r="C52" s="429"/>
      <c r="D52" s="504"/>
      <c r="E52" s="507">
        <v>500</v>
      </c>
      <c r="F52" s="506"/>
    </row>
    <row r="53" spans="1:6" ht="15.75" customHeight="1" x14ac:dyDescent="0.2">
      <c r="A53" s="37">
        <v>15799</v>
      </c>
      <c r="B53" s="38" t="s">
        <v>207</v>
      </c>
      <c r="C53" s="429"/>
      <c r="D53" s="504"/>
      <c r="E53" s="505">
        <v>0</v>
      </c>
      <c r="F53" s="506"/>
    </row>
    <row r="54" spans="1:6" ht="15.75" customHeight="1" x14ac:dyDescent="0.2">
      <c r="A54" s="35">
        <v>16</v>
      </c>
      <c r="B54" s="39" t="s">
        <v>208</v>
      </c>
      <c r="C54" s="430"/>
      <c r="D54" s="509"/>
      <c r="E54" s="507"/>
      <c r="F54" s="508">
        <f>+D56</f>
        <v>375772.31</v>
      </c>
    </row>
    <row r="55" spans="1:6" ht="15.75" customHeight="1" x14ac:dyDescent="0.2">
      <c r="A55" s="35">
        <v>162</v>
      </c>
      <c r="B55" s="39" t="s">
        <v>209</v>
      </c>
      <c r="C55" s="430"/>
      <c r="D55" s="509"/>
      <c r="E55" s="507"/>
      <c r="F55" s="508"/>
    </row>
    <row r="56" spans="1:6" ht="15.75" customHeight="1" x14ac:dyDescent="0.2">
      <c r="A56" s="37">
        <v>16201</v>
      </c>
      <c r="B56" s="38" t="s">
        <v>210</v>
      </c>
      <c r="C56" s="429"/>
      <c r="D56" s="513">
        <v>375772.31</v>
      </c>
      <c r="E56" s="507"/>
      <c r="F56" s="506"/>
    </row>
    <row r="57" spans="1:6" ht="15.75" customHeight="1" x14ac:dyDescent="0.2">
      <c r="A57" s="37"/>
      <c r="B57" s="38" t="s">
        <v>475</v>
      </c>
      <c r="C57" s="429"/>
      <c r="D57" s="504"/>
      <c r="E57" s="507"/>
      <c r="F57" s="506"/>
    </row>
    <row r="58" spans="1:6" ht="15.75" customHeight="1" x14ac:dyDescent="0.2">
      <c r="A58" s="35">
        <v>22</v>
      </c>
      <c r="B58" s="39" t="s">
        <v>211</v>
      </c>
      <c r="C58" s="430"/>
      <c r="D58" s="509"/>
      <c r="E58" s="507"/>
      <c r="F58" s="508">
        <f>C61+C63+C64</f>
        <v>1281278.32</v>
      </c>
    </row>
    <row r="59" spans="1:6" ht="15.75" customHeight="1" x14ac:dyDescent="0.2">
      <c r="A59" s="35">
        <v>222</v>
      </c>
      <c r="B59" s="39" t="s">
        <v>212</v>
      </c>
      <c r="C59" s="430"/>
      <c r="D59" s="509"/>
      <c r="E59" s="507">
        <f>SUM(E60:E62)</f>
        <v>0</v>
      </c>
      <c r="F59" s="508"/>
    </row>
    <row r="60" spans="1:6" ht="15.75" customHeight="1" x14ac:dyDescent="0.2">
      <c r="A60" s="37">
        <v>22201</v>
      </c>
      <c r="B60" s="38" t="s">
        <v>213</v>
      </c>
      <c r="C60" s="429"/>
      <c r="D60" s="504"/>
      <c r="E60" s="507"/>
      <c r="F60" s="506"/>
    </row>
    <row r="61" spans="1:6" ht="15.75" customHeight="1" x14ac:dyDescent="0.2">
      <c r="A61" s="37">
        <v>22201</v>
      </c>
      <c r="B61" s="38" t="s">
        <v>272</v>
      </c>
      <c r="C61" s="513">
        <v>1127316.83</v>
      </c>
      <c r="D61" s="504"/>
      <c r="E61" s="507"/>
      <c r="F61" s="506"/>
    </row>
    <row r="62" spans="1:6" ht="15.75" customHeight="1" x14ac:dyDescent="0.2">
      <c r="A62" s="37"/>
      <c r="B62" s="38" t="s">
        <v>476</v>
      </c>
      <c r="C62" s="732"/>
      <c r="D62" s="504"/>
      <c r="E62" s="507"/>
      <c r="F62" s="506"/>
    </row>
    <row r="63" spans="1:6" ht="15.75" customHeight="1" x14ac:dyDescent="0.2">
      <c r="A63" s="37">
        <v>22201</v>
      </c>
      <c r="B63" s="494" t="s">
        <v>415</v>
      </c>
      <c r="C63" s="653">
        <v>106382.07</v>
      </c>
      <c r="D63" s="504"/>
      <c r="E63" s="507"/>
      <c r="F63" s="506"/>
    </row>
    <row r="64" spans="1:6" ht="15.75" customHeight="1" x14ac:dyDescent="0.2">
      <c r="A64" s="37">
        <v>22201</v>
      </c>
      <c r="B64" s="494" t="s">
        <v>414</v>
      </c>
      <c r="C64" s="653">
        <v>47579.42</v>
      </c>
      <c r="D64" s="504"/>
      <c r="E64" s="507"/>
      <c r="F64" s="506"/>
    </row>
    <row r="65" spans="1:10" ht="15.75" customHeight="1" x14ac:dyDescent="0.2">
      <c r="A65" s="514">
        <v>313</v>
      </c>
      <c r="B65" s="515" t="s">
        <v>484</v>
      </c>
      <c r="C65" s="733"/>
      <c r="D65" s="504"/>
      <c r="E65" s="507"/>
      <c r="F65" s="499">
        <f>C66</f>
        <v>0</v>
      </c>
    </row>
    <row r="66" spans="1:10" ht="15.75" customHeight="1" x14ac:dyDescent="0.2">
      <c r="A66" s="37">
        <v>31308</v>
      </c>
      <c r="B66" s="152" t="s">
        <v>485</v>
      </c>
      <c r="C66" s="513"/>
      <c r="D66" s="513"/>
      <c r="E66" s="497"/>
      <c r="F66" s="506"/>
      <c r="H66" s="739"/>
      <c r="I66" s="739"/>
      <c r="J66" s="739"/>
    </row>
    <row r="67" spans="1:10" ht="15.75" customHeight="1" x14ac:dyDescent="0.2">
      <c r="A67" s="35">
        <v>32</v>
      </c>
      <c r="B67" s="39" t="s">
        <v>172</v>
      </c>
      <c r="C67" s="520"/>
      <c r="D67" s="520"/>
      <c r="E67" s="508"/>
      <c r="F67" s="508">
        <f>C70+C72+C73+C74+C75+C76+C78+C79+C80+C81+C82</f>
        <v>170894.74</v>
      </c>
      <c r="H67" s="739"/>
      <c r="I67" s="740"/>
      <c r="J67" s="739"/>
    </row>
    <row r="68" spans="1:10" ht="15.75" customHeight="1" x14ac:dyDescent="0.2">
      <c r="A68" s="35">
        <v>321</v>
      </c>
      <c r="B68" s="39" t="s">
        <v>214</v>
      </c>
      <c r="C68" s="520"/>
      <c r="D68" s="520"/>
      <c r="E68" s="520"/>
      <c r="F68" s="510"/>
      <c r="H68" s="739"/>
      <c r="I68" s="740"/>
      <c r="J68" s="739"/>
    </row>
    <row r="69" spans="1:10" ht="15.75" customHeight="1" x14ac:dyDescent="0.2">
      <c r="A69" s="37">
        <v>32101</v>
      </c>
      <c r="B69" s="38" t="s">
        <v>387</v>
      </c>
      <c r="C69" s="431"/>
      <c r="D69" s="511"/>
      <c r="E69" s="497">
        <v>0</v>
      </c>
      <c r="F69" s="506"/>
      <c r="H69" s="739"/>
      <c r="I69" s="740"/>
      <c r="J69" s="739"/>
    </row>
    <row r="70" spans="1:10" ht="15.75" customHeight="1" x14ac:dyDescent="0.2">
      <c r="A70" s="335">
        <v>32102</v>
      </c>
      <c r="B70" s="336" t="s">
        <v>215</v>
      </c>
      <c r="C70" s="496">
        <v>82.22</v>
      </c>
      <c r="D70" s="496"/>
      <c r="E70" s="532">
        <v>0</v>
      </c>
      <c r="F70" s="512"/>
      <c r="G70" s="68"/>
      <c r="H70" s="739"/>
      <c r="I70" s="740"/>
      <c r="J70" s="739"/>
    </row>
    <row r="71" spans="1:10" ht="15.75" customHeight="1" x14ac:dyDescent="0.2">
      <c r="A71" s="337">
        <v>32102</v>
      </c>
      <c r="B71" s="339" t="s">
        <v>392</v>
      </c>
      <c r="C71" s="497"/>
      <c r="D71" s="497">
        <v>0</v>
      </c>
      <c r="E71" s="497"/>
      <c r="F71" s="512"/>
      <c r="G71" s="68"/>
      <c r="H71" s="739"/>
      <c r="I71" s="740"/>
      <c r="J71" s="739"/>
    </row>
    <row r="72" spans="1:10" ht="15.75" customHeight="1" x14ac:dyDescent="0.2">
      <c r="A72" s="337">
        <v>32102</v>
      </c>
      <c r="B72" s="339" t="s">
        <v>386</v>
      </c>
      <c r="C72" s="497">
        <v>569.16</v>
      </c>
      <c r="D72" s="497"/>
      <c r="E72" s="497"/>
      <c r="F72" s="506"/>
      <c r="G72" s="68"/>
      <c r="H72" s="739"/>
      <c r="I72" s="740"/>
      <c r="J72" s="739"/>
    </row>
    <row r="73" spans="1:10" ht="15.75" customHeight="1" x14ac:dyDescent="0.2">
      <c r="A73" s="337">
        <v>32102</v>
      </c>
      <c r="B73" s="339" t="s">
        <v>391</v>
      </c>
      <c r="C73" s="497">
        <v>63.48</v>
      </c>
      <c r="D73" s="497"/>
      <c r="E73" s="497"/>
      <c r="F73" s="506"/>
      <c r="G73" s="68"/>
      <c r="H73" s="739"/>
      <c r="I73" s="740"/>
      <c r="J73" s="739"/>
    </row>
    <row r="74" spans="1:10" ht="15.75" customHeight="1" x14ac:dyDescent="0.2">
      <c r="A74" s="337">
        <v>32102</v>
      </c>
      <c r="B74" s="370" t="s">
        <v>499</v>
      </c>
      <c r="C74" s="497">
        <v>21.21</v>
      </c>
      <c r="D74" s="497"/>
      <c r="E74" s="497"/>
      <c r="F74" s="506"/>
      <c r="G74" s="68"/>
      <c r="H74" s="739"/>
      <c r="I74" s="740"/>
      <c r="J74" s="739"/>
    </row>
    <row r="75" spans="1:10" ht="15.75" customHeight="1" x14ac:dyDescent="0.2">
      <c r="A75" s="337">
        <v>32102</v>
      </c>
      <c r="B75" s="339" t="s">
        <v>409</v>
      </c>
      <c r="C75" s="497">
        <v>21.04</v>
      </c>
      <c r="D75" s="497"/>
      <c r="E75" s="497"/>
      <c r="F75" s="506"/>
      <c r="G75" s="68"/>
      <c r="H75" s="739"/>
      <c r="I75" s="740"/>
      <c r="J75" s="739"/>
    </row>
    <row r="76" spans="1:10" ht="24.75" customHeight="1" x14ac:dyDescent="0.2">
      <c r="A76" s="337">
        <v>32102</v>
      </c>
      <c r="B76" s="494" t="s">
        <v>496</v>
      </c>
      <c r="C76" s="497">
        <v>197.17</v>
      </c>
      <c r="D76" s="497"/>
      <c r="E76" s="497"/>
      <c r="F76" s="506"/>
      <c r="G76" s="68"/>
      <c r="H76" s="739"/>
      <c r="I76" s="741"/>
      <c r="J76" s="739"/>
    </row>
    <row r="77" spans="1:10" ht="15.75" customHeight="1" x14ac:dyDescent="0.2">
      <c r="A77" s="337">
        <v>32102</v>
      </c>
      <c r="B77" s="495" t="s">
        <v>497</v>
      </c>
      <c r="C77" s="497">
        <v>0</v>
      </c>
      <c r="D77" s="497"/>
      <c r="E77" s="497"/>
      <c r="F77" s="506"/>
      <c r="G77" s="68"/>
      <c r="H77" s="739"/>
      <c r="I77" s="739"/>
      <c r="J77" s="739"/>
    </row>
    <row r="78" spans="1:10" ht="15.75" customHeight="1" x14ac:dyDescent="0.2">
      <c r="A78" s="337">
        <v>32102</v>
      </c>
      <c r="B78" s="495" t="s">
        <v>498</v>
      </c>
      <c r="C78" s="497">
        <v>8.85</v>
      </c>
      <c r="D78" s="497"/>
      <c r="E78" s="497"/>
      <c r="F78" s="506"/>
      <c r="G78" s="68"/>
      <c r="H78" s="739"/>
      <c r="I78" s="739"/>
      <c r="J78" s="739"/>
    </row>
    <row r="79" spans="1:10" ht="15.75" customHeight="1" x14ac:dyDescent="0.2">
      <c r="A79" s="337">
        <v>32102</v>
      </c>
      <c r="B79" s="494" t="s">
        <v>408</v>
      </c>
      <c r="C79" s="497">
        <v>67.09</v>
      </c>
      <c r="D79" s="497"/>
      <c r="E79" s="497"/>
      <c r="F79" s="506"/>
      <c r="G79" s="68"/>
      <c r="H79" s="739"/>
      <c r="I79" s="742"/>
      <c r="J79" s="742"/>
    </row>
    <row r="80" spans="1:10" ht="15.75" customHeight="1" x14ac:dyDescent="0.2">
      <c r="A80" s="337">
        <v>32102</v>
      </c>
      <c r="B80" s="494" t="s">
        <v>561</v>
      </c>
      <c r="C80" s="497">
        <v>1097.17</v>
      </c>
      <c r="D80" s="497"/>
      <c r="E80" s="497"/>
      <c r="F80" s="506"/>
      <c r="G80" s="68"/>
      <c r="H80" s="739"/>
      <c r="I80" s="742"/>
      <c r="J80" s="742"/>
    </row>
    <row r="81" spans="1:10" ht="15.75" customHeight="1" x14ac:dyDescent="0.2">
      <c r="A81" s="337">
        <v>32102</v>
      </c>
      <c r="B81" s="494" t="s">
        <v>415</v>
      </c>
      <c r="C81" s="731">
        <v>120466.13</v>
      </c>
      <c r="D81" s="497"/>
      <c r="E81" s="497"/>
      <c r="F81" s="506"/>
      <c r="G81" s="68"/>
      <c r="H81" s="740"/>
      <c r="I81" s="740"/>
      <c r="J81" s="741"/>
    </row>
    <row r="82" spans="1:10" ht="15.75" customHeight="1" x14ac:dyDescent="0.2">
      <c r="A82" s="337">
        <v>32102</v>
      </c>
      <c r="B82" s="494" t="s">
        <v>414</v>
      </c>
      <c r="C82" s="731">
        <v>48301.22</v>
      </c>
      <c r="D82" s="497"/>
      <c r="E82" s="497"/>
      <c r="F82" s="506"/>
      <c r="G82" s="68"/>
      <c r="H82" s="740"/>
      <c r="I82" s="740"/>
      <c r="J82" s="741"/>
    </row>
    <row r="83" spans="1:10" ht="15.75" customHeight="1" x14ac:dyDescent="0.2">
      <c r="A83" s="338">
        <v>322</v>
      </c>
      <c r="B83" s="340" t="s">
        <v>286</v>
      </c>
      <c r="C83" s="497"/>
      <c r="D83" s="497"/>
      <c r="E83" s="497"/>
      <c r="F83" s="499">
        <v>816103.59</v>
      </c>
      <c r="G83" s="68"/>
      <c r="H83" s="739"/>
      <c r="I83" s="739"/>
      <c r="J83" s="739"/>
    </row>
    <row r="84" spans="1:10" ht="15.75" customHeight="1" x14ac:dyDescent="0.2">
      <c r="A84" s="337">
        <v>32201</v>
      </c>
      <c r="B84" s="339" t="s">
        <v>286</v>
      </c>
      <c r="C84" s="497"/>
      <c r="D84" s="497"/>
      <c r="E84" s="497">
        <v>816103.59</v>
      </c>
      <c r="F84" s="506"/>
      <c r="G84" s="68"/>
    </row>
    <row r="85" spans="1:10" ht="15.75" customHeight="1" x14ac:dyDescent="0.2">
      <c r="A85" s="368"/>
      <c r="B85" s="369"/>
      <c r="C85" s="497"/>
      <c r="D85" s="497"/>
      <c r="E85" s="497"/>
      <c r="F85" s="512"/>
      <c r="G85" s="68"/>
    </row>
    <row r="86" spans="1:10" ht="15.75" customHeight="1" x14ac:dyDescent="0.25">
      <c r="A86" s="789" t="s">
        <v>62</v>
      </c>
      <c r="B86" s="790"/>
      <c r="C86" s="432">
        <f>SUM(C7:C85)</f>
        <v>1452173.0599999998</v>
      </c>
      <c r="D86" s="432">
        <f t="shared" ref="D86:F86" si="0">SUM(D7:D85)</f>
        <v>375772.31</v>
      </c>
      <c r="E86" s="432">
        <f t="shared" si="0"/>
        <v>1680004.5499999998</v>
      </c>
      <c r="F86" s="432">
        <f t="shared" si="0"/>
        <v>3507949.92</v>
      </c>
    </row>
    <row r="87" spans="1:10" x14ac:dyDescent="0.2">
      <c r="A87" s="40"/>
      <c r="B87" s="41"/>
      <c r="C87" s="433"/>
      <c r="D87" s="21"/>
      <c r="E87" s="433"/>
      <c r="F87" s="21"/>
    </row>
    <row r="88" spans="1:10" x14ac:dyDescent="0.2">
      <c r="A88" s="42"/>
      <c r="B88" s="21"/>
      <c r="C88" s="433"/>
      <c r="D88" s="21"/>
      <c r="E88" s="433"/>
      <c r="F88" s="43"/>
    </row>
    <row r="89" spans="1:10" x14ac:dyDescent="0.2">
      <c r="A89" s="42"/>
      <c r="B89" s="21"/>
      <c r="C89" s="433"/>
      <c r="D89" s="21"/>
      <c r="E89" s="433"/>
      <c r="F89" s="96"/>
    </row>
    <row r="91" spans="1:10" x14ac:dyDescent="0.2">
      <c r="A91" s="44"/>
      <c r="B91" s="44"/>
      <c r="C91" s="435"/>
      <c r="D91" s="44"/>
      <c r="E91" s="435"/>
      <c r="F91" s="44"/>
    </row>
    <row r="92" spans="1:10" x14ac:dyDescent="0.2">
      <c r="A92" s="44"/>
    </row>
    <row r="93" spans="1:10" x14ac:dyDescent="0.2">
      <c r="A93" s="44"/>
      <c r="B93" s="44"/>
      <c r="C93" s="435"/>
      <c r="D93" s="44"/>
      <c r="E93" s="435"/>
      <c r="F93" s="44"/>
    </row>
    <row r="94" spans="1:10" x14ac:dyDescent="0.2">
      <c r="A94" s="30"/>
      <c r="B94" s="30"/>
      <c r="C94" s="436"/>
      <c r="D94" s="30"/>
      <c r="E94" s="436"/>
      <c r="F94" s="30"/>
    </row>
    <row r="95" spans="1:10" x14ac:dyDescent="0.2">
      <c r="A95" s="30"/>
      <c r="B95" s="45"/>
      <c r="C95" s="437"/>
      <c r="D95" s="45"/>
      <c r="E95" s="437"/>
      <c r="F95" s="45"/>
    </row>
    <row r="96" spans="1:10" x14ac:dyDescent="0.2">
      <c r="A96" s="46"/>
      <c r="B96" s="44"/>
      <c r="C96" s="435"/>
      <c r="D96" s="44"/>
      <c r="E96" s="435"/>
      <c r="F96" s="44"/>
    </row>
    <row r="97" spans="1:6" x14ac:dyDescent="0.2">
      <c r="A97" s="46"/>
      <c r="B97" s="44"/>
      <c r="C97" s="435"/>
      <c r="D97" s="44"/>
      <c r="E97" s="435"/>
      <c r="F97" s="44"/>
    </row>
    <row r="98" spans="1:6" x14ac:dyDescent="0.2">
      <c r="A98" s="46"/>
      <c r="B98" s="44"/>
      <c r="C98" s="435"/>
      <c r="D98" s="44"/>
      <c r="E98" s="435"/>
      <c r="F98" s="44"/>
    </row>
    <row r="99" spans="1:6" x14ac:dyDescent="0.2">
      <c r="A99" s="46"/>
      <c r="B99" s="44"/>
      <c r="C99" s="435"/>
      <c r="D99" s="44"/>
      <c r="E99" s="435"/>
      <c r="F99" s="44"/>
    </row>
    <row r="100" spans="1:6" x14ac:dyDescent="0.2">
      <c r="A100" s="46"/>
      <c r="B100" s="44"/>
      <c r="C100" s="435"/>
      <c r="D100" s="44"/>
      <c r="E100" s="435"/>
      <c r="F100" s="44"/>
    </row>
    <row r="101" spans="1:6" x14ac:dyDescent="0.2">
      <c r="A101" s="46"/>
      <c r="B101" s="44"/>
      <c r="C101" s="435"/>
      <c r="D101" s="44"/>
      <c r="E101" s="435"/>
      <c r="F101" s="44"/>
    </row>
    <row r="102" spans="1:6" x14ac:dyDescent="0.2">
      <c r="A102" s="21"/>
      <c r="B102" s="44"/>
      <c r="C102" s="435"/>
      <c r="D102" s="44"/>
      <c r="E102" s="435"/>
      <c r="F102" s="44"/>
    </row>
    <row r="103" spans="1:6" x14ac:dyDescent="0.2">
      <c r="A103" s="21"/>
      <c r="B103" s="26"/>
      <c r="C103" s="438"/>
      <c r="D103" s="26"/>
      <c r="E103" s="438"/>
      <c r="F103" s="26"/>
    </row>
    <row r="247" spans="1:6" x14ac:dyDescent="0.2">
      <c r="A247" s="29"/>
      <c r="B247" s="29"/>
      <c r="C247" s="439"/>
      <c r="D247" s="29"/>
      <c r="E247" s="439"/>
      <c r="F247" s="29"/>
    </row>
    <row r="248" spans="1:6" x14ac:dyDescent="0.2">
      <c r="A248" s="29"/>
      <c r="B248" s="29"/>
      <c r="C248" s="439"/>
      <c r="D248" s="29"/>
      <c r="E248" s="439"/>
      <c r="F248" s="29"/>
    </row>
  </sheetData>
  <mergeCells count="5">
    <mergeCell ref="A86:B86"/>
    <mergeCell ref="A1:F1"/>
    <mergeCell ref="A2:F2"/>
    <mergeCell ref="A3:F3"/>
    <mergeCell ref="A4:F4"/>
  </mergeCells>
  <phoneticPr fontId="0" type="noConversion"/>
  <printOptions horizontalCentered="1"/>
  <pageMargins left="0" right="0" top="0.23622047244094491" bottom="0.23622047244094491" header="0" footer="0"/>
  <pageSetup scale="95" orientation="portrait" horizont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indexed="41"/>
  </sheetPr>
  <dimension ref="A1:R145"/>
  <sheetViews>
    <sheetView showGridLines="0" workbookViewId="0">
      <pane xSplit="2" ySplit="11" topLeftCell="C126" activePane="bottomRight" state="frozen"/>
      <selection pane="topRight" activeCell="C1" sqref="C1"/>
      <selection pane="bottomLeft" activeCell="A12" sqref="A12"/>
      <selection pane="bottomRight" sqref="A1:E1"/>
    </sheetView>
  </sheetViews>
  <sheetFormatPr baseColWidth="10" defaultRowHeight="18" customHeight="1" x14ac:dyDescent="0.2"/>
  <cols>
    <col min="1" max="1" width="11.42578125" style="57"/>
    <col min="2" max="2" width="57.5703125" style="55" customWidth="1"/>
    <col min="3" max="3" width="13" style="55" customWidth="1"/>
    <col min="4" max="4" width="14" style="55" customWidth="1"/>
    <col min="5" max="5" width="11.42578125" style="55" customWidth="1"/>
    <col min="6" max="13" width="11.42578125" style="55" hidden="1" customWidth="1"/>
    <col min="14" max="14" width="12.28515625" style="55" hidden="1" customWidth="1"/>
    <col min="15" max="18" width="11.42578125" style="55" hidden="1" customWidth="1"/>
    <col min="19" max="16384" width="11.42578125" style="55"/>
  </cols>
  <sheetData>
    <row r="1" spans="1:18" ht="18" customHeight="1" x14ac:dyDescent="0.25">
      <c r="A1" s="800" t="s">
        <v>385</v>
      </c>
      <c r="B1" s="800"/>
      <c r="C1" s="800"/>
      <c r="D1" s="800"/>
      <c r="E1" s="800"/>
      <c r="F1" s="538"/>
    </row>
    <row r="2" spans="1:18" ht="18" customHeight="1" x14ac:dyDescent="0.25">
      <c r="A2" s="801" t="s">
        <v>43</v>
      </c>
      <c r="B2" s="801"/>
      <c r="C2" s="801"/>
      <c r="D2" s="801"/>
      <c r="E2" s="801"/>
      <c r="F2" s="539"/>
    </row>
    <row r="3" spans="1:18" ht="18" customHeight="1" x14ac:dyDescent="0.25">
      <c r="A3" s="801" t="s">
        <v>519</v>
      </c>
      <c r="B3" s="801"/>
      <c r="C3" s="801"/>
      <c r="D3" s="801"/>
      <c r="E3" s="801"/>
      <c r="F3" s="537"/>
    </row>
    <row r="4" spans="1:18" ht="18" customHeight="1" x14ac:dyDescent="0.25">
      <c r="A4" s="798" t="s">
        <v>524</v>
      </c>
      <c r="B4" s="799"/>
      <c r="C4" s="799"/>
      <c r="D4" s="799"/>
      <c r="E4" s="799"/>
      <c r="F4" s="18"/>
    </row>
    <row r="5" spans="1:18" ht="18" customHeight="1" thickBot="1" x14ac:dyDescent="0.3">
      <c r="A5" s="794" t="s">
        <v>251</v>
      </c>
      <c r="B5" s="795"/>
      <c r="C5" s="795"/>
      <c r="D5" s="795"/>
      <c r="E5" s="795"/>
      <c r="F5" s="795"/>
    </row>
    <row r="6" spans="1:18" ht="18" customHeight="1" thickBot="1" x14ac:dyDescent="0.3">
      <c r="A6" s="165" t="s">
        <v>250</v>
      </c>
      <c r="B6" s="166" t="s">
        <v>177</v>
      </c>
      <c r="C6" s="366" t="s">
        <v>72</v>
      </c>
      <c r="D6" s="367" t="s">
        <v>72</v>
      </c>
      <c r="E6" s="658" t="s">
        <v>35</v>
      </c>
      <c r="F6" s="663" t="s">
        <v>525</v>
      </c>
      <c r="G6" s="664" t="s">
        <v>526</v>
      </c>
      <c r="H6" s="665" t="s">
        <v>527</v>
      </c>
      <c r="I6" s="666" t="s">
        <v>528</v>
      </c>
      <c r="J6" s="667" t="s">
        <v>529</v>
      </c>
      <c r="K6" s="670" t="s">
        <v>530</v>
      </c>
      <c r="L6" s="671" t="s">
        <v>531</v>
      </c>
      <c r="M6" s="668" t="s">
        <v>532</v>
      </c>
      <c r="N6" s="672" t="s">
        <v>533</v>
      </c>
      <c r="O6" s="673" t="s">
        <v>534</v>
      </c>
      <c r="P6" s="669" t="s">
        <v>535</v>
      </c>
      <c r="Q6" s="676" t="s">
        <v>536</v>
      </c>
      <c r="R6" s="110" t="s">
        <v>35</v>
      </c>
    </row>
    <row r="7" spans="1:18" s="56" customFormat="1" ht="18" customHeight="1" x14ac:dyDescent="0.25">
      <c r="A7" s="158">
        <v>51</v>
      </c>
      <c r="B7" s="158" t="s">
        <v>155</v>
      </c>
      <c r="C7" s="105"/>
      <c r="D7" s="106"/>
      <c r="E7" s="659">
        <f>SUM(D8:D24)</f>
        <v>996785.91</v>
      </c>
      <c r="F7" s="674"/>
      <c r="G7" s="674"/>
      <c r="H7" s="674"/>
      <c r="I7" s="674"/>
      <c r="J7" s="674"/>
      <c r="K7" s="674"/>
      <c r="L7" s="674"/>
      <c r="M7" s="674"/>
      <c r="N7" s="674"/>
      <c r="O7" s="674"/>
      <c r="P7" s="674"/>
      <c r="Q7" s="677"/>
      <c r="R7" s="108"/>
    </row>
    <row r="8" spans="1:18" s="56" customFormat="1" ht="18" customHeight="1" x14ac:dyDescent="0.2">
      <c r="A8" s="159">
        <v>511</v>
      </c>
      <c r="B8" s="159" t="s">
        <v>156</v>
      </c>
      <c r="C8" s="107"/>
      <c r="D8" s="108">
        <f>SUM(C9:C11)</f>
        <v>764333</v>
      </c>
      <c r="E8" s="660"/>
      <c r="F8" s="674"/>
      <c r="G8" s="674"/>
      <c r="H8" s="674"/>
      <c r="I8" s="674"/>
      <c r="J8" s="674"/>
      <c r="K8" s="674"/>
      <c r="L8" s="674"/>
      <c r="M8" s="674"/>
      <c r="N8" s="674"/>
      <c r="O8" s="674"/>
      <c r="P8" s="674"/>
      <c r="Q8" s="677"/>
      <c r="R8" s="108"/>
    </row>
    <row r="9" spans="1:18" s="56" customFormat="1" ht="18" customHeight="1" x14ac:dyDescent="0.2">
      <c r="A9" s="160">
        <v>51101</v>
      </c>
      <c r="B9" s="160" t="s">
        <v>81</v>
      </c>
      <c r="C9" s="680">
        <v>670092</v>
      </c>
      <c r="D9" s="108"/>
      <c r="E9" s="660"/>
      <c r="F9" s="674">
        <v>50824.33</v>
      </c>
      <c r="G9" s="674">
        <v>50824.33</v>
      </c>
      <c r="H9" s="674">
        <v>50824.33</v>
      </c>
      <c r="I9" s="674">
        <v>50824.33</v>
      </c>
      <c r="J9" s="674">
        <v>50824.33</v>
      </c>
      <c r="K9" s="674">
        <v>50824.33</v>
      </c>
      <c r="L9" s="674">
        <v>50824.33</v>
      </c>
      <c r="M9" s="674">
        <v>50824.33</v>
      </c>
      <c r="N9" s="674">
        <v>50824.34</v>
      </c>
      <c r="O9" s="674">
        <v>50824.34</v>
      </c>
      <c r="P9" s="674">
        <v>50824.34</v>
      </c>
      <c r="Q9" s="674">
        <v>50824.34</v>
      </c>
      <c r="R9" s="108">
        <f>SUM(F9:Q9)</f>
        <v>609892</v>
      </c>
    </row>
    <row r="10" spans="1:18" ht="18" customHeight="1" x14ac:dyDescent="0.2">
      <c r="A10" s="161" t="s">
        <v>279</v>
      </c>
      <c r="B10" s="24" t="s">
        <v>83</v>
      </c>
      <c r="C10" s="680">
        <v>55841</v>
      </c>
      <c r="D10" s="110"/>
      <c r="E10" s="661"/>
      <c r="F10" s="673"/>
      <c r="G10" s="673"/>
      <c r="H10" s="673"/>
      <c r="I10" s="673"/>
      <c r="J10" s="673"/>
      <c r="K10" s="673"/>
      <c r="L10" s="673"/>
      <c r="M10" s="673"/>
      <c r="N10" s="673"/>
      <c r="O10" s="673"/>
      <c r="P10" s="673"/>
      <c r="Q10" s="678">
        <v>47500</v>
      </c>
      <c r="R10" s="108">
        <f t="shared" ref="R10:R74" si="0">SUM(F10:Q10)</f>
        <v>47500</v>
      </c>
    </row>
    <row r="11" spans="1:18" s="56" customFormat="1" ht="18" customHeight="1" x14ac:dyDescent="0.2">
      <c r="A11" s="161" t="s">
        <v>84</v>
      </c>
      <c r="B11" s="24" t="s">
        <v>85</v>
      </c>
      <c r="C11" s="680">
        <v>38400</v>
      </c>
      <c r="D11" s="108"/>
      <c r="E11" s="660"/>
      <c r="F11" s="674">
        <v>3200</v>
      </c>
      <c r="G11" s="674">
        <v>3200</v>
      </c>
      <c r="H11" s="674">
        <v>3200</v>
      </c>
      <c r="I11" s="674">
        <v>3200</v>
      </c>
      <c r="J11" s="674">
        <v>3200</v>
      </c>
      <c r="K11" s="674">
        <v>3200</v>
      </c>
      <c r="L11" s="674">
        <v>3200</v>
      </c>
      <c r="M11" s="674">
        <v>3200</v>
      </c>
      <c r="N11" s="674">
        <v>3200</v>
      </c>
      <c r="O11" s="674">
        <v>3200</v>
      </c>
      <c r="P11" s="674">
        <v>3200</v>
      </c>
      <c r="Q11" s="677">
        <v>3200</v>
      </c>
      <c r="R11" s="108">
        <f t="shared" si="0"/>
        <v>38400</v>
      </c>
    </row>
    <row r="12" spans="1:18" ht="18" customHeight="1" x14ac:dyDescent="0.2">
      <c r="A12" s="162" t="s">
        <v>157</v>
      </c>
      <c r="B12" s="107" t="s">
        <v>158</v>
      </c>
      <c r="C12" s="261"/>
      <c r="D12" s="108">
        <f>SUM(C13:C15)</f>
        <v>70645.16</v>
      </c>
      <c r="E12" s="661"/>
      <c r="F12" s="673"/>
      <c r="G12" s="673"/>
      <c r="H12" s="673"/>
      <c r="I12" s="673"/>
      <c r="J12" s="673"/>
      <c r="K12" s="673"/>
      <c r="L12" s="673"/>
      <c r="M12" s="673"/>
      <c r="N12" s="673"/>
      <c r="O12" s="673"/>
      <c r="P12" s="673"/>
      <c r="Q12" s="678"/>
      <c r="R12" s="108">
        <f t="shared" si="0"/>
        <v>0</v>
      </c>
    </row>
    <row r="13" spans="1:18" ht="18" customHeight="1" x14ac:dyDescent="0.2">
      <c r="A13" s="161" t="s">
        <v>326</v>
      </c>
      <c r="B13" s="24" t="s">
        <v>332</v>
      </c>
      <c r="C13" s="654">
        <v>26645.16</v>
      </c>
      <c r="D13" s="109"/>
      <c r="E13" s="734"/>
      <c r="F13" s="673"/>
      <c r="G13" s="673"/>
      <c r="H13" s="673">
        <v>2000</v>
      </c>
      <c r="I13" s="673"/>
      <c r="J13" s="673"/>
      <c r="K13" s="673">
        <v>2000</v>
      </c>
      <c r="L13" s="673"/>
      <c r="M13" s="673"/>
      <c r="N13" s="673">
        <v>2000</v>
      </c>
      <c r="O13" s="673"/>
      <c r="P13" s="673"/>
      <c r="Q13" s="673">
        <v>2000</v>
      </c>
      <c r="R13" s="108">
        <f t="shared" si="0"/>
        <v>8000</v>
      </c>
    </row>
    <row r="14" spans="1:18" s="56" customFormat="1" ht="18" customHeight="1" x14ac:dyDescent="0.2">
      <c r="A14" s="160">
        <v>51202</v>
      </c>
      <c r="B14" s="102" t="s">
        <v>92</v>
      </c>
      <c r="C14" s="680">
        <v>40000</v>
      </c>
      <c r="D14" s="108"/>
      <c r="E14" s="660"/>
      <c r="F14" s="674">
        <v>2500</v>
      </c>
      <c r="G14" s="674">
        <v>2500</v>
      </c>
      <c r="H14" s="674">
        <v>2500</v>
      </c>
      <c r="I14" s="674">
        <v>2500</v>
      </c>
      <c r="J14" s="674">
        <v>2500</v>
      </c>
      <c r="K14" s="674">
        <v>2500</v>
      </c>
      <c r="L14" s="674">
        <v>2500</v>
      </c>
      <c r="M14" s="674">
        <v>2500</v>
      </c>
      <c r="N14" s="674">
        <v>2500</v>
      </c>
      <c r="O14" s="674">
        <v>2500</v>
      </c>
      <c r="P14" s="674">
        <v>2500</v>
      </c>
      <c r="Q14" s="674">
        <v>2500</v>
      </c>
      <c r="R14" s="108">
        <f t="shared" si="0"/>
        <v>30000</v>
      </c>
    </row>
    <row r="15" spans="1:18" ht="18" customHeight="1" x14ac:dyDescent="0.2">
      <c r="A15" s="161" t="s">
        <v>82</v>
      </c>
      <c r="B15" s="24" t="s">
        <v>83</v>
      </c>
      <c r="C15" s="654">
        <v>4000</v>
      </c>
      <c r="D15" s="110"/>
      <c r="E15" s="661"/>
      <c r="F15" s="673"/>
      <c r="G15" s="673"/>
      <c r="H15" s="673"/>
      <c r="I15" s="673"/>
      <c r="J15" s="673"/>
      <c r="K15" s="673"/>
      <c r="L15" s="673"/>
      <c r="M15" s="673"/>
      <c r="N15" s="673"/>
      <c r="O15" s="673"/>
      <c r="P15" s="673"/>
      <c r="Q15" s="678">
        <v>2000</v>
      </c>
      <c r="R15" s="108">
        <f t="shared" si="0"/>
        <v>2000</v>
      </c>
    </row>
    <row r="16" spans="1:18" ht="18" customHeight="1" x14ac:dyDescent="0.2">
      <c r="A16" s="159">
        <v>514</v>
      </c>
      <c r="B16" s="103" t="s">
        <v>161</v>
      </c>
      <c r="C16" s="261"/>
      <c r="D16" s="108">
        <f>C17</f>
        <v>57204.289999999994</v>
      </c>
      <c r="E16" s="661"/>
      <c r="F16" s="673"/>
      <c r="G16" s="673"/>
      <c r="H16" s="673"/>
      <c r="I16" s="673"/>
      <c r="J16" s="673"/>
      <c r="K16" s="673"/>
      <c r="L16" s="673"/>
      <c r="M16" s="673"/>
      <c r="N16" s="673"/>
      <c r="O16" s="673"/>
      <c r="P16" s="673"/>
      <c r="Q16" s="678"/>
      <c r="R16" s="108">
        <f t="shared" si="0"/>
        <v>0</v>
      </c>
    </row>
    <row r="17" spans="1:18" s="56" customFormat="1" ht="18" customHeight="1" x14ac:dyDescent="0.2">
      <c r="A17" s="161" t="s">
        <v>86</v>
      </c>
      <c r="B17" s="24" t="s">
        <v>334</v>
      </c>
      <c r="C17" s="680">
        <f>Nomina.1!L148+Nomina.1!K148+8000</f>
        <v>57204.289999999994</v>
      </c>
      <c r="D17" s="108"/>
      <c r="E17" s="660"/>
      <c r="F17" s="674">
        <v>3324.37</v>
      </c>
      <c r="G17" s="674">
        <v>3324.37</v>
      </c>
      <c r="H17" s="674">
        <v>3324.37</v>
      </c>
      <c r="I17" s="674">
        <v>3324.37</v>
      </c>
      <c r="J17" s="674">
        <v>3324.37</v>
      </c>
      <c r="K17" s="674">
        <v>3324.37</v>
      </c>
      <c r="L17" s="674">
        <v>3324.37</v>
      </c>
      <c r="M17" s="674">
        <v>3324.37</v>
      </c>
      <c r="N17" s="674">
        <v>3324.37</v>
      </c>
      <c r="O17" s="674">
        <v>3324.37</v>
      </c>
      <c r="P17" s="674">
        <v>3324.37</v>
      </c>
      <c r="Q17" s="674">
        <v>3324.37</v>
      </c>
      <c r="R17" s="108">
        <f t="shared" si="0"/>
        <v>39892.44</v>
      </c>
    </row>
    <row r="18" spans="1:18" s="56" customFormat="1" ht="18" customHeight="1" x14ac:dyDescent="0.2">
      <c r="A18" s="159">
        <v>515</v>
      </c>
      <c r="B18" s="103" t="s">
        <v>162</v>
      </c>
      <c r="C18" s="261"/>
      <c r="D18" s="108">
        <f>C19</f>
        <v>44603.46</v>
      </c>
      <c r="E18" s="660"/>
      <c r="F18" s="674"/>
      <c r="G18" s="674"/>
      <c r="H18" s="674"/>
      <c r="I18" s="674"/>
      <c r="J18" s="674"/>
      <c r="K18" s="674"/>
      <c r="L18" s="674"/>
      <c r="M18" s="674"/>
      <c r="N18" s="674"/>
      <c r="O18" s="674"/>
      <c r="P18" s="674"/>
      <c r="Q18" s="677"/>
      <c r="R18" s="108">
        <f t="shared" si="0"/>
        <v>0</v>
      </c>
    </row>
    <row r="19" spans="1:18" ht="18" customHeight="1" x14ac:dyDescent="0.2">
      <c r="A19" s="161" t="s">
        <v>87</v>
      </c>
      <c r="B19" s="24" t="s">
        <v>331</v>
      </c>
      <c r="C19" s="680">
        <f>Nomina.1!I148</f>
        <v>44603.46</v>
      </c>
      <c r="D19" s="110"/>
      <c r="E19" s="661"/>
      <c r="F19" s="673">
        <v>3205.65</v>
      </c>
      <c r="G19" s="673">
        <v>3205.65</v>
      </c>
      <c r="H19" s="673">
        <v>3205.65</v>
      </c>
      <c r="I19" s="673">
        <v>3205.64</v>
      </c>
      <c r="J19" s="673">
        <v>3205.64</v>
      </c>
      <c r="K19" s="673">
        <v>3205.64</v>
      </c>
      <c r="L19" s="673">
        <v>3205.64</v>
      </c>
      <c r="M19" s="673">
        <v>3205.64</v>
      </c>
      <c r="N19" s="673">
        <v>3205.64</v>
      </c>
      <c r="O19" s="673">
        <v>3205.64</v>
      </c>
      <c r="P19" s="673">
        <v>3205.64</v>
      </c>
      <c r="Q19" s="673">
        <v>3205.64</v>
      </c>
      <c r="R19" s="108">
        <f t="shared" si="0"/>
        <v>38467.71</v>
      </c>
    </row>
    <row r="20" spans="1:18" s="56" customFormat="1" ht="18" customHeight="1" x14ac:dyDescent="0.2">
      <c r="A20" s="159">
        <v>517</v>
      </c>
      <c r="B20" s="103" t="s">
        <v>300</v>
      </c>
      <c r="C20" s="493"/>
      <c r="D20" s="521">
        <f>SUM(C21)</f>
        <v>40000</v>
      </c>
      <c r="E20" s="660"/>
      <c r="F20" s="674"/>
      <c r="G20" s="674"/>
      <c r="H20" s="674"/>
      <c r="I20" s="674"/>
      <c r="J20" s="674"/>
      <c r="K20" s="674"/>
      <c r="L20" s="674"/>
      <c r="M20" s="674"/>
      <c r="N20" s="674"/>
      <c r="O20" s="674"/>
      <c r="P20" s="674"/>
      <c r="Q20" s="677"/>
      <c r="R20" s="108">
        <f t="shared" si="0"/>
        <v>0</v>
      </c>
    </row>
    <row r="21" spans="1:18" s="56" customFormat="1" ht="18" customHeight="1" x14ac:dyDescent="0.2">
      <c r="A21" s="160">
        <v>51701</v>
      </c>
      <c r="B21" s="102" t="s">
        <v>301</v>
      </c>
      <c r="C21" s="682">
        <v>40000</v>
      </c>
      <c r="D21" s="521"/>
      <c r="E21" s="660"/>
      <c r="F21" s="674">
        <v>40000</v>
      </c>
      <c r="G21" s="674"/>
      <c r="H21" s="674"/>
      <c r="I21" s="674"/>
      <c r="J21" s="674"/>
      <c r="K21" s="674"/>
      <c r="L21" s="674"/>
      <c r="M21" s="674"/>
      <c r="N21" s="674"/>
      <c r="O21" s="674"/>
      <c r="P21" s="674"/>
      <c r="Q21" s="677"/>
      <c r="R21" s="108">
        <f t="shared" si="0"/>
        <v>40000</v>
      </c>
    </row>
    <row r="22" spans="1:18" ht="18" customHeight="1" x14ac:dyDescent="0.2">
      <c r="A22" s="159">
        <v>519</v>
      </c>
      <c r="B22" s="103" t="s">
        <v>95</v>
      </c>
      <c r="C22" s="493"/>
      <c r="D22" s="521">
        <f>SUM(C23:C24)</f>
        <v>20000</v>
      </c>
      <c r="E22" s="661"/>
      <c r="F22" s="673"/>
      <c r="G22" s="673"/>
      <c r="H22" s="673"/>
      <c r="I22" s="673"/>
      <c r="J22" s="673"/>
      <c r="K22" s="673"/>
      <c r="L22" s="673"/>
      <c r="M22" s="673"/>
      <c r="N22" s="673"/>
      <c r="O22" s="673"/>
      <c r="P22" s="673"/>
      <c r="Q22" s="678"/>
      <c r="R22" s="108">
        <f t="shared" si="0"/>
        <v>0</v>
      </c>
    </row>
    <row r="23" spans="1:18" ht="18" customHeight="1" x14ac:dyDescent="0.2">
      <c r="A23" s="160">
        <v>51901</v>
      </c>
      <c r="B23" s="102" t="s">
        <v>276</v>
      </c>
      <c r="C23" s="493">
        <v>10000</v>
      </c>
      <c r="D23" s="522"/>
      <c r="E23" s="661"/>
      <c r="F23" s="673">
        <v>15000</v>
      </c>
      <c r="G23" s="673"/>
      <c r="H23" s="673"/>
      <c r="I23" s="673"/>
      <c r="J23" s="673"/>
      <c r="K23" s="673"/>
      <c r="L23" s="673"/>
      <c r="M23" s="673"/>
      <c r="N23" s="673"/>
      <c r="O23" s="673"/>
      <c r="P23" s="673"/>
      <c r="Q23" s="678"/>
      <c r="R23" s="108">
        <f t="shared" si="0"/>
        <v>15000</v>
      </c>
    </row>
    <row r="24" spans="1:18" s="56" customFormat="1" ht="18" customHeight="1" x14ac:dyDescent="0.2">
      <c r="A24" s="160">
        <v>51999</v>
      </c>
      <c r="B24" s="102" t="s">
        <v>95</v>
      </c>
      <c r="C24" s="493">
        <v>10000</v>
      </c>
      <c r="D24" s="521"/>
      <c r="E24" s="660"/>
      <c r="F24" s="674">
        <v>15000</v>
      </c>
      <c r="G24" s="674"/>
      <c r="H24" s="674"/>
      <c r="I24" s="674"/>
      <c r="J24" s="674"/>
      <c r="K24" s="674"/>
      <c r="L24" s="674"/>
      <c r="M24" s="674"/>
      <c r="N24" s="674"/>
      <c r="O24" s="674"/>
      <c r="P24" s="674"/>
      <c r="Q24" s="677"/>
      <c r="R24" s="108">
        <f t="shared" si="0"/>
        <v>15000</v>
      </c>
    </row>
    <row r="25" spans="1:18" s="56" customFormat="1" ht="18" customHeight="1" x14ac:dyDescent="0.2">
      <c r="A25" s="159">
        <v>54</v>
      </c>
      <c r="B25" s="103" t="s">
        <v>163</v>
      </c>
      <c r="C25" s="493"/>
      <c r="D25" s="521"/>
      <c r="E25" s="660">
        <f>SUM(D26:D80)</f>
        <v>1111123.95</v>
      </c>
      <c r="F25" s="674"/>
      <c r="G25" s="674"/>
      <c r="H25" s="674"/>
      <c r="I25" s="674"/>
      <c r="J25" s="674"/>
      <c r="K25" s="674"/>
      <c r="L25" s="674"/>
      <c r="M25" s="674"/>
      <c r="N25" s="674"/>
      <c r="O25" s="674"/>
      <c r="P25" s="674"/>
      <c r="Q25" s="677"/>
      <c r="R25" s="108">
        <f t="shared" si="0"/>
        <v>0</v>
      </c>
    </row>
    <row r="26" spans="1:18" ht="18" customHeight="1" x14ac:dyDescent="0.2">
      <c r="A26" s="159">
        <v>541</v>
      </c>
      <c r="B26" s="103" t="s">
        <v>164</v>
      </c>
      <c r="C26" s="109"/>
      <c r="D26" s="108">
        <f>SUM(C27:C45)</f>
        <v>340704.70999999996</v>
      </c>
      <c r="E26" s="661"/>
      <c r="F26" s="673"/>
      <c r="G26" s="673"/>
      <c r="H26" s="673"/>
      <c r="I26" s="673"/>
      <c r="J26" s="673"/>
      <c r="K26" s="673"/>
      <c r="L26" s="673"/>
      <c r="M26" s="673"/>
      <c r="N26" s="673"/>
      <c r="O26" s="673"/>
      <c r="P26" s="673"/>
      <c r="Q26" s="678"/>
      <c r="R26" s="108">
        <f t="shared" si="0"/>
        <v>0</v>
      </c>
    </row>
    <row r="27" spans="1:18" ht="18" customHeight="1" x14ac:dyDescent="0.2">
      <c r="A27" s="688">
        <v>54101</v>
      </c>
      <c r="B27" s="689" t="s">
        <v>538</v>
      </c>
      <c r="C27" s="682">
        <v>10000</v>
      </c>
      <c r="D27" s="108"/>
      <c r="E27" s="661"/>
      <c r="F27" s="673">
        <v>833.34</v>
      </c>
      <c r="G27" s="673">
        <v>833.34</v>
      </c>
      <c r="H27" s="673">
        <v>833.34</v>
      </c>
      <c r="I27" s="673">
        <v>833.34</v>
      </c>
      <c r="J27" s="673">
        <v>833.33</v>
      </c>
      <c r="K27" s="673">
        <v>833.33</v>
      </c>
      <c r="L27" s="673">
        <v>833.33</v>
      </c>
      <c r="M27" s="673">
        <v>833.33</v>
      </c>
      <c r="N27" s="673">
        <v>833.33</v>
      </c>
      <c r="O27" s="673">
        <v>833.33</v>
      </c>
      <c r="P27" s="673">
        <v>833.33</v>
      </c>
      <c r="Q27" s="673">
        <v>833.33</v>
      </c>
      <c r="R27" s="108">
        <f t="shared" si="0"/>
        <v>10000</v>
      </c>
    </row>
    <row r="28" spans="1:18" s="56" customFormat="1" ht="18" customHeight="1" x14ac:dyDescent="0.2">
      <c r="A28" s="160">
        <v>54103</v>
      </c>
      <c r="B28" s="102" t="s">
        <v>97</v>
      </c>
      <c r="C28" s="680">
        <v>5000</v>
      </c>
      <c r="D28" s="108"/>
      <c r="E28" s="660"/>
      <c r="F28" s="674">
        <v>1000</v>
      </c>
      <c r="G28" s="674">
        <v>1000</v>
      </c>
      <c r="H28" s="674">
        <v>1000</v>
      </c>
      <c r="I28" s="674">
        <v>1000</v>
      </c>
      <c r="J28" s="674">
        <v>1000</v>
      </c>
      <c r="K28" s="674">
        <v>1000</v>
      </c>
      <c r="L28" s="674">
        <v>1000</v>
      </c>
      <c r="M28" s="674">
        <v>1000</v>
      </c>
      <c r="N28" s="674">
        <v>1000</v>
      </c>
      <c r="O28" s="674">
        <v>1000</v>
      </c>
      <c r="P28" s="674">
        <v>1000</v>
      </c>
      <c r="Q28" s="674">
        <v>1000</v>
      </c>
      <c r="R28" s="108">
        <f t="shared" si="0"/>
        <v>12000</v>
      </c>
    </row>
    <row r="29" spans="1:18" ht="18" customHeight="1" x14ac:dyDescent="0.2">
      <c r="A29" s="160">
        <v>54104</v>
      </c>
      <c r="B29" s="102" t="s">
        <v>98</v>
      </c>
      <c r="C29" s="680">
        <v>29146.84</v>
      </c>
      <c r="D29" s="110"/>
      <c r="E29" s="661"/>
      <c r="F29" s="673">
        <v>5000</v>
      </c>
      <c r="G29" s="673">
        <v>5000</v>
      </c>
      <c r="H29" s="673">
        <v>5000</v>
      </c>
      <c r="I29" s="673">
        <v>5000</v>
      </c>
      <c r="J29" s="673"/>
      <c r="K29" s="673"/>
      <c r="L29" s="673"/>
      <c r="M29" s="673"/>
      <c r="N29" s="673"/>
      <c r="O29" s="673"/>
      <c r="P29" s="673"/>
      <c r="Q29" s="678"/>
      <c r="R29" s="108">
        <f t="shared" si="0"/>
        <v>20000</v>
      </c>
    </row>
    <row r="30" spans="1:18" ht="18" customHeight="1" x14ac:dyDescent="0.2">
      <c r="A30" s="160">
        <v>54105</v>
      </c>
      <c r="B30" s="102" t="s">
        <v>99</v>
      </c>
      <c r="C30" s="680">
        <v>25000</v>
      </c>
      <c r="D30" s="110"/>
      <c r="E30" s="661"/>
      <c r="F30" s="673">
        <v>1933.34</v>
      </c>
      <c r="G30" s="673">
        <v>1933.34</v>
      </c>
      <c r="H30" s="673">
        <v>1933.34</v>
      </c>
      <c r="I30" s="673">
        <v>1933.34</v>
      </c>
      <c r="J30" s="673">
        <v>1933.33</v>
      </c>
      <c r="K30" s="673">
        <v>1933.33</v>
      </c>
      <c r="L30" s="673">
        <v>1933.33</v>
      </c>
      <c r="M30" s="673">
        <v>1933.33</v>
      </c>
      <c r="N30" s="673">
        <v>1933.33</v>
      </c>
      <c r="O30" s="673">
        <v>1933.33</v>
      </c>
      <c r="P30" s="673">
        <v>1933.33</v>
      </c>
      <c r="Q30" s="673">
        <v>1933.33</v>
      </c>
      <c r="R30" s="108">
        <f t="shared" si="0"/>
        <v>23200</v>
      </c>
    </row>
    <row r="31" spans="1:18" ht="18" customHeight="1" x14ac:dyDescent="0.2">
      <c r="A31" s="160">
        <v>54106</v>
      </c>
      <c r="B31" s="102" t="s">
        <v>100</v>
      </c>
      <c r="C31" s="680">
        <v>5000</v>
      </c>
      <c r="D31" s="110"/>
      <c r="E31" s="661"/>
      <c r="F31" s="673">
        <v>416.67</v>
      </c>
      <c r="G31" s="673">
        <v>416.67</v>
      </c>
      <c r="H31" s="673">
        <v>416.67</v>
      </c>
      <c r="I31" s="673">
        <v>416.67</v>
      </c>
      <c r="J31" s="673">
        <v>416.67</v>
      </c>
      <c r="K31" s="673">
        <v>416.67</v>
      </c>
      <c r="L31" s="673">
        <v>416.67</v>
      </c>
      <c r="M31" s="673">
        <v>416.67</v>
      </c>
      <c r="N31" s="673">
        <v>416.66</v>
      </c>
      <c r="O31" s="673">
        <v>416.66</v>
      </c>
      <c r="P31" s="673">
        <v>416.66</v>
      </c>
      <c r="Q31" s="673">
        <v>416.66</v>
      </c>
      <c r="R31" s="108">
        <f t="shared" si="0"/>
        <v>5000</v>
      </c>
    </row>
    <row r="32" spans="1:18" s="56" customFormat="1" ht="18" customHeight="1" x14ac:dyDescent="0.2">
      <c r="A32" s="160">
        <v>54107</v>
      </c>
      <c r="B32" s="102" t="s">
        <v>101</v>
      </c>
      <c r="C32" s="680">
        <v>5000</v>
      </c>
      <c r="D32" s="108"/>
      <c r="E32" s="660"/>
      <c r="F32" s="673">
        <v>416.67</v>
      </c>
      <c r="G32" s="673">
        <v>416.67</v>
      </c>
      <c r="H32" s="673">
        <v>416.67</v>
      </c>
      <c r="I32" s="673">
        <v>416.67</v>
      </c>
      <c r="J32" s="673">
        <v>416.67</v>
      </c>
      <c r="K32" s="673">
        <v>416.67</v>
      </c>
      <c r="L32" s="673">
        <v>416.67</v>
      </c>
      <c r="M32" s="673">
        <v>416.67</v>
      </c>
      <c r="N32" s="673">
        <v>416.66</v>
      </c>
      <c r="O32" s="673">
        <v>416.66</v>
      </c>
      <c r="P32" s="673">
        <v>416.66</v>
      </c>
      <c r="Q32" s="673">
        <v>416.66</v>
      </c>
      <c r="R32" s="108">
        <f t="shared" si="0"/>
        <v>5000</v>
      </c>
    </row>
    <row r="33" spans="1:18" ht="18" customHeight="1" x14ac:dyDescent="0.2">
      <c r="A33" s="160">
        <v>54108</v>
      </c>
      <c r="B33" s="102" t="s">
        <v>102</v>
      </c>
      <c r="C33" s="656">
        <v>1000</v>
      </c>
      <c r="D33" s="110"/>
      <c r="E33" s="661"/>
      <c r="F33" s="673">
        <v>250</v>
      </c>
      <c r="G33" s="673"/>
      <c r="H33" s="673"/>
      <c r="I33" s="673">
        <v>250</v>
      </c>
      <c r="J33" s="673"/>
      <c r="K33" s="673"/>
      <c r="L33" s="673">
        <v>250</v>
      </c>
      <c r="M33" s="673"/>
      <c r="N33" s="673"/>
      <c r="O33" s="673">
        <v>250</v>
      </c>
      <c r="P33" s="673"/>
      <c r="Q33" s="678"/>
      <c r="R33" s="108">
        <f t="shared" si="0"/>
        <v>1000</v>
      </c>
    </row>
    <row r="34" spans="1:18" ht="18" customHeight="1" x14ac:dyDescent="0.2">
      <c r="A34" s="160">
        <v>54109</v>
      </c>
      <c r="B34" s="102" t="s">
        <v>103</v>
      </c>
      <c r="C34" s="680">
        <v>20000</v>
      </c>
      <c r="D34" s="110"/>
      <c r="E34" s="661"/>
      <c r="F34" s="673">
        <v>3333.33</v>
      </c>
      <c r="G34" s="673"/>
      <c r="H34" s="673">
        <v>3333.33</v>
      </c>
      <c r="I34" s="673"/>
      <c r="J34" s="673">
        <v>3333.33</v>
      </c>
      <c r="K34" s="673"/>
      <c r="L34" s="673">
        <v>3333.34</v>
      </c>
      <c r="M34" s="673"/>
      <c r="N34" s="673">
        <v>3333.34</v>
      </c>
      <c r="O34" s="673"/>
      <c r="P34" s="673">
        <v>3333.33</v>
      </c>
      <c r="Q34" s="678"/>
      <c r="R34" s="108">
        <f t="shared" si="0"/>
        <v>20000</v>
      </c>
    </row>
    <row r="35" spans="1:18" s="56" customFormat="1" ht="18" customHeight="1" x14ac:dyDescent="0.2">
      <c r="A35" s="160">
        <v>54110</v>
      </c>
      <c r="B35" s="102" t="s">
        <v>104</v>
      </c>
      <c r="C35" s="680">
        <v>72800</v>
      </c>
      <c r="D35" s="108"/>
      <c r="E35" s="660"/>
      <c r="F35" s="674">
        <v>6066.67</v>
      </c>
      <c r="G35" s="674">
        <v>6066.67</v>
      </c>
      <c r="H35" s="674">
        <v>6066.67</v>
      </c>
      <c r="I35" s="674">
        <v>6066.67</v>
      </c>
      <c r="J35" s="674">
        <v>6066.67</v>
      </c>
      <c r="K35" s="674">
        <v>6066.67</v>
      </c>
      <c r="L35" s="674">
        <v>6066.67</v>
      </c>
      <c r="M35" s="674">
        <v>6066.67</v>
      </c>
      <c r="N35" s="674">
        <v>6066.66</v>
      </c>
      <c r="O35" s="674">
        <v>6066.66</v>
      </c>
      <c r="P35" s="674">
        <v>6066.66</v>
      </c>
      <c r="Q35" s="674">
        <v>6066.66</v>
      </c>
      <c r="R35" s="108">
        <f t="shared" si="0"/>
        <v>72800</v>
      </c>
    </row>
    <row r="36" spans="1:18" s="56" customFormat="1" ht="18" customHeight="1" x14ac:dyDescent="0.2">
      <c r="A36" s="160">
        <v>54111</v>
      </c>
      <c r="B36" s="102" t="s">
        <v>105</v>
      </c>
      <c r="C36" s="680">
        <v>35000</v>
      </c>
      <c r="D36" s="108"/>
      <c r="E36" s="660"/>
      <c r="F36" s="674">
        <v>3333.33</v>
      </c>
      <c r="G36" s="674">
        <v>3333.33</v>
      </c>
      <c r="H36" s="674">
        <v>3333.33</v>
      </c>
      <c r="I36" s="674">
        <v>3333.33</v>
      </c>
      <c r="J36" s="674">
        <v>3333.33</v>
      </c>
      <c r="K36" s="674">
        <v>3333.33</v>
      </c>
      <c r="L36" s="674">
        <v>3333.33</v>
      </c>
      <c r="M36" s="674">
        <v>3333.33</v>
      </c>
      <c r="N36" s="674">
        <v>3333.34</v>
      </c>
      <c r="O36" s="674">
        <v>3333.34</v>
      </c>
      <c r="P36" s="674">
        <v>3333.34</v>
      </c>
      <c r="Q36" s="674">
        <v>3333.34</v>
      </c>
      <c r="R36" s="108">
        <f t="shared" si="0"/>
        <v>40000</v>
      </c>
    </row>
    <row r="37" spans="1:18" ht="18" customHeight="1" x14ac:dyDescent="0.2">
      <c r="A37" s="160">
        <v>54112</v>
      </c>
      <c r="B37" s="102" t="s">
        <v>106</v>
      </c>
      <c r="C37" s="680">
        <v>30000</v>
      </c>
      <c r="D37" s="110"/>
      <c r="E37" s="661"/>
      <c r="F37" s="673">
        <v>2083.33</v>
      </c>
      <c r="G37" s="673">
        <v>2083.33</v>
      </c>
      <c r="H37" s="673">
        <v>2083.33</v>
      </c>
      <c r="I37" s="673">
        <v>2083.33</v>
      </c>
      <c r="J37" s="673">
        <v>2083.33</v>
      </c>
      <c r="K37" s="673">
        <v>2083.33</v>
      </c>
      <c r="L37" s="673">
        <v>2083.33</v>
      </c>
      <c r="M37" s="673">
        <v>2083.33</v>
      </c>
      <c r="N37" s="673">
        <v>2083.34</v>
      </c>
      <c r="O37" s="673">
        <v>2083.34</v>
      </c>
      <c r="P37" s="673">
        <v>2083.34</v>
      </c>
      <c r="Q37" s="673">
        <v>2083.34</v>
      </c>
      <c r="R37" s="108">
        <f t="shared" si="0"/>
        <v>25000</v>
      </c>
    </row>
    <row r="38" spans="1:18" s="56" customFormat="1" ht="18" customHeight="1" x14ac:dyDescent="0.2">
      <c r="A38" s="160">
        <v>54114</v>
      </c>
      <c r="B38" s="102" t="s">
        <v>107</v>
      </c>
      <c r="C38" s="680">
        <v>11000</v>
      </c>
      <c r="D38" s="108"/>
      <c r="E38" s="660"/>
      <c r="F38" s="674">
        <v>2900</v>
      </c>
      <c r="G38" s="674"/>
      <c r="H38" s="674">
        <v>2900</v>
      </c>
      <c r="I38" s="674"/>
      <c r="J38" s="674">
        <v>2900</v>
      </c>
      <c r="K38" s="674"/>
      <c r="L38" s="674">
        <v>2900</v>
      </c>
      <c r="M38" s="674"/>
      <c r="N38" s="674">
        <v>2900</v>
      </c>
      <c r="O38" s="674"/>
      <c r="P38" s="674">
        <v>2900</v>
      </c>
      <c r="Q38" s="677"/>
      <c r="R38" s="108">
        <f t="shared" si="0"/>
        <v>17400</v>
      </c>
    </row>
    <row r="39" spans="1:18" ht="18" customHeight="1" x14ac:dyDescent="0.2">
      <c r="A39" s="160">
        <v>54115</v>
      </c>
      <c r="B39" s="102" t="s">
        <v>108</v>
      </c>
      <c r="C39" s="726">
        <v>17000</v>
      </c>
      <c r="D39" s="110"/>
      <c r="E39" s="660"/>
      <c r="F39" s="673">
        <v>4166.66</v>
      </c>
      <c r="G39" s="673"/>
      <c r="H39" s="673">
        <v>4166.66</v>
      </c>
      <c r="I39" s="673"/>
      <c r="J39" s="673">
        <v>4166.67</v>
      </c>
      <c r="K39" s="673"/>
      <c r="L39" s="673">
        <v>4166.67</v>
      </c>
      <c r="M39" s="673"/>
      <c r="N39" s="673">
        <v>4166.67</v>
      </c>
      <c r="O39" s="673"/>
      <c r="P39" s="673">
        <v>4166.67</v>
      </c>
      <c r="Q39" s="678"/>
      <c r="R39" s="108">
        <f t="shared" si="0"/>
        <v>25000</v>
      </c>
    </row>
    <row r="40" spans="1:18" s="56" customFormat="1" ht="18" customHeight="1" x14ac:dyDescent="0.2">
      <c r="A40" s="160">
        <v>54116</v>
      </c>
      <c r="B40" s="102" t="s">
        <v>109</v>
      </c>
      <c r="C40" s="680">
        <v>10000</v>
      </c>
      <c r="D40" s="108"/>
      <c r="E40" s="660"/>
      <c r="F40" s="674">
        <v>416.67</v>
      </c>
      <c r="G40" s="674">
        <v>416.67</v>
      </c>
      <c r="H40" s="674">
        <v>416.67</v>
      </c>
      <c r="I40" s="674">
        <v>416.67</v>
      </c>
      <c r="J40" s="674">
        <v>416.67</v>
      </c>
      <c r="K40" s="674">
        <v>416.67</v>
      </c>
      <c r="L40" s="674">
        <v>416.67</v>
      </c>
      <c r="M40" s="674">
        <v>416.67</v>
      </c>
      <c r="N40" s="674">
        <v>416.66</v>
      </c>
      <c r="O40" s="674">
        <v>416.66</v>
      </c>
      <c r="P40" s="674">
        <v>416.66</v>
      </c>
      <c r="Q40" s="674">
        <v>416.66</v>
      </c>
      <c r="R40" s="108">
        <f t="shared" si="0"/>
        <v>5000</v>
      </c>
    </row>
    <row r="41" spans="1:18" s="56" customFormat="1" ht="18" customHeight="1" x14ac:dyDescent="0.2">
      <c r="A41" s="160">
        <v>54117</v>
      </c>
      <c r="B41" s="102" t="s">
        <v>502</v>
      </c>
      <c r="C41" s="680">
        <v>7000</v>
      </c>
      <c r="D41" s="108"/>
      <c r="E41" s="660"/>
      <c r="F41" s="674">
        <v>333.33</v>
      </c>
      <c r="G41" s="674"/>
      <c r="H41" s="674">
        <v>333.33</v>
      </c>
      <c r="I41" s="674"/>
      <c r="J41" s="674">
        <v>333.33</v>
      </c>
      <c r="K41" s="674"/>
      <c r="L41" s="674">
        <v>333.33</v>
      </c>
      <c r="M41" s="674"/>
      <c r="N41" s="674">
        <v>333.34</v>
      </c>
      <c r="O41" s="674"/>
      <c r="P41" s="674">
        <v>333.34</v>
      </c>
      <c r="Q41" s="677"/>
      <c r="R41" s="108">
        <f t="shared" si="0"/>
        <v>1999.9999999999998</v>
      </c>
    </row>
    <row r="42" spans="1:18" ht="18" customHeight="1" x14ac:dyDescent="0.2">
      <c r="A42" s="160">
        <v>54118</v>
      </c>
      <c r="B42" s="102" t="s">
        <v>111</v>
      </c>
      <c r="C42" s="680">
        <v>14000</v>
      </c>
      <c r="D42" s="110"/>
      <c r="E42" s="661"/>
      <c r="F42" s="673">
        <v>1666.67</v>
      </c>
      <c r="G42" s="673">
        <v>1666.67</v>
      </c>
      <c r="H42" s="673">
        <v>1666.67</v>
      </c>
      <c r="I42" s="673">
        <v>1666.67</v>
      </c>
      <c r="J42" s="673">
        <v>1666.67</v>
      </c>
      <c r="K42" s="673">
        <v>1666.67</v>
      </c>
      <c r="L42" s="673">
        <v>1666.67</v>
      </c>
      <c r="M42" s="673">
        <v>1666.67</v>
      </c>
      <c r="N42" s="673">
        <v>1666.66</v>
      </c>
      <c r="O42" s="673">
        <v>1666.66</v>
      </c>
      <c r="P42" s="673">
        <v>1666.66</v>
      </c>
      <c r="Q42" s="673">
        <v>1666.66</v>
      </c>
      <c r="R42" s="108">
        <f t="shared" si="0"/>
        <v>20000</v>
      </c>
    </row>
    <row r="43" spans="1:18" ht="18" customHeight="1" x14ac:dyDescent="0.2">
      <c r="A43" s="160">
        <v>54119</v>
      </c>
      <c r="B43" s="102" t="s">
        <v>112</v>
      </c>
      <c r="C43" s="680">
        <v>9000</v>
      </c>
      <c r="D43" s="110"/>
      <c r="E43" s="661"/>
      <c r="F43" s="673">
        <v>2250</v>
      </c>
      <c r="G43" s="673"/>
      <c r="H43" s="673"/>
      <c r="I43" s="673">
        <v>2250</v>
      </c>
      <c r="J43" s="673"/>
      <c r="K43" s="673"/>
      <c r="L43" s="673">
        <v>2250</v>
      </c>
      <c r="M43" s="673"/>
      <c r="N43" s="673"/>
      <c r="O43" s="673">
        <v>2250</v>
      </c>
      <c r="P43" s="673"/>
      <c r="Q43" s="678"/>
      <c r="R43" s="108">
        <f t="shared" si="0"/>
        <v>9000</v>
      </c>
    </row>
    <row r="44" spans="1:18" ht="18" customHeight="1" x14ac:dyDescent="0.2">
      <c r="A44" s="160">
        <v>54121</v>
      </c>
      <c r="B44" s="102" t="s">
        <v>113</v>
      </c>
      <c r="C44" s="656">
        <v>10000</v>
      </c>
      <c r="D44" s="110"/>
      <c r="E44" s="661"/>
      <c r="F44" s="673">
        <v>2500</v>
      </c>
      <c r="G44" s="673"/>
      <c r="H44" s="673"/>
      <c r="I44" s="673">
        <v>2500</v>
      </c>
      <c r="J44" s="673"/>
      <c r="K44" s="673"/>
      <c r="L44" s="673">
        <v>2500</v>
      </c>
      <c r="M44" s="673"/>
      <c r="N44" s="673"/>
      <c r="O44" s="673">
        <v>2500</v>
      </c>
      <c r="P44" s="673"/>
      <c r="Q44" s="678"/>
      <c r="R44" s="108">
        <f t="shared" si="0"/>
        <v>10000</v>
      </c>
    </row>
    <row r="45" spans="1:18" s="56" customFormat="1" ht="18" customHeight="1" x14ac:dyDescent="0.2">
      <c r="A45" s="160">
        <v>54199</v>
      </c>
      <c r="B45" s="102" t="s">
        <v>114</v>
      </c>
      <c r="C45" s="680">
        <v>24757.87</v>
      </c>
      <c r="D45" s="108"/>
      <c r="E45" s="660"/>
      <c r="F45" s="674">
        <v>2500</v>
      </c>
      <c r="G45" s="674">
        <v>2500</v>
      </c>
      <c r="H45" s="674">
        <v>2500</v>
      </c>
      <c r="I45" s="674">
        <v>2500</v>
      </c>
      <c r="J45" s="674">
        <v>2500</v>
      </c>
      <c r="K45" s="674">
        <v>2500</v>
      </c>
      <c r="L45" s="674">
        <v>2500</v>
      </c>
      <c r="M45" s="674">
        <v>2500</v>
      </c>
      <c r="N45" s="674">
        <v>2500</v>
      </c>
      <c r="O45" s="674">
        <v>2500</v>
      </c>
      <c r="P45" s="674">
        <v>2500</v>
      </c>
      <c r="Q45" s="674">
        <v>2500</v>
      </c>
      <c r="R45" s="108">
        <f t="shared" si="0"/>
        <v>30000</v>
      </c>
    </row>
    <row r="46" spans="1:18" s="56" customFormat="1" ht="18" customHeight="1" x14ac:dyDescent="0.2">
      <c r="A46" s="159">
        <v>542</v>
      </c>
      <c r="B46" s="103" t="s">
        <v>165</v>
      </c>
      <c r="C46" s="109"/>
      <c r="D46" s="108">
        <f>SUM(C47:C51)</f>
        <v>276900</v>
      </c>
      <c r="E46" s="660"/>
      <c r="F46" s="674"/>
      <c r="G46" s="674"/>
      <c r="H46" s="674"/>
      <c r="I46" s="674"/>
      <c r="J46" s="674"/>
      <c r="K46" s="674"/>
      <c r="L46" s="674"/>
      <c r="M46" s="674"/>
      <c r="N46" s="674"/>
      <c r="O46" s="674"/>
      <c r="P46" s="674"/>
      <c r="Q46" s="677"/>
      <c r="R46" s="108">
        <f t="shared" si="0"/>
        <v>0</v>
      </c>
    </row>
    <row r="47" spans="1:18" ht="18" customHeight="1" x14ac:dyDescent="0.2">
      <c r="A47" s="160">
        <v>54201</v>
      </c>
      <c r="B47" s="102" t="s">
        <v>115</v>
      </c>
      <c r="C47" s="680">
        <v>228000</v>
      </c>
      <c r="D47" s="110"/>
      <c r="E47" s="661"/>
      <c r="F47" s="673">
        <v>18000</v>
      </c>
      <c r="G47" s="673">
        <v>18000</v>
      </c>
      <c r="H47" s="673">
        <v>18000</v>
      </c>
      <c r="I47" s="673">
        <v>18000</v>
      </c>
      <c r="J47" s="673">
        <v>18000</v>
      </c>
      <c r="K47" s="673">
        <v>18000</v>
      </c>
      <c r="L47" s="673">
        <v>18000</v>
      </c>
      <c r="M47" s="673">
        <v>18000</v>
      </c>
      <c r="N47" s="673">
        <v>18000</v>
      </c>
      <c r="O47" s="673">
        <v>18000</v>
      </c>
      <c r="P47" s="673">
        <v>18000</v>
      </c>
      <c r="Q47" s="678">
        <v>18000</v>
      </c>
      <c r="R47" s="108">
        <f t="shared" si="0"/>
        <v>216000</v>
      </c>
    </row>
    <row r="48" spans="1:18" ht="18" customHeight="1" x14ac:dyDescent="0.2">
      <c r="A48" s="160">
        <v>54202</v>
      </c>
      <c r="B48" s="102" t="s">
        <v>116</v>
      </c>
      <c r="C48" s="680">
        <v>13200</v>
      </c>
      <c r="D48" s="110"/>
      <c r="E48" s="661"/>
      <c r="F48" s="673">
        <v>1433.33</v>
      </c>
      <c r="G48" s="673">
        <v>1433.33</v>
      </c>
      <c r="H48" s="673">
        <v>1433.33</v>
      </c>
      <c r="I48" s="673">
        <v>1433.33</v>
      </c>
      <c r="J48" s="673">
        <v>1433.33</v>
      </c>
      <c r="K48" s="673">
        <v>1433.33</v>
      </c>
      <c r="L48" s="673">
        <v>1433.33</v>
      </c>
      <c r="M48" s="673">
        <v>1433.33</v>
      </c>
      <c r="N48" s="673">
        <v>1433.34</v>
      </c>
      <c r="O48" s="673">
        <v>1433.34</v>
      </c>
      <c r="P48" s="673">
        <v>1433.34</v>
      </c>
      <c r="Q48" s="673">
        <v>1433.34</v>
      </c>
      <c r="R48" s="108">
        <f t="shared" si="0"/>
        <v>17200</v>
      </c>
    </row>
    <row r="49" spans="1:18" ht="18" customHeight="1" x14ac:dyDescent="0.2">
      <c r="A49" s="160">
        <v>54203</v>
      </c>
      <c r="B49" s="102" t="s">
        <v>117</v>
      </c>
      <c r="C49" s="680">
        <v>34500</v>
      </c>
      <c r="D49" s="110"/>
      <c r="E49" s="661"/>
      <c r="F49" s="673">
        <v>3125</v>
      </c>
      <c r="G49" s="673">
        <v>3125</v>
      </c>
      <c r="H49" s="673">
        <v>3125</v>
      </c>
      <c r="I49" s="673">
        <v>3125</v>
      </c>
      <c r="J49" s="673">
        <v>3125</v>
      </c>
      <c r="K49" s="673">
        <v>3125</v>
      </c>
      <c r="L49" s="673">
        <v>3125</v>
      </c>
      <c r="M49" s="673">
        <v>3125</v>
      </c>
      <c r="N49" s="673">
        <v>3125</v>
      </c>
      <c r="O49" s="673">
        <v>3125</v>
      </c>
      <c r="P49" s="673">
        <v>3125</v>
      </c>
      <c r="Q49" s="673">
        <v>3125</v>
      </c>
      <c r="R49" s="108">
        <f t="shared" si="0"/>
        <v>37500</v>
      </c>
    </row>
    <row r="50" spans="1:18" s="56" customFormat="1" ht="18" customHeight="1" x14ac:dyDescent="0.2">
      <c r="A50" s="160">
        <v>54204</v>
      </c>
      <c r="B50" s="102" t="s">
        <v>118</v>
      </c>
      <c r="C50" s="655">
        <v>200</v>
      </c>
      <c r="D50" s="108"/>
      <c r="E50" s="660"/>
      <c r="F50" s="674">
        <v>50</v>
      </c>
      <c r="G50" s="674"/>
      <c r="H50" s="674"/>
      <c r="I50" s="674">
        <v>50</v>
      </c>
      <c r="J50" s="674"/>
      <c r="K50" s="674"/>
      <c r="L50" s="674"/>
      <c r="M50" s="674">
        <v>50</v>
      </c>
      <c r="N50" s="674"/>
      <c r="O50" s="674"/>
      <c r="P50" s="674"/>
      <c r="Q50" s="674">
        <v>50</v>
      </c>
      <c r="R50" s="108">
        <f t="shared" si="0"/>
        <v>200</v>
      </c>
    </row>
    <row r="51" spans="1:18" s="56" customFormat="1" ht="18" customHeight="1" x14ac:dyDescent="0.2">
      <c r="A51" s="160">
        <v>54205</v>
      </c>
      <c r="B51" s="102" t="s">
        <v>173</v>
      </c>
      <c r="C51" s="655">
        <v>1000</v>
      </c>
      <c r="D51" s="108"/>
      <c r="E51" s="660"/>
      <c r="F51" s="674">
        <v>250</v>
      </c>
      <c r="G51" s="674"/>
      <c r="H51" s="674"/>
      <c r="I51" s="674">
        <v>250</v>
      </c>
      <c r="J51" s="674"/>
      <c r="K51" s="674"/>
      <c r="L51" s="674"/>
      <c r="M51" s="674">
        <v>250</v>
      </c>
      <c r="N51" s="674"/>
      <c r="O51" s="674"/>
      <c r="P51" s="674"/>
      <c r="Q51" s="677">
        <v>250</v>
      </c>
      <c r="R51" s="108">
        <f t="shared" si="0"/>
        <v>1000</v>
      </c>
    </row>
    <row r="52" spans="1:18" ht="18" customHeight="1" x14ac:dyDescent="0.2">
      <c r="A52" s="159">
        <v>543</v>
      </c>
      <c r="B52" s="103" t="s">
        <v>166</v>
      </c>
      <c r="C52" s="109"/>
      <c r="D52" s="108">
        <f>SUM(C53:C63)</f>
        <v>307919.24</v>
      </c>
      <c r="E52" s="661"/>
      <c r="F52" s="673"/>
      <c r="G52" s="673"/>
      <c r="H52" s="673"/>
      <c r="I52" s="673"/>
      <c r="J52" s="673"/>
      <c r="K52" s="673"/>
      <c r="L52" s="673"/>
      <c r="M52" s="673"/>
      <c r="N52" s="673"/>
      <c r="O52" s="673"/>
      <c r="P52" s="673"/>
      <c r="Q52" s="678"/>
      <c r="R52" s="108">
        <f t="shared" si="0"/>
        <v>0</v>
      </c>
    </row>
    <row r="53" spans="1:18" s="56" customFormat="1" ht="18" customHeight="1" x14ac:dyDescent="0.2">
      <c r="A53" s="160">
        <v>54301</v>
      </c>
      <c r="B53" s="102" t="s">
        <v>119</v>
      </c>
      <c r="C53" s="680">
        <v>15000</v>
      </c>
      <c r="D53" s="108"/>
      <c r="E53" s="660"/>
      <c r="F53" s="674">
        <v>833.33</v>
      </c>
      <c r="G53" s="674">
        <v>833.33</v>
      </c>
      <c r="H53" s="674">
        <v>833.33</v>
      </c>
      <c r="I53" s="674">
        <v>833.33</v>
      </c>
      <c r="J53" s="674">
        <v>833.33</v>
      </c>
      <c r="K53" s="674">
        <v>833.33</v>
      </c>
      <c r="L53" s="674">
        <v>833.33</v>
      </c>
      <c r="M53" s="674">
        <v>833.33</v>
      </c>
      <c r="N53" s="674">
        <v>833.34</v>
      </c>
      <c r="O53" s="674">
        <v>833.34</v>
      </c>
      <c r="P53" s="674">
        <v>833.34</v>
      </c>
      <c r="Q53" s="674">
        <v>833.34</v>
      </c>
      <c r="R53" s="108">
        <f t="shared" si="0"/>
        <v>10000</v>
      </c>
    </row>
    <row r="54" spans="1:18" s="56" customFormat="1" ht="18" customHeight="1" x14ac:dyDescent="0.2">
      <c r="A54" s="160">
        <v>54302</v>
      </c>
      <c r="B54" s="102" t="s">
        <v>120</v>
      </c>
      <c r="C54" s="680">
        <v>20000</v>
      </c>
      <c r="D54" s="108"/>
      <c r="E54" s="660"/>
      <c r="F54" s="674">
        <v>1250</v>
      </c>
      <c r="G54" s="674">
        <v>1250</v>
      </c>
      <c r="H54" s="674">
        <v>1250</v>
      </c>
      <c r="I54" s="674">
        <v>1250</v>
      </c>
      <c r="J54" s="674">
        <v>1250</v>
      </c>
      <c r="K54" s="674">
        <v>1250</v>
      </c>
      <c r="L54" s="674">
        <v>1250</v>
      </c>
      <c r="M54" s="674">
        <v>1250</v>
      </c>
      <c r="N54" s="674">
        <v>1250</v>
      </c>
      <c r="O54" s="674">
        <v>1250</v>
      </c>
      <c r="P54" s="674">
        <v>1250</v>
      </c>
      <c r="Q54" s="674">
        <v>1250</v>
      </c>
      <c r="R54" s="108">
        <f t="shared" si="0"/>
        <v>15000</v>
      </c>
    </row>
    <row r="55" spans="1:18" ht="18" customHeight="1" x14ac:dyDescent="0.2">
      <c r="A55" s="160">
        <v>54303</v>
      </c>
      <c r="B55" s="102" t="s">
        <v>121</v>
      </c>
      <c r="C55" s="680">
        <v>20000</v>
      </c>
      <c r="D55" s="110"/>
      <c r="E55" s="661"/>
      <c r="F55" s="674">
        <v>833.33</v>
      </c>
      <c r="G55" s="674">
        <v>833.33</v>
      </c>
      <c r="H55" s="674">
        <v>833.33</v>
      </c>
      <c r="I55" s="674">
        <v>833.33</v>
      </c>
      <c r="J55" s="674">
        <v>833.33</v>
      </c>
      <c r="K55" s="674">
        <v>833.33</v>
      </c>
      <c r="L55" s="674">
        <v>833.33</v>
      </c>
      <c r="M55" s="674">
        <v>833.33</v>
      </c>
      <c r="N55" s="674">
        <v>833.34</v>
      </c>
      <c r="O55" s="674">
        <v>833.34</v>
      </c>
      <c r="P55" s="674">
        <v>833.34</v>
      </c>
      <c r="Q55" s="674">
        <v>833.34</v>
      </c>
      <c r="R55" s="108">
        <f t="shared" si="0"/>
        <v>10000</v>
      </c>
    </row>
    <row r="56" spans="1:18" ht="18" customHeight="1" x14ac:dyDescent="0.2">
      <c r="A56" s="160">
        <v>54304</v>
      </c>
      <c r="B56" s="681" t="s">
        <v>537</v>
      </c>
      <c r="C56" s="680">
        <v>43408</v>
      </c>
      <c r="D56" s="110"/>
      <c r="E56" s="661"/>
      <c r="F56" s="673">
        <v>4166.67</v>
      </c>
      <c r="G56" s="673">
        <v>4166.67</v>
      </c>
      <c r="H56" s="673">
        <v>4166.67</v>
      </c>
      <c r="I56" s="673">
        <v>4166.67</v>
      </c>
      <c r="J56" s="673">
        <v>4166.67</v>
      </c>
      <c r="K56" s="673">
        <v>4166.67</v>
      </c>
      <c r="L56" s="673">
        <v>4166.67</v>
      </c>
      <c r="M56" s="673">
        <v>4166.67</v>
      </c>
      <c r="N56" s="673">
        <v>4166.66</v>
      </c>
      <c r="O56" s="673">
        <v>4166.66</v>
      </c>
      <c r="P56" s="673">
        <v>4166.66</v>
      </c>
      <c r="Q56" s="673">
        <v>4166.66</v>
      </c>
      <c r="R56" s="108">
        <f t="shared" si="0"/>
        <v>50000</v>
      </c>
    </row>
    <row r="57" spans="1:18" ht="18" customHeight="1" x14ac:dyDescent="0.2">
      <c r="A57" s="160">
        <v>54305</v>
      </c>
      <c r="B57" s="102" t="s">
        <v>123</v>
      </c>
      <c r="C57" s="680">
        <v>15500</v>
      </c>
      <c r="D57" s="110"/>
      <c r="E57" s="661"/>
      <c r="F57" s="673">
        <v>875</v>
      </c>
      <c r="G57" s="673">
        <v>875</v>
      </c>
      <c r="H57" s="673">
        <v>875</v>
      </c>
      <c r="I57" s="673">
        <v>875</v>
      </c>
      <c r="J57" s="673">
        <v>875</v>
      </c>
      <c r="K57" s="673">
        <v>875</v>
      </c>
      <c r="L57" s="673">
        <v>875</v>
      </c>
      <c r="M57" s="673">
        <v>875</v>
      </c>
      <c r="N57" s="673">
        <v>875</v>
      </c>
      <c r="O57" s="673">
        <v>875</v>
      </c>
      <c r="P57" s="673">
        <v>875</v>
      </c>
      <c r="Q57" s="673">
        <v>875</v>
      </c>
      <c r="R57" s="108">
        <f t="shared" si="0"/>
        <v>10500</v>
      </c>
    </row>
    <row r="58" spans="1:18" ht="18" customHeight="1" x14ac:dyDescent="0.2">
      <c r="A58" s="160">
        <v>54307</v>
      </c>
      <c r="B58" s="102" t="s">
        <v>125</v>
      </c>
      <c r="C58" s="655">
        <v>10000</v>
      </c>
      <c r="D58" s="110"/>
      <c r="E58" s="661"/>
      <c r="F58" s="673">
        <v>833.33</v>
      </c>
      <c r="G58" s="673"/>
      <c r="H58" s="673">
        <v>833.33</v>
      </c>
      <c r="I58" s="673"/>
      <c r="J58" s="673">
        <v>833.33</v>
      </c>
      <c r="K58" s="673"/>
      <c r="L58" s="673">
        <v>833.33</v>
      </c>
      <c r="M58" s="673"/>
      <c r="N58" s="673">
        <v>833.34</v>
      </c>
      <c r="O58" s="673"/>
      <c r="P58" s="673"/>
      <c r="Q58" s="678">
        <v>833.34</v>
      </c>
      <c r="R58" s="108">
        <f t="shared" si="0"/>
        <v>5000</v>
      </c>
    </row>
    <row r="59" spans="1:18" ht="18" customHeight="1" x14ac:dyDescent="0.2">
      <c r="A59" s="160">
        <v>54309</v>
      </c>
      <c r="B59" s="102" t="s">
        <v>126</v>
      </c>
      <c r="C59" s="655">
        <v>2000</v>
      </c>
      <c r="D59" s="110"/>
      <c r="E59" s="661"/>
      <c r="F59" s="673">
        <v>333.33</v>
      </c>
      <c r="G59" s="673"/>
      <c r="H59" s="673">
        <v>333.33</v>
      </c>
      <c r="I59" s="673"/>
      <c r="J59" s="673">
        <v>333.33</v>
      </c>
      <c r="K59" s="673"/>
      <c r="L59" s="673">
        <v>333.33</v>
      </c>
      <c r="M59" s="673"/>
      <c r="N59" s="673">
        <v>333.34</v>
      </c>
      <c r="O59" s="673"/>
      <c r="P59" s="673"/>
      <c r="Q59" s="678">
        <v>333.34</v>
      </c>
      <c r="R59" s="108">
        <f t="shared" si="0"/>
        <v>1999.9999999999998</v>
      </c>
    </row>
    <row r="60" spans="1:18" ht="18" customHeight="1" x14ac:dyDescent="0.2">
      <c r="A60" s="160">
        <v>54310</v>
      </c>
      <c r="B60" s="102" t="s">
        <v>127</v>
      </c>
      <c r="C60" s="680">
        <v>40000</v>
      </c>
      <c r="D60" s="110"/>
      <c r="E60" s="661"/>
      <c r="F60" s="673">
        <v>4166.67</v>
      </c>
      <c r="G60" s="673">
        <v>4166.67</v>
      </c>
      <c r="H60" s="673">
        <v>4166.67</v>
      </c>
      <c r="I60" s="673">
        <v>4166.67</v>
      </c>
      <c r="J60" s="673">
        <v>4166.67</v>
      </c>
      <c r="K60" s="673">
        <v>4166.67</v>
      </c>
      <c r="L60" s="673">
        <v>4166.67</v>
      </c>
      <c r="M60" s="673">
        <v>4166.67</v>
      </c>
      <c r="N60" s="673">
        <v>4166.66</v>
      </c>
      <c r="O60" s="673">
        <v>4166.66</v>
      </c>
      <c r="P60" s="673">
        <v>4166.66</v>
      </c>
      <c r="Q60" s="673">
        <v>4166.66</v>
      </c>
      <c r="R60" s="108">
        <f t="shared" si="0"/>
        <v>50000</v>
      </c>
    </row>
    <row r="61" spans="1:18" ht="18" customHeight="1" x14ac:dyDescent="0.2">
      <c r="A61" s="160">
        <v>54313</v>
      </c>
      <c r="B61" s="102" t="s">
        <v>129</v>
      </c>
      <c r="C61" s="655">
        <v>3011.24</v>
      </c>
      <c r="D61" s="110"/>
      <c r="E61" s="661"/>
      <c r="F61" s="673">
        <v>752.81</v>
      </c>
      <c r="G61" s="673"/>
      <c r="H61" s="673"/>
      <c r="I61" s="673">
        <v>752.81</v>
      </c>
      <c r="J61" s="673"/>
      <c r="K61" s="673"/>
      <c r="L61" s="673">
        <v>752.81</v>
      </c>
      <c r="M61" s="673"/>
      <c r="N61" s="673"/>
      <c r="O61" s="673">
        <v>752.81</v>
      </c>
      <c r="P61" s="673"/>
      <c r="Q61" s="678"/>
      <c r="R61" s="108">
        <f t="shared" si="0"/>
        <v>3011.24</v>
      </c>
    </row>
    <row r="62" spans="1:18" ht="18" customHeight="1" x14ac:dyDescent="0.2">
      <c r="A62" s="160">
        <v>54314</v>
      </c>
      <c r="B62" s="102" t="s">
        <v>130</v>
      </c>
      <c r="C62" s="680">
        <v>67000</v>
      </c>
      <c r="D62" s="110"/>
      <c r="E62" s="661"/>
      <c r="F62" s="673">
        <v>5000</v>
      </c>
      <c r="G62" s="673">
        <v>5000</v>
      </c>
      <c r="H62" s="673">
        <v>4000</v>
      </c>
      <c r="I62" s="673">
        <v>3000</v>
      </c>
      <c r="J62" s="673">
        <v>3000</v>
      </c>
      <c r="K62" s="673">
        <v>3000</v>
      </c>
      <c r="L62" s="673">
        <v>3000</v>
      </c>
      <c r="M62" s="673">
        <v>25000</v>
      </c>
      <c r="N62" s="673">
        <v>5000</v>
      </c>
      <c r="O62" s="673">
        <v>3000</v>
      </c>
      <c r="P62" s="673">
        <v>3000</v>
      </c>
      <c r="Q62" s="678">
        <v>3000</v>
      </c>
      <c r="R62" s="108">
        <f t="shared" si="0"/>
        <v>65000</v>
      </c>
    </row>
    <row r="63" spans="1:18" ht="18" customHeight="1" x14ac:dyDescent="0.2">
      <c r="A63" s="160">
        <v>54399</v>
      </c>
      <c r="B63" s="102" t="s">
        <v>131</v>
      </c>
      <c r="C63" s="680">
        <v>72000</v>
      </c>
      <c r="D63" s="110"/>
      <c r="E63" s="661"/>
      <c r="F63" s="705" t="e">
        <f t="array" ref="F63:Q63">[1]!'!Hoja1!F28C2:F28C13'</f>
        <v>#REF!</v>
      </c>
      <c r="G63" s="705" t="e">
        <v>#REF!</v>
      </c>
      <c r="H63" s="705" t="e">
        <v>#REF!</v>
      </c>
      <c r="I63" s="705" t="e">
        <v>#REF!</v>
      </c>
      <c r="J63" s="705" t="e">
        <v>#REF!</v>
      </c>
      <c r="K63" s="705" t="e">
        <v>#REF!</v>
      </c>
      <c r="L63" s="705" t="e">
        <v>#REF!</v>
      </c>
      <c r="M63" s="705" t="e">
        <v>#REF!</v>
      </c>
      <c r="N63" s="705" t="e">
        <v>#REF!</v>
      </c>
      <c r="O63" s="705" t="e">
        <v>#REF!</v>
      </c>
      <c r="P63" s="705" t="e">
        <v>#REF!</v>
      </c>
      <c r="Q63" s="705" t="e">
        <v>#REF!</v>
      </c>
      <c r="R63" s="108" t="e">
        <f t="shared" si="0"/>
        <v>#REF!</v>
      </c>
    </row>
    <row r="64" spans="1:18" ht="18" customHeight="1" x14ac:dyDescent="0.2">
      <c r="A64" s="159">
        <v>544</v>
      </c>
      <c r="B64" s="103" t="s">
        <v>167</v>
      </c>
      <c r="C64" s="109"/>
      <c r="D64" s="108">
        <f>SUM(C65:C68)</f>
        <v>11000</v>
      </c>
      <c r="E64" s="661"/>
      <c r="F64" s="673"/>
      <c r="G64" s="673"/>
      <c r="H64" s="673"/>
      <c r="I64" s="673"/>
      <c r="J64" s="673"/>
      <c r="K64" s="673"/>
      <c r="L64" s="673"/>
      <c r="M64" s="673"/>
      <c r="N64" s="673"/>
      <c r="O64" s="673"/>
      <c r="P64" s="673"/>
      <c r="Q64" s="678"/>
      <c r="R64" s="108">
        <f t="shared" si="0"/>
        <v>0</v>
      </c>
    </row>
    <row r="65" spans="1:18" ht="18" customHeight="1" x14ac:dyDescent="0.2">
      <c r="A65" s="160">
        <v>54401</v>
      </c>
      <c r="B65" s="102" t="s">
        <v>132</v>
      </c>
      <c r="C65" s="656">
        <v>4000</v>
      </c>
      <c r="D65" s="110"/>
      <c r="E65" s="661"/>
      <c r="F65" s="673">
        <v>333.33</v>
      </c>
      <c r="G65" s="673">
        <v>333.33</v>
      </c>
      <c r="H65" s="673">
        <v>333.33</v>
      </c>
      <c r="I65" s="673">
        <v>333.33</v>
      </c>
      <c r="J65" s="673">
        <v>333.33</v>
      </c>
      <c r="K65" s="673">
        <v>333.33</v>
      </c>
      <c r="L65" s="673">
        <v>333.33</v>
      </c>
      <c r="M65" s="673">
        <v>333.33</v>
      </c>
      <c r="N65" s="673">
        <v>333.34</v>
      </c>
      <c r="O65" s="673">
        <v>333.34</v>
      </c>
      <c r="P65" s="673">
        <v>333.34</v>
      </c>
      <c r="Q65" s="673">
        <v>333.34</v>
      </c>
      <c r="R65" s="108">
        <f t="shared" si="0"/>
        <v>4000.0000000000005</v>
      </c>
    </row>
    <row r="66" spans="1:18" ht="18" customHeight="1" x14ac:dyDescent="0.2">
      <c r="A66" s="160">
        <v>54402</v>
      </c>
      <c r="B66" s="102" t="s">
        <v>327</v>
      </c>
      <c r="C66" s="655">
        <v>2000</v>
      </c>
      <c r="D66" s="110"/>
      <c r="E66" s="661"/>
      <c r="F66" s="673">
        <v>500</v>
      </c>
      <c r="G66" s="673"/>
      <c r="H66" s="673"/>
      <c r="I66" s="673">
        <v>500</v>
      </c>
      <c r="J66" s="673"/>
      <c r="K66" s="673"/>
      <c r="L66" s="673">
        <v>500</v>
      </c>
      <c r="M66" s="673"/>
      <c r="N66" s="673"/>
      <c r="O66" s="673">
        <v>500</v>
      </c>
      <c r="P66" s="673"/>
      <c r="Q66" s="678"/>
      <c r="R66" s="108">
        <f t="shared" si="0"/>
        <v>2000</v>
      </c>
    </row>
    <row r="67" spans="1:18" ht="18" customHeight="1" x14ac:dyDescent="0.2">
      <c r="A67" s="160">
        <v>54403</v>
      </c>
      <c r="B67" s="102" t="s">
        <v>133</v>
      </c>
      <c r="C67" s="656">
        <v>3000</v>
      </c>
      <c r="D67" s="110"/>
      <c r="E67" s="661"/>
      <c r="F67" s="673">
        <v>250</v>
      </c>
      <c r="G67" s="673">
        <v>250</v>
      </c>
      <c r="H67" s="673">
        <v>250</v>
      </c>
      <c r="I67" s="673">
        <v>250</v>
      </c>
      <c r="J67" s="673">
        <v>250</v>
      </c>
      <c r="K67" s="673">
        <v>250</v>
      </c>
      <c r="L67" s="673">
        <v>250</v>
      </c>
      <c r="M67" s="673">
        <v>250</v>
      </c>
      <c r="N67" s="673">
        <v>250</v>
      </c>
      <c r="O67" s="673">
        <v>250</v>
      </c>
      <c r="P67" s="673">
        <v>250</v>
      </c>
      <c r="Q67" s="673">
        <v>250</v>
      </c>
      <c r="R67" s="108">
        <f t="shared" si="0"/>
        <v>3000</v>
      </c>
    </row>
    <row r="68" spans="1:18" ht="18" customHeight="1" x14ac:dyDescent="0.2">
      <c r="A68" s="160">
        <v>54404</v>
      </c>
      <c r="B68" s="102" t="s">
        <v>314</v>
      </c>
      <c r="C68" s="656">
        <v>2000</v>
      </c>
      <c r="D68" s="110"/>
      <c r="E68" s="661"/>
      <c r="F68" s="673">
        <v>333.33</v>
      </c>
      <c r="G68" s="673"/>
      <c r="H68" s="673">
        <v>333.33</v>
      </c>
      <c r="I68" s="673"/>
      <c r="J68" s="673">
        <v>333.33</v>
      </c>
      <c r="K68" s="673"/>
      <c r="L68" s="673">
        <v>333.33</v>
      </c>
      <c r="M68" s="673"/>
      <c r="N68" s="673">
        <v>333.34</v>
      </c>
      <c r="O68" s="673"/>
      <c r="P68" s="673">
        <v>333.34</v>
      </c>
      <c r="Q68" s="678"/>
      <c r="R68" s="108">
        <f t="shared" si="0"/>
        <v>1999.9999999999998</v>
      </c>
    </row>
    <row r="69" spans="1:18" ht="18" customHeight="1" x14ac:dyDescent="0.2">
      <c r="A69" s="159">
        <v>545</v>
      </c>
      <c r="B69" s="103" t="s">
        <v>304</v>
      </c>
      <c r="C69" s="109"/>
      <c r="D69" s="108">
        <f>SUM(C70:C76)</f>
        <v>58600</v>
      </c>
      <c r="E69" s="661"/>
      <c r="F69" s="673"/>
      <c r="G69" s="673"/>
      <c r="H69" s="673"/>
      <c r="I69" s="673"/>
      <c r="J69" s="673"/>
      <c r="K69" s="673"/>
      <c r="L69" s="673"/>
      <c r="M69" s="673"/>
      <c r="N69" s="673"/>
      <c r="O69" s="673"/>
      <c r="P69" s="673"/>
      <c r="Q69" s="678"/>
      <c r="R69" s="108">
        <f t="shared" si="0"/>
        <v>0</v>
      </c>
    </row>
    <row r="70" spans="1:18" ht="18" customHeight="1" x14ac:dyDescent="0.2">
      <c r="A70" s="160">
        <v>54501</v>
      </c>
      <c r="B70" s="102" t="s">
        <v>134</v>
      </c>
      <c r="C70" s="655">
        <v>5000</v>
      </c>
      <c r="D70" s="108"/>
      <c r="E70" s="661"/>
      <c r="F70" s="673">
        <v>833.33</v>
      </c>
      <c r="G70" s="673"/>
      <c r="H70" s="673">
        <v>833.33</v>
      </c>
      <c r="I70" s="673"/>
      <c r="J70" s="673">
        <v>833.33</v>
      </c>
      <c r="K70" s="673"/>
      <c r="L70" s="673">
        <v>833.33</v>
      </c>
      <c r="M70" s="673"/>
      <c r="N70" s="673">
        <v>833.34</v>
      </c>
      <c r="O70" s="673"/>
      <c r="P70" s="673">
        <v>833.34</v>
      </c>
      <c r="Q70" s="678"/>
      <c r="R70" s="108">
        <f t="shared" si="0"/>
        <v>5000</v>
      </c>
    </row>
    <row r="71" spans="1:18" ht="18" customHeight="1" x14ac:dyDescent="0.2">
      <c r="A71" s="160">
        <v>54502</v>
      </c>
      <c r="B71" s="102" t="s">
        <v>359</v>
      </c>
      <c r="C71" s="655">
        <v>7000</v>
      </c>
      <c r="D71" s="108"/>
      <c r="E71" s="661"/>
      <c r="F71" s="673">
        <v>1166.67</v>
      </c>
      <c r="G71" s="673"/>
      <c r="H71" s="673">
        <v>1166.67</v>
      </c>
      <c r="I71" s="673"/>
      <c r="J71" s="673">
        <v>1166.67</v>
      </c>
      <c r="K71" s="673"/>
      <c r="L71" s="673">
        <v>1166.67</v>
      </c>
      <c r="M71" s="673"/>
      <c r="N71" s="673">
        <v>1166.6600000000001</v>
      </c>
      <c r="O71" s="673"/>
      <c r="P71" s="673">
        <v>1166.6600000000001</v>
      </c>
      <c r="Q71" s="678"/>
      <c r="R71" s="108">
        <f t="shared" si="0"/>
        <v>7000</v>
      </c>
    </row>
    <row r="72" spans="1:18" ht="18" customHeight="1" x14ac:dyDescent="0.2">
      <c r="A72" s="160">
        <v>54503</v>
      </c>
      <c r="B72" s="102" t="s">
        <v>265</v>
      </c>
      <c r="C72" s="680">
        <v>15000</v>
      </c>
      <c r="D72" s="108"/>
      <c r="E72" s="661"/>
      <c r="F72" s="673">
        <v>833.33</v>
      </c>
      <c r="G72" s="673">
        <v>833.33</v>
      </c>
      <c r="H72" s="673">
        <v>833.33</v>
      </c>
      <c r="I72" s="673">
        <v>833.33</v>
      </c>
      <c r="J72" s="673">
        <v>833.33</v>
      </c>
      <c r="K72" s="673">
        <v>833.33</v>
      </c>
      <c r="L72" s="673">
        <v>833.33</v>
      </c>
      <c r="M72" s="673">
        <v>833.33</v>
      </c>
      <c r="N72" s="673">
        <v>833.34</v>
      </c>
      <c r="O72" s="673">
        <v>833.34</v>
      </c>
      <c r="P72" s="673">
        <v>833.34</v>
      </c>
      <c r="Q72" s="673">
        <v>833.34</v>
      </c>
      <c r="R72" s="108">
        <f t="shared" si="0"/>
        <v>10000</v>
      </c>
    </row>
    <row r="73" spans="1:18" ht="18" customHeight="1" x14ac:dyDescent="0.2">
      <c r="A73" s="160">
        <v>54505</v>
      </c>
      <c r="B73" s="102" t="s">
        <v>135</v>
      </c>
      <c r="C73" s="655">
        <v>11000</v>
      </c>
      <c r="D73" s="110"/>
      <c r="E73" s="661"/>
      <c r="F73" s="673">
        <v>1500</v>
      </c>
      <c r="G73" s="673"/>
      <c r="H73" s="673"/>
      <c r="I73" s="673">
        <v>1500</v>
      </c>
      <c r="J73" s="673"/>
      <c r="K73" s="673"/>
      <c r="L73" s="673">
        <v>1500</v>
      </c>
      <c r="M73" s="673"/>
      <c r="N73" s="673"/>
      <c r="O73" s="673">
        <v>1500</v>
      </c>
      <c r="P73" s="673"/>
      <c r="Q73" s="678"/>
      <c r="R73" s="108">
        <f t="shared" si="0"/>
        <v>6000</v>
      </c>
    </row>
    <row r="74" spans="1:18" ht="18" customHeight="1" x14ac:dyDescent="0.2">
      <c r="A74" s="160">
        <v>54507</v>
      </c>
      <c r="B74" s="102" t="s">
        <v>373</v>
      </c>
      <c r="C74" s="655">
        <v>6000</v>
      </c>
      <c r="D74" s="110"/>
      <c r="E74" s="661"/>
      <c r="F74" s="673">
        <v>1500</v>
      </c>
      <c r="G74" s="673"/>
      <c r="H74" s="673"/>
      <c r="I74" s="673">
        <v>1500</v>
      </c>
      <c r="J74" s="673"/>
      <c r="K74" s="673"/>
      <c r="L74" s="673">
        <v>1500</v>
      </c>
      <c r="M74" s="673"/>
      <c r="N74" s="673"/>
      <c r="O74" s="673">
        <v>1500</v>
      </c>
      <c r="P74" s="673"/>
      <c r="Q74" s="678"/>
      <c r="R74" s="108">
        <f t="shared" si="0"/>
        <v>6000</v>
      </c>
    </row>
    <row r="75" spans="1:18" ht="18" customHeight="1" x14ac:dyDescent="0.2">
      <c r="A75" s="160">
        <v>54508</v>
      </c>
      <c r="B75" s="102" t="s">
        <v>137</v>
      </c>
      <c r="C75" s="655">
        <v>1000</v>
      </c>
      <c r="D75" s="110"/>
      <c r="E75" s="661"/>
      <c r="F75" s="673">
        <v>250</v>
      </c>
      <c r="G75" s="673"/>
      <c r="H75" s="673"/>
      <c r="I75" s="673">
        <v>250</v>
      </c>
      <c r="J75" s="673"/>
      <c r="K75" s="673"/>
      <c r="L75" s="673">
        <v>250</v>
      </c>
      <c r="M75" s="673"/>
      <c r="N75" s="673"/>
      <c r="O75" s="673">
        <v>250</v>
      </c>
      <c r="P75" s="673"/>
      <c r="Q75" s="678"/>
      <c r="R75" s="108">
        <f t="shared" ref="R75:R130" si="1">SUM(F75:Q75)</f>
        <v>1000</v>
      </c>
    </row>
    <row r="76" spans="1:18" ht="18" customHeight="1" x14ac:dyDescent="0.2">
      <c r="A76" s="160">
        <v>54599</v>
      </c>
      <c r="B76" s="102" t="s">
        <v>304</v>
      </c>
      <c r="C76" s="680">
        <v>13600</v>
      </c>
      <c r="D76" s="110"/>
      <c r="E76" s="661"/>
      <c r="F76" s="673">
        <v>1433.33</v>
      </c>
      <c r="G76" s="673"/>
      <c r="H76" s="673">
        <v>1433.33</v>
      </c>
      <c r="I76" s="673"/>
      <c r="J76" s="673">
        <v>1433.33</v>
      </c>
      <c r="K76" s="673"/>
      <c r="L76" s="673">
        <v>1433.33</v>
      </c>
      <c r="M76" s="673"/>
      <c r="N76" s="673">
        <v>1433.34</v>
      </c>
      <c r="O76" s="673"/>
      <c r="P76" s="673">
        <v>1433.34</v>
      </c>
      <c r="Q76" s="673"/>
      <c r="R76" s="691">
        <f t="shared" si="1"/>
        <v>8600</v>
      </c>
    </row>
    <row r="77" spans="1:18" ht="18" customHeight="1" x14ac:dyDescent="0.2">
      <c r="A77" s="159">
        <v>546</v>
      </c>
      <c r="B77" s="103" t="s">
        <v>315</v>
      </c>
      <c r="C77" s="109"/>
      <c r="D77" s="108">
        <f>SUM(C78:C80)</f>
        <v>116000</v>
      </c>
      <c r="E77" s="661"/>
      <c r="F77" s="673"/>
      <c r="G77" s="673"/>
      <c r="H77" s="673"/>
      <c r="I77" s="673"/>
      <c r="J77" s="673"/>
      <c r="K77" s="673"/>
      <c r="L77" s="673"/>
      <c r="M77" s="673"/>
      <c r="N77" s="673"/>
      <c r="O77" s="673"/>
      <c r="P77" s="673"/>
      <c r="Q77" s="678"/>
      <c r="R77" s="108">
        <f t="shared" si="1"/>
        <v>0</v>
      </c>
    </row>
    <row r="78" spans="1:18" ht="18" customHeight="1" x14ac:dyDescent="0.2">
      <c r="A78" s="160">
        <v>54602</v>
      </c>
      <c r="B78" s="102" t="s">
        <v>403</v>
      </c>
      <c r="C78" s="680">
        <v>96000</v>
      </c>
      <c r="D78" s="108"/>
      <c r="E78" s="661"/>
      <c r="F78" s="673">
        <v>8000</v>
      </c>
      <c r="G78" s="673">
        <v>8000</v>
      </c>
      <c r="H78" s="673">
        <v>8000</v>
      </c>
      <c r="I78" s="673">
        <v>8000</v>
      </c>
      <c r="J78" s="673">
        <v>8000</v>
      </c>
      <c r="K78" s="673">
        <v>8000</v>
      </c>
      <c r="L78" s="673">
        <v>8000</v>
      </c>
      <c r="M78" s="673">
        <v>8000</v>
      </c>
      <c r="N78" s="673">
        <v>8000</v>
      </c>
      <c r="O78" s="673">
        <v>8000</v>
      </c>
      <c r="P78" s="673">
        <v>8000</v>
      </c>
      <c r="Q78" s="673">
        <v>8000</v>
      </c>
      <c r="R78" s="108">
        <f t="shared" si="1"/>
        <v>96000</v>
      </c>
    </row>
    <row r="79" spans="1:18" ht="18" customHeight="1" x14ac:dyDescent="0.2">
      <c r="A79" s="160">
        <v>54603</v>
      </c>
      <c r="B79" s="102" t="s">
        <v>353</v>
      </c>
      <c r="C79" s="655">
        <v>10000</v>
      </c>
      <c r="D79" s="108"/>
      <c r="E79" s="661"/>
      <c r="F79" s="673">
        <v>833.33</v>
      </c>
      <c r="G79" s="673">
        <v>833.33</v>
      </c>
      <c r="H79" s="673">
        <v>833.33</v>
      </c>
      <c r="I79" s="673">
        <v>833.33</v>
      </c>
      <c r="J79" s="673">
        <v>833.33</v>
      </c>
      <c r="K79" s="673">
        <v>833.33</v>
      </c>
      <c r="L79" s="673">
        <v>833.33</v>
      </c>
      <c r="M79" s="673">
        <v>833.33</v>
      </c>
      <c r="N79" s="673">
        <v>833.34</v>
      </c>
      <c r="O79" s="673">
        <v>833.34</v>
      </c>
      <c r="P79" s="673">
        <v>833.34</v>
      </c>
      <c r="Q79" s="673">
        <v>833.34</v>
      </c>
      <c r="R79" s="108">
        <f t="shared" si="1"/>
        <v>10000</v>
      </c>
    </row>
    <row r="80" spans="1:18" ht="18" customHeight="1" x14ac:dyDescent="0.2">
      <c r="A80" s="160">
        <v>54699</v>
      </c>
      <c r="B80" s="102" t="s">
        <v>267</v>
      </c>
      <c r="C80" s="656">
        <v>10000</v>
      </c>
      <c r="D80" s="110"/>
      <c r="E80" s="661"/>
      <c r="F80" s="673">
        <v>1000</v>
      </c>
      <c r="G80" s="673">
        <v>1000</v>
      </c>
      <c r="H80" s="673">
        <v>1000</v>
      </c>
      <c r="I80" s="673">
        <v>1000</v>
      </c>
      <c r="J80" s="673">
        <v>1000</v>
      </c>
      <c r="K80" s="673">
        <v>1000</v>
      </c>
      <c r="L80" s="673">
        <v>1000</v>
      </c>
      <c r="M80" s="673">
        <v>1000</v>
      </c>
      <c r="N80" s="673">
        <v>1000</v>
      </c>
      <c r="O80" s="673">
        <v>1000</v>
      </c>
      <c r="P80" s="673">
        <v>1000</v>
      </c>
      <c r="Q80" s="673">
        <v>1000</v>
      </c>
      <c r="R80" s="108">
        <f t="shared" si="1"/>
        <v>12000</v>
      </c>
    </row>
    <row r="81" spans="1:18" ht="18" customHeight="1" x14ac:dyDescent="0.2">
      <c r="A81" s="159">
        <v>55</v>
      </c>
      <c r="B81" s="103" t="s">
        <v>168</v>
      </c>
      <c r="C81" s="109"/>
      <c r="D81" s="110"/>
      <c r="E81" s="660">
        <f>SUM(D82:D91)</f>
        <v>429407</v>
      </c>
      <c r="F81" s="673"/>
      <c r="G81" s="673"/>
      <c r="H81" s="673"/>
      <c r="I81" s="673"/>
      <c r="J81" s="673"/>
      <c r="K81" s="673"/>
      <c r="L81" s="673"/>
      <c r="M81" s="673"/>
      <c r="N81" s="673"/>
      <c r="O81" s="673"/>
      <c r="P81" s="673"/>
      <c r="Q81" s="678"/>
      <c r="R81" s="108">
        <f t="shared" si="1"/>
        <v>0</v>
      </c>
    </row>
    <row r="82" spans="1:18" ht="18" customHeight="1" x14ac:dyDescent="0.2">
      <c r="A82" s="159">
        <v>553</v>
      </c>
      <c r="B82" s="103" t="s">
        <v>283</v>
      </c>
      <c r="C82" s="109"/>
      <c r="D82" s="108">
        <f>SUM(C83:C85)</f>
        <v>410540</v>
      </c>
      <c r="E82" s="660"/>
      <c r="F82" s="673"/>
      <c r="G82" s="673"/>
      <c r="H82" s="673"/>
      <c r="I82" s="673"/>
      <c r="J82" s="673"/>
      <c r="K82" s="673"/>
      <c r="L82" s="673"/>
      <c r="M82" s="673"/>
      <c r="N82" s="673"/>
      <c r="O82" s="673"/>
      <c r="P82" s="673"/>
      <c r="Q82" s="678"/>
      <c r="R82" s="108">
        <f t="shared" si="1"/>
        <v>0</v>
      </c>
    </row>
    <row r="83" spans="1:18" ht="18" customHeight="1" x14ac:dyDescent="0.2">
      <c r="A83" s="160">
        <v>55301</v>
      </c>
      <c r="B83" s="102" t="s">
        <v>477</v>
      </c>
      <c r="C83" s="655">
        <v>100</v>
      </c>
      <c r="D83" s="108"/>
      <c r="E83" s="660"/>
      <c r="F83" s="673">
        <v>100</v>
      </c>
      <c r="G83" s="673"/>
      <c r="H83" s="673"/>
      <c r="I83" s="673"/>
      <c r="J83" s="673"/>
      <c r="K83" s="673"/>
      <c r="L83" s="673"/>
      <c r="M83" s="673"/>
      <c r="N83" s="673"/>
      <c r="O83" s="673"/>
      <c r="P83" s="673"/>
      <c r="Q83" s="678"/>
      <c r="R83" s="108">
        <f t="shared" si="1"/>
        <v>100</v>
      </c>
    </row>
    <row r="84" spans="1:18" ht="18" customHeight="1" x14ac:dyDescent="0.2">
      <c r="A84" s="160">
        <v>55302</v>
      </c>
      <c r="B84" s="102" t="s">
        <v>303</v>
      </c>
      <c r="C84" s="655"/>
      <c r="D84" s="110"/>
      <c r="E84" s="660"/>
      <c r="F84" s="673"/>
      <c r="G84" s="673"/>
      <c r="H84" s="673"/>
      <c r="I84" s="673"/>
      <c r="J84" s="673"/>
      <c r="K84" s="673"/>
      <c r="L84" s="673"/>
      <c r="M84" s="673"/>
      <c r="N84" s="673"/>
      <c r="O84" s="673"/>
      <c r="P84" s="673"/>
      <c r="Q84" s="678">
        <v>1000</v>
      </c>
      <c r="R84" s="108">
        <f t="shared" si="1"/>
        <v>1000</v>
      </c>
    </row>
    <row r="85" spans="1:18" ht="18" customHeight="1" x14ac:dyDescent="0.2">
      <c r="A85" s="160">
        <v>55308</v>
      </c>
      <c r="B85" s="102" t="s">
        <v>277</v>
      </c>
      <c r="C85" s="680">
        <v>410440</v>
      </c>
      <c r="D85" s="110"/>
      <c r="E85" s="660"/>
      <c r="F85" s="673">
        <v>34200</v>
      </c>
      <c r="G85" s="673">
        <v>34200</v>
      </c>
      <c r="H85" s="673">
        <v>34200</v>
      </c>
      <c r="I85" s="673">
        <v>34200</v>
      </c>
      <c r="J85" s="673">
        <v>34200</v>
      </c>
      <c r="K85" s="673">
        <v>34200</v>
      </c>
      <c r="L85" s="673">
        <v>34200</v>
      </c>
      <c r="M85" s="673">
        <v>34200</v>
      </c>
      <c r="N85" s="673">
        <v>34200</v>
      </c>
      <c r="O85" s="673">
        <v>34200</v>
      </c>
      <c r="P85" s="673">
        <v>34200</v>
      </c>
      <c r="Q85" s="673">
        <v>34240</v>
      </c>
      <c r="R85" s="691">
        <f t="shared" si="1"/>
        <v>410440</v>
      </c>
    </row>
    <row r="86" spans="1:18" ht="18" customHeight="1" x14ac:dyDescent="0.2">
      <c r="A86" s="159">
        <v>556</v>
      </c>
      <c r="B86" s="103" t="s">
        <v>169</v>
      </c>
      <c r="C86" s="109"/>
      <c r="D86" s="108">
        <f>C87+C88</f>
        <v>8867</v>
      </c>
      <c r="E86" s="661"/>
      <c r="F86" s="673"/>
      <c r="G86" s="673"/>
      <c r="H86" s="673"/>
      <c r="I86" s="673"/>
      <c r="J86" s="673"/>
      <c r="K86" s="673"/>
      <c r="L86" s="673"/>
      <c r="M86" s="673"/>
      <c r="N86" s="673"/>
      <c r="O86" s="673"/>
      <c r="P86" s="673"/>
      <c r="Q86" s="678"/>
      <c r="R86" s="108">
        <f t="shared" si="1"/>
        <v>0</v>
      </c>
    </row>
    <row r="87" spans="1:18" ht="18" customHeight="1" x14ac:dyDescent="0.2">
      <c r="A87" s="160">
        <v>55601</v>
      </c>
      <c r="B87" s="102" t="s">
        <v>138</v>
      </c>
      <c r="C87" s="680">
        <v>6000</v>
      </c>
      <c r="D87" s="110"/>
      <c r="E87" s="661"/>
      <c r="F87" s="673">
        <v>500</v>
      </c>
      <c r="G87" s="673">
        <v>500</v>
      </c>
      <c r="H87" s="673">
        <v>500</v>
      </c>
      <c r="I87" s="673">
        <v>500</v>
      </c>
      <c r="J87" s="673">
        <v>500</v>
      </c>
      <c r="K87" s="673">
        <v>500</v>
      </c>
      <c r="L87" s="673">
        <v>500</v>
      </c>
      <c r="M87" s="673">
        <v>500</v>
      </c>
      <c r="N87" s="673">
        <v>500</v>
      </c>
      <c r="O87" s="673">
        <v>500</v>
      </c>
      <c r="P87" s="673">
        <v>500</v>
      </c>
      <c r="Q87" s="673">
        <v>500</v>
      </c>
      <c r="R87" s="108">
        <f t="shared" si="1"/>
        <v>6000</v>
      </c>
    </row>
    <row r="88" spans="1:18" ht="18" customHeight="1" x14ac:dyDescent="0.2">
      <c r="A88" s="160">
        <v>55603</v>
      </c>
      <c r="B88" s="102" t="s">
        <v>139</v>
      </c>
      <c r="C88" s="680">
        <v>2867</v>
      </c>
      <c r="D88" s="110"/>
      <c r="E88" s="661"/>
      <c r="F88" s="673">
        <v>208.33</v>
      </c>
      <c r="G88" s="673">
        <v>208.33</v>
      </c>
      <c r="H88" s="673">
        <v>208.33</v>
      </c>
      <c r="I88" s="673">
        <v>208.33</v>
      </c>
      <c r="J88" s="673">
        <v>208.33</v>
      </c>
      <c r="K88" s="673">
        <v>208.33</v>
      </c>
      <c r="L88" s="673">
        <v>208.33</v>
      </c>
      <c r="M88" s="673">
        <v>208.33</v>
      </c>
      <c r="N88" s="673">
        <v>208.34</v>
      </c>
      <c r="O88" s="673">
        <v>208.34</v>
      </c>
      <c r="P88" s="673">
        <v>208.34</v>
      </c>
      <c r="Q88" s="673">
        <v>208.34</v>
      </c>
      <c r="R88" s="108">
        <f t="shared" si="1"/>
        <v>2500</v>
      </c>
    </row>
    <row r="89" spans="1:18" ht="18" customHeight="1" x14ac:dyDescent="0.2">
      <c r="A89" s="159">
        <v>557</v>
      </c>
      <c r="B89" s="103" t="s">
        <v>170</v>
      </c>
      <c r="C89" s="109"/>
      <c r="D89" s="108">
        <f>SUM(C90:C91)</f>
        <v>10000</v>
      </c>
      <c r="E89" s="661"/>
      <c r="F89" s="673"/>
      <c r="G89" s="673"/>
      <c r="H89" s="673"/>
      <c r="I89" s="673"/>
      <c r="J89" s="673"/>
      <c r="K89" s="673"/>
      <c r="L89" s="673"/>
      <c r="M89" s="673"/>
      <c r="N89" s="673"/>
      <c r="O89" s="673"/>
      <c r="P89" s="673"/>
      <c r="Q89" s="678"/>
      <c r="R89" s="108">
        <f t="shared" si="1"/>
        <v>0</v>
      </c>
    </row>
    <row r="90" spans="1:18" ht="18" customHeight="1" x14ac:dyDescent="0.2">
      <c r="A90" s="160">
        <v>55703</v>
      </c>
      <c r="B90" s="102" t="s">
        <v>478</v>
      </c>
      <c r="C90" s="656">
        <v>5000</v>
      </c>
      <c r="D90" s="108"/>
      <c r="E90" s="661"/>
      <c r="F90" s="673">
        <v>2000</v>
      </c>
      <c r="G90" s="673"/>
      <c r="H90" s="673">
        <v>2000</v>
      </c>
      <c r="I90" s="673"/>
      <c r="J90" s="673">
        <v>2000</v>
      </c>
      <c r="K90" s="673"/>
      <c r="L90" s="673">
        <v>2000</v>
      </c>
      <c r="M90" s="673"/>
      <c r="N90" s="673">
        <v>2000</v>
      </c>
      <c r="O90" s="673"/>
      <c r="P90" s="673">
        <v>2000</v>
      </c>
      <c r="Q90" s="678"/>
      <c r="R90" s="108">
        <f t="shared" si="1"/>
        <v>12000</v>
      </c>
    </row>
    <row r="91" spans="1:18" ht="18" customHeight="1" x14ac:dyDescent="0.2">
      <c r="A91" s="160">
        <v>55799</v>
      </c>
      <c r="B91" s="102" t="s">
        <v>140</v>
      </c>
      <c r="C91" s="656">
        <v>5000</v>
      </c>
      <c r="D91" s="110"/>
      <c r="E91" s="661"/>
      <c r="F91" s="673">
        <v>833.33</v>
      </c>
      <c r="G91" s="673"/>
      <c r="H91" s="673">
        <v>833.33</v>
      </c>
      <c r="I91" s="673"/>
      <c r="J91" s="673">
        <v>833.33</v>
      </c>
      <c r="K91" s="673"/>
      <c r="L91" s="673">
        <v>833.33</v>
      </c>
      <c r="M91" s="673"/>
      <c r="N91" s="673">
        <v>833.34</v>
      </c>
      <c r="O91" s="673"/>
      <c r="P91" s="673">
        <v>833.34</v>
      </c>
      <c r="Q91" s="678"/>
      <c r="R91" s="108">
        <f t="shared" si="1"/>
        <v>5000</v>
      </c>
    </row>
    <row r="92" spans="1:18" ht="18" customHeight="1" x14ac:dyDescent="0.2">
      <c r="A92" s="159">
        <v>56</v>
      </c>
      <c r="B92" s="103" t="s">
        <v>141</v>
      </c>
      <c r="C92" s="109"/>
      <c r="D92" s="110"/>
      <c r="E92" s="660">
        <f>SUM(D93:D101)</f>
        <v>305900</v>
      </c>
      <c r="F92" s="673"/>
      <c r="G92" s="673"/>
      <c r="H92" s="673"/>
      <c r="I92" s="673"/>
      <c r="J92" s="673"/>
      <c r="K92" s="673"/>
      <c r="L92" s="673"/>
      <c r="M92" s="673"/>
      <c r="N92" s="673"/>
      <c r="O92" s="673"/>
      <c r="P92" s="673"/>
      <c r="Q92" s="678"/>
      <c r="R92" s="108">
        <f t="shared" si="1"/>
        <v>0</v>
      </c>
    </row>
    <row r="93" spans="1:18" ht="18" customHeight="1" x14ac:dyDescent="0.2">
      <c r="A93" s="159">
        <v>562</v>
      </c>
      <c r="B93" s="103" t="s">
        <v>171</v>
      </c>
      <c r="C93" s="109"/>
      <c r="D93" s="108">
        <f>SUM(C94:C101)</f>
        <v>305900</v>
      </c>
      <c r="E93" s="661"/>
      <c r="F93" s="673"/>
      <c r="G93" s="673"/>
      <c r="H93" s="673"/>
      <c r="I93" s="673"/>
      <c r="J93" s="673"/>
      <c r="K93" s="673"/>
      <c r="L93" s="673"/>
      <c r="M93" s="673"/>
      <c r="N93" s="673"/>
      <c r="O93" s="673"/>
      <c r="P93" s="673"/>
      <c r="Q93" s="678"/>
      <c r="R93" s="108">
        <f t="shared" si="1"/>
        <v>0</v>
      </c>
    </row>
    <row r="94" spans="1:18" ht="18" customHeight="1" x14ac:dyDescent="0.2">
      <c r="A94" s="160">
        <v>56201</v>
      </c>
      <c r="B94" s="102" t="s">
        <v>394</v>
      </c>
      <c r="C94" s="655">
        <v>10300</v>
      </c>
      <c r="D94" s="110"/>
      <c r="E94" s="661"/>
      <c r="F94" s="673">
        <v>858.1</v>
      </c>
      <c r="G94" s="673">
        <v>858.1</v>
      </c>
      <c r="H94" s="673">
        <v>858.1</v>
      </c>
      <c r="I94" s="673">
        <v>858.1</v>
      </c>
      <c r="J94" s="673">
        <v>858.1</v>
      </c>
      <c r="K94" s="673">
        <v>858.1</v>
      </c>
      <c r="L94" s="673">
        <v>858.1</v>
      </c>
      <c r="M94" s="673">
        <v>858.1</v>
      </c>
      <c r="N94" s="673">
        <v>858.1</v>
      </c>
      <c r="O94" s="673">
        <v>858.1</v>
      </c>
      <c r="P94" s="673">
        <v>858.1</v>
      </c>
      <c r="Q94" s="673">
        <v>860.9</v>
      </c>
      <c r="R94" s="108">
        <f t="shared" si="1"/>
        <v>10300.000000000002</v>
      </c>
    </row>
    <row r="95" spans="1:18" ht="18" customHeight="1" x14ac:dyDescent="0.2">
      <c r="A95" s="160">
        <v>56201</v>
      </c>
      <c r="B95" s="102" t="s">
        <v>395</v>
      </c>
      <c r="C95" s="657"/>
      <c r="D95" s="110"/>
      <c r="E95" s="661"/>
      <c r="F95" s="673">
        <v>666.67</v>
      </c>
      <c r="G95" s="673">
        <v>666.67</v>
      </c>
      <c r="H95" s="673">
        <v>666.67</v>
      </c>
      <c r="I95" s="673">
        <v>666.67</v>
      </c>
      <c r="J95" s="673">
        <v>666.67</v>
      </c>
      <c r="K95" s="673">
        <v>666.67</v>
      </c>
      <c r="L95" s="673">
        <v>666.67</v>
      </c>
      <c r="M95" s="673">
        <v>666.67</v>
      </c>
      <c r="N95" s="673">
        <v>666.66</v>
      </c>
      <c r="O95" s="673">
        <v>666.66</v>
      </c>
      <c r="P95" s="673">
        <v>666.66</v>
      </c>
      <c r="Q95" s="673">
        <v>666.66</v>
      </c>
      <c r="R95" s="691">
        <f t="shared" si="1"/>
        <v>7999.9999999999991</v>
      </c>
    </row>
    <row r="96" spans="1:18" ht="18" customHeight="1" x14ac:dyDescent="0.2">
      <c r="A96" s="160"/>
      <c r="B96" s="102"/>
      <c r="C96" s="109"/>
      <c r="D96" s="110"/>
      <c r="E96" s="661"/>
      <c r="F96" s="673"/>
      <c r="G96" s="673"/>
      <c r="H96" s="673"/>
      <c r="I96" s="673"/>
      <c r="J96" s="673"/>
      <c r="K96" s="673"/>
      <c r="L96" s="673"/>
      <c r="M96" s="673"/>
      <c r="N96" s="673"/>
      <c r="O96" s="673"/>
      <c r="P96" s="673"/>
      <c r="Q96" s="678"/>
      <c r="R96" s="108">
        <f t="shared" si="1"/>
        <v>0</v>
      </c>
    </row>
    <row r="97" spans="1:18" ht="18" customHeight="1" x14ac:dyDescent="0.2">
      <c r="A97" s="159">
        <v>563</v>
      </c>
      <c r="B97" s="103" t="s">
        <v>316</v>
      </c>
      <c r="C97" s="109"/>
      <c r="D97" s="110"/>
      <c r="E97" s="661"/>
      <c r="F97" s="673"/>
      <c r="G97" s="673"/>
      <c r="H97" s="673"/>
      <c r="I97" s="673"/>
      <c r="J97" s="673"/>
      <c r="K97" s="673"/>
      <c r="L97" s="673"/>
      <c r="M97" s="673"/>
      <c r="N97" s="673"/>
      <c r="O97" s="673"/>
      <c r="P97" s="673"/>
      <c r="Q97" s="678"/>
      <c r="R97" s="108">
        <f t="shared" si="1"/>
        <v>0</v>
      </c>
    </row>
    <row r="98" spans="1:18" ht="18" customHeight="1" x14ac:dyDescent="0.2">
      <c r="A98" s="160">
        <v>56301</v>
      </c>
      <c r="B98" s="102" t="s">
        <v>479</v>
      </c>
      <c r="C98" s="655">
        <v>100</v>
      </c>
      <c r="D98" s="110"/>
      <c r="E98" s="661"/>
      <c r="F98" s="673">
        <v>100</v>
      </c>
      <c r="G98" s="673"/>
      <c r="H98" s="673"/>
      <c r="I98" s="673"/>
      <c r="J98" s="673"/>
      <c r="K98" s="673"/>
      <c r="L98" s="673"/>
      <c r="M98" s="673"/>
      <c r="N98" s="673"/>
      <c r="O98" s="673"/>
      <c r="P98" s="673"/>
      <c r="Q98" s="678"/>
      <c r="R98" s="108">
        <f t="shared" si="1"/>
        <v>100</v>
      </c>
    </row>
    <row r="99" spans="1:18" ht="18" customHeight="1" x14ac:dyDescent="0.2">
      <c r="A99" s="160">
        <v>56303</v>
      </c>
      <c r="B99" s="102" t="s">
        <v>142</v>
      </c>
      <c r="C99" s="680">
        <v>39000</v>
      </c>
      <c r="D99" s="110"/>
      <c r="E99" s="661"/>
      <c r="F99" s="673">
        <v>3250</v>
      </c>
      <c r="G99" s="673">
        <v>3250</v>
      </c>
      <c r="H99" s="673">
        <v>3250</v>
      </c>
      <c r="I99" s="673">
        <v>3250</v>
      </c>
      <c r="J99" s="673">
        <v>3250</v>
      </c>
      <c r="K99" s="673">
        <v>3250</v>
      </c>
      <c r="L99" s="673">
        <v>3250</v>
      </c>
      <c r="M99" s="673">
        <v>3250</v>
      </c>
      <c r="N99" s="673">
        <v>3250</v>
      </c>
      <c r="O99" s="673">
        <v>3250</v>
      </c>
      <c r="P99" s="673">
        <v>3250</v>
      </c>
      <c r="Q99" s="673">
        <v>3250</v>
      </c>
      <c r="R99" s="108">
        <f t="shared" si="1"/>
        <v>39000</v>
      </c>
    </row>
    <row r="100" spans="1:18" ht="18" customHeight="1" x14ac:dyDescent="0.2">
      <c r="A100" s="160">
        <v>56304</v>
      </c>
      <c r="B100" s="102" t="s">
        <v>143</v>
      </c>
      <c r="C100" s="680">
        <v>206500</v>
      </c>
      <c r="D100" s="110"/>
      <c r="E100" s="661"/>
      <c r="F100" s="673">
        <v>20000</v>
      </c>
      <c r="G100" s="673">
        <v>20000</v>
      </c>
      <c r="H100" s="673">
        <v>20000</v>
      </c>
      <c r="I100" s="673">
        <v>20000</v>
      </c>
      <c r="J100" s="673">
        <v>20000</v>
      </c>
      <c r="K100" s="673">
        <v>20000</v>
      </c>
      <c r="L100" s="673">
        <v>20000</v>
      </c>
      <c r="M100" s="673">
        <v>20000</v>
      </c>
      <c r="N100" s="673">
        <v>20000</v>
      </c>
      <c r="O100" s="673">
        <v>20000</v>
      </c>
      <c r="P100" s="673">
        <v>20000</v>
      </c>
      <c r="Q100" s="673">
        <v>20000</v>
      </c>
      <c r="R100" s="108">
        <f t="shared" si="1"/>
        <v>240000</v>
      </c>
    </row>
    <row r="101" spans="1:18" ht="18" customHeight="1" x14ac:dyDescent="0.2">
      <c r="A101" s="160">
        <v>56305</v>
      </c>
      <c r="B101" s="102" t="s">
        <v>144</v>
      </c>
      <c r="C101" s="656">
        <v>50000</v>
      </c>
      <c r="D101" s="110"/>
      <c r="E101" s="661"/>
      <c r="F101" s="673"/>
      <c r="G101" s="673"/>
      <c r="H101" s="673"/>
      <c r="I101" s="673"/>
      <c r="J101" s="673"/>
      <c r="K101" s="673">
        <v>25000</v>
      </c>
      <c r="L101" s="673"/>
      <c r="M101" s="673"/>
      <c r="N101" s="673"/>
      <c r="O101" s="673"/>
      <c r="P101" s="673"/>
      <c r="Q101" s="678">
        <v>25000</v>
      </c>
      <c r="R101" s="108">
        <f t="shared" si="1"/>
        <v>50000</v>
      </c>
    </row>
    <row r="102" spans="1:18" ht="18" customHeight="1" x14ac:dyDescent="0.2">
      <c r="A102" s="160"/>
      <c r="B102" s="102"/>
      <c r="C102" s="109"/>
      <c r="D102" s="110"/>
      <c r="E102" s="661"/>
      <c r="F102" s="673"/>
      <c r="G102" s="673"/>
      <c r="H102" s="673"/>
      <c r="I102" s="673"/>
      <c r="J102" s="673"/>
      <c r="K102" s="673"/>
      <c r="L102" s="673"/>
      <c r="M102" s="673"/>
      <c r="N102" s="673"/>
      <c r="O102" s="673"/>
      <c r="P102" s="673"/>
      <c r="Q102" s="678"/>
      <c r="R102" s="108">
        <f t="shared" si="1"/>
        <v>0</v>
      </c>
    </row>
    <row r="103" spans="1:18" ht="18" customHeight="1" x14ac:dyDescent="0.2">
      <c r="A103" s="111" t="s">
        <v>234</v>
      </c>
      <c r="B103" s="108" t="s">
        <v>247</v>
      </c>
      <c r="C103" s="109"/>
      <c r="D103" s="110"/>
      <c r="E103" s="660">
        <f>SUM(D104:D121)</f>
        <v>526992.9</v>
      </c>
      <c r="F103" s="673"/>
      <c r="G103" s="673"/>
      <c r="H103" s="673"/>
      <c r="I103" s="673"/>
      <c r="J103" s="673"/>
      <c r="K103" s="673"/>
      <c r="L103" s="673"/>
      <c r="M103" s="673"/>
      <c r="N103" s="673"/>
      <c r="O103" s="673"/>
      <c r="P103" s="673"/>
      <c r="Q103" s="678"/>
      <c r="R103" s="108">
        <f t="shared" si="1"/>
        <v>0</v>
      </c>
    </row>
    <row r="104" spans="1:18" ht="18" customHeight="1" x14ac:dyDescent="0.2">
      <c r="A104" s="111" t="s">
        <v>307</v>
      </c>
      <c r="B104" s="108" t="s">
        <v>278</v>
      </c>
      <c r="C104" s="109"/>
      <c r="D104" s="108">
        <f>SUM(C105:C108)</f>
        <v>70000</v>
      </c>
      <c r="E104" s="660"/>
      <c r="F104" s="673"/>
      <c r="G104" s="673"/>
      <c r="H104" s="673"/>
      <c r="I104" s="673"/>
      <c r="J104" s="673"/>
      <c r="K104" s="673"/>
      <c r="L104" s="673"/>
      <c r="M104" s="673"/>
      <c r="N104" s="673"/>
      <c r="O104" s="673"/>
      <c r="P104" s="673"/>
      <c r="Q104" s="678"/>
      <c r="R104" s="108">
        <f t="shared" si="1"/>
        <v>0</v>
      </c>
    </row>
    <row r="105" spans="1:18" ht="18" customHeight="1" x14ac:dyDescent="0.2">
      <c r="A105" s="112" t="s">
        <v>308</v>
      </c>
      <c r="B105" s="109" t="s">
        <v>309</v>
      </c>
      <c r="C105" s="109">
        <v>20000</v>
      </c>
      <c r="D105" s="110"/>
      <c r="E105" s="660"/>
      <c r="F105" s="673">
        <v>25000</v>
      </c>
      <c r="G105" s="673"/>
      <c r="H105" s="673"/>
      <c r="I105" s="673"/>
      <c r="J105" s="673"/>
      <c r="K105" s="673"/>
      <c r="L105" s="673"/>
      <c r="M105" s="673"/>
      <c r="N105" s="673"/>
      <c r="O105" s="673"/>
      <c r="P105" s="673"/>
      <c r="Q105" s="678"/>
      <c r="R105" s="108">
        <f>SUM(F105:Q105)</f>
        <v>25000</v>
      </c>
    </row>
    <row r="106" spans="1:18" ht="18" customHeight="1" x14ac:dyDescent="0.2">
      <c r="A106" s="112" t="s">
        <v>310</v>
      </c>
      <c r="B106" s="109" t="s">
        <v>271</v>
      </c>
      <c r="C106" s="109">
        <v>20000</v>
      </c>
      <c r="D106" s="110"/>
      <c r="E106" s="660"/>
      <c r="F106" s="673">
        <v>25000</v>
      </c>
      <c r="G106" s="673"/>
      <c r="H106" s="673"/>
      <c r="I106" s="673"/>
      <c r="J106" s="673"/>
      <c r="K106" s="673"/>
      <c r="L106" s="673"/>
      <c r="M106" s="673"/>
      <c r="N106" s="673"/>
      <c r="O106" s="673"/>
      <c r="P106" s="673"/>
      <c r="Q106" s="678"/>
      <c r="R106" s="108">
        <f t="shared" si="1"/>
        <v>25000</v>
      </c>
    </row>
    <row r="107" spans="1:18" ht="18" customHeight="1" x14ac:dyDescent="0.2">
      <c r="A107" s="112" t="s">
        <v>480</v>
      </c>
      <c r="B107" s="109" t="s">
        <v>482</v>
      </c>
      <c r="C107" s="682">
        <v>20000</v>
      </c>
      <c r="D107" s="110"/>
      <c r="E107" s="660"/>
      <c r="F107" s="673">
        <v>25000</v>
      </c>
      <c r="G107" s="673"/>
      <c r="H107" s="673"/>
      <c r="I107" s="673"/>
      <c r="J107" s="673"/>
      <c r="K107" s="673"/>
      <c r="L107" s="673"/>
      <c r="M107" s="673"/>
      <c r="N107" s="673"/>
      <c r="O107" s="673"/>
      <c r="P107" s="673"/>
      <c r="Q107" s="678"/>
      <c r="R107" s="108">
        <f t="shared" si="1"/>
        <v>25000</v>
      </c>
    </row>
    <row r="108" spans="1:18" ht="18" customHeight="1" x14ac:dyDescent="0.2">
      <c r="A108" s="112" t="s">
        <v>481</v>
      </c>
      <c r="B108" s="109" t="s">
        <v>483</v>
      </c>
      <c r="C108" s="682">
        <v>10000</v>
      </c>
      <c r="D108" s="110"/>
      <c r="E108" s="660"/>
      <c r="F108" s="673">
        <v>5000</v>
      </c>
      <c r="G108" s="673"/>
      <c r="H108" s="673"/>
      <c r="I108" s="673"/>
      <c r="J108" s="673"/>
      <c r="K108" s="673"/>
      <c r="L108" s="673"/>
      <c r="M108" s="673"/>
      <c r="N108" s="673"/>
      <c r="O108" s="673"/>
      <c r="P108" s="673"/>
      <c r="Q108" s="678"/>
      <c r="R108" s="108">
        <f t="shared" si="1"/>
        <v>5000</v>
      </c>
    </row>
    <row r="109" spans="1:18" ht="18" customHeight="1" x14ac:dyDescent="0.2">
      <c r="A109" s="112"/>
      <c r="B109" s="109"/>
      <c r="C109" s="109"/>
      <c r="D109" s="110"/>
      <c r="E109" s="660"/>
      <c r="F109" s="673"/>
      <c r="G109" s="673"/>
      <c r="H109" s="673"/>
      <c r="I109" s="673"/>
      <c r="J109" s="673"/>
      <c r="K109" s="673"/>
      <c r="L109" s="673"/>
      <c r="M109" s="673"/>
      <c r="N109" s="673"/>
      <c r="O109" s="673"/>
      <c r="P109" s="673"/>
      <c r="Q109" s="678"/>
      <c r="R109" s="108">
        <f t="shared" si="1"/>
        <v>0</v>
      </c>
    </row>
    <row r="110" spans="1:18" ht="18" customHeight="1" x14ac:dyDescent="0.2">
      <c r="A110" s="159">
        <v>615</v>
      </c>
      <c r="B110" s="108" t="s">
        <v>235</v>
      </c>
      <c r="C110" s="109"/>
      <c r="D110" s="108">
        <f>C111</f>
        <v>152246.48000000001</v>
      </c>
      <c r="E110" s="660"/>
      <c r="F110" s="673"/>
      <c r="G110" s="673"/>
      <c r="H110" s="673"/>
      <c r="I110" s="673"/>
      <c r="J110" s="673"/>
      <c r="K110" s="673"/>
      <c r="L110" s="673"/>
      <c r="M110" s="673"/>
      <c r="N110" s="673"/>
      <c r="O110" s="673"/>
      <c r="P110" s="673"/>
      <c r="Q110" s="678"/>
      <c r="R110" s="108">
        <f t="shared" si="1"/>
        <v>0</v>
      </c>
    </row>
    <row r="111" spans="1:18" ht="18" customHeight="1" x14ac:dyDescent="0.2">
      <c r="A111" s="160">
        <v>61599</v>
      </c>
      <c r="B111" s="109" t="s">
        <v>495</v>
      </c>
      <c r="C111" s="493">
        <v>152246.48000000001</v>
      </c>
      <c r="D111" s="110"/>
      <c r="E111" s="661"/>
      <c r="F111" s="673">
        <v>150054.46</v>
      </c>
      <c r="G111" s="673"/>
      <c r="H111" s="673"/>
      <c r="I111" s="673"/>
      <c r="J111" s="673"/>
      <c r="K111" s="673"/>
      <c r="L111" s="673"/>
      <c r="M111" s="673"/>
      <c r="N111" s="673"/>
      <c r="O111" s="673"/>
      <c r="P111" s="673"/>
      <c r="Q111" s="678"/>
      <c r="R111" s="108">
        <f t="shared" si="1"/>
        <v>150054.46</v>
      </c>
    </row>
    <row r="112" spans="1:18" ht="18" customHeight="1" x14ac:dyDescent="0.2">
      <c r="A112" s="159">
        <v>616</v>
      </c>
      <c r="B112" s="108" t="s">
        <v>236</v>
      </c>
      <c r="C112" s="109"/>
      <c r="D112" s="108">
        <f>SUM(C113+C114+C115+C116+C117+C118+C119+C120+C121)</f>
        <v>304746.42000000004</v>
      </c>
      <c r="E112" s="660"/>
      <c r="F112" s="673"/>
      <c r="G112" s="673"/>
      <c r="H112" s="673"/>
      <c r="I112" s="673"/>
      <c r="J112" s="673"/>
      <c r="K112" s="673"/>
      <c r="L112" s="673"/>
      <c r="M112" s="673"/>
      <c r="N112" s="673"/>
      <c r="O112" s="673"/>
      <c r="P112" s="673"/>
      <c r="Q112" s="678"/>
      <c r="R112" s="108">
        <f t="shared" si="1"/>
        <v>0</v>
      </c>
    </row>
    <row r="113" spans="1:18" ht="18" customHeight="1" x14ac:dyDescent="0.2">
      <c r="A113" s="160">
        <v>61601</v>
      </c>
      <c r="B113" s="109" t="s">
        <v>237</v>
      </c>
      <c r="C113" s="109">
        <v>22481.38</v>
      </c>
      <c r="D113" s="108"/>
      <c r="E113" s="661"/>
      <c r="F113" s="673">
        <v>22481.38</v>
      </c>
      <c r="G113" s="673"/>
      <c r="H113" s="673"/>
      <c r="I113" s="673"/>
      <c r="J113" s="673"/>
      <c r="K113" s="673"/>
      <c r="L113" s="673"/>
      <c r="M113" s="673"/>
      <c r="N113" s="673"/>
      <c r="O113" s="673"/>
      <c r="P113" s="673"/>
      <c r="Q113" s="678"/>
      <c r="R113" s="108">
        <f t="shared" si="1"/>
        <v>22481.38</v>
      </c>
    </row>
    <row r="114" spans="1:18" ht="18" customHeight="1" x14ac:dyDescent="0.2">
      <c r="A114" s="690" t="s">
        <v>547</v>
      </c>
      <c r="B114" s="656" t="s">
        <v>546</v>
      </c>
      <c r="C114" s="109">
        <v>226848.2</v>
      </c>
      <c r="D114" s="108"/>
      <c r="E114" s="661"/>
      <c r="F114" s="673">
        <v>226848.2</v>
      </c>
      <c r="G114" s="673"/>
      <c r="H114" s="673"/>
      <c r="I114" s="673"/>
      <c r="J114" s="673"/>
      <c r="K114" s="673"/>
      <c r="L114" s="673"/>
      <c r="M114" s="673"/>
      <c r="N114" s="673"/>
      <c r="O114" s="673"/>
      <c r="P114" s="673"/>
      <c r="Q114" s="678"/>
      <c r="R114" s="108">
        <f t="shared" si="1"/>
        <v>226848.2</v>
      </c>
    </row>
    <row r="115" spans="1:18" ht="18" customHeight="1" x14ac:dyDescent="0.2">
      <c r="A115" s="160">
        <v>61602</v>
      </c>
      <c r="B115" s="109" t="s">
        <v>240</v>
      </c>
      <c r="C115" s="109">
        <v>10000</v>
      </c>
      <c r="D115" s="110"/>
      <c r="E115" s="661"/>
      <c r="F115" s="673">
        <v>10000</v>
      </c>
      <c r="G115" s="673"/>
      <c r="H115" s="673"/>
      <c r="I115" s="673"/>
      <c r="J115" s="673"/>
      <c r="K115" s="673"/>
      <c r="L115" s="673"/>
      <c r="M115" s="673"/>
      <c r="N115" s="673"/>
      <c r="O115" s="673"/>
      <c r="P115" s="673"/>
      <c r="Q115" s="678"/>
      <c r="R115" s="108">
        <f t="shared" si="1"/>
        <v>10000</v>
      </c>
    </row>
    <row r="116" spans="1:18" ht="18" customHeight="1" x14ac:dyDescent="0.2">
      <c r="A116" s="160">
        <v>61603</v>
      </c>
      <c r="B116" s="109" t="s">
        <v>241</v>
      </c>
      <c r="C116" s="109">
        <v>10000</v>
      </c>
      <c r="D116" s="110"/>
      <c r="E116" s="661"/>
      <c r="F116" s="673">
        <v>10000</v>
      </c>
      <c r="G116" s="673"/>
      <c r="H116" s="673"/>
      <c r="I116" s="673"/>
      <c r="J116" s="673"/>
      <c r="K116" s="673"/>
      <c r="L116" s="673"/>
      <c r="M116" s="673"/>
      <c r="N116" s="673"/>
      <c r="O116" s="673"/>
      <c r="P116" s="673"/>
      <c r="Q116" s="678"/>
      <c r="R116" s="108">
        <f t="shared" si="1"/>
        <v>10000</v>
      </c>
    </row>
    <row r="117" spans="1:18" ht="18" customHeight="1" x14ac:dyDescent="0.2">
      <c r="A117" s="160">
        <v>61604</v>
      </c>
      <c r="B117" s="109" t="s">
        <v>242</v>
      </c>
      <c r="C117" s="109">
        <v>10000</v>
      </c>
      <c r="D117" s="110"/>
      <c r="E117" s="661"/>
      <c r="F117" s="673">
        <v>10000</v>
      </c>
      <c r="G117" s="673"/>
      <c r="H117" s="673"/>
      <c r="I117" s="673"/>
      <c r="J117" s="673"/>
      <c r="K117" s="673"/>
      <c r="L117" s="673"/>
      <c r="M117" s="673"/>
      <c r="N117" s="673"/>
      <c r="O117" s="673"/>
      <c r="P117" s="673"/>
      <c r="Q117" s="678"/>
      <c r="R117" s="108">
        <f t="shared" si="1"/>
        <v>10000</v>
      </c>
    </row>
    <row r="118" spans="1:18" ht="18" customHeight="1" x14ac:dyDescent="0.2">
      <c r="A118" s="160">
        <v>61606</v>
      </c>
      <c r="B118" s="109" t="s">
        <v>238</v>
      </c>
      <c r="C118" s="109">
        <v>10000</v>
      </c>
      <c r="D118" s="110"/>
      <c r="E118" s="661"/>
      <c r="F118" s="673">
        <v>10000</v>
      </c>
      <c r="G118" s="673"/>
      <c r="H118" s="673"/>
      <c r="I118" s="673"/>
      <c r="J118" s="673"/>
      <c r="K118" s="673"/>
      <c r="L118" s="673"/>
      <c r="M118" s="673"/>
      <c r="N118" s="673"/>
      <c r="O118" s="673"/>
      <c r="P118" s="673"/>
      <c r="Q118" s="678"/>
      <c r="R118" s="108">
        <f t="shared" si="1"/>
        <v>10000</v>
      </c>
    </row>
    <row r="119" spans="1:18" ht="18" customHeight="1" x14ac:dyDescent="0.2">
      <c r="A119" s="160">
        <v>61607</v>
      </c>
      <c r="B119" s="102" t="s">
        <v>239</v>
      </c>
      <c r="C119" s="109">
        <v>5416.84</v>
      </c>
      <c r="D119" s="110"/>
      <c r="E119" s="661"/>
      <c r="F119" s="673">
        <v>10000</v>
      </c>
      <c r="G119" s="673"/>
      <c r="H119" s="673"/>
      <c r="I119" s="673"/>
      <c r="J119" s="673"/>
      <c r="K119" s="673"/>
      <c r="L119" s="673"/>
      <c r="M119" s="673"/>
      <c r="N119" s="673"/>
      <c r="O119" s="673"/>
      <c r="P119" s="673"/>
      <c r="Q119" s="678"/>
      <c r="R119" s="108">
        <f t="shared" si="1"/>
        <v>10000</v>
      </c>
    </row>
    <row r="120" spans="1:18" ht="18" customHeight="1" x14ac:dyDescent="0.2">
      <c r="A120" s="160">
        <v>61608</v>
      </c>
      <c r="B120" s="102" t="s">
        <v>274</v>
      </c>
      <c r="C120" s="109">
        <v>5000</v>
      </c>
      <c r="D120" s="110"/>
      <c r="E120" s="661"/>
      <c r="F120" s="673">
        <v>10000</v>
      </c>
      <c r="G120" s="673"/>
      <c r="H120" s="673"/>
      <c r="I120" s="673"/>
      <c r="J120" s="673"/>
      <c r="K120" s="673"/>
      <c r="L120" s="673"/>
      <c r="M120" s="673"/>
      <c r="N120" s="673"/>
      <c r="O120" s="673"/>
      <c r="P120" s="673"/>
      <c r="Q120" s="678"/>
      <c r="R120" s="108">
        <f t="shared" si="1"/>
        <v>10000</v>
      </c>
    </row>
    <row r="121" spans="1:18" ht="18" customHeight="1" x14ac:dyDescent="0.2">
      <c r="A121" s="160">
        <v>61699</v>
      </c>
      <c r="B121" s="102" t="s">
        <v>243</v>
      </c>
      <c r="C121" s="109">
        <v>5000</v>
      </c>
      <c r="D121" s="110"/>
      <c r="E121" s="661"/>
      <c r="F121" s="673">
        <v>5000</v>
      </c>
      <c r="G121" s="673"/>
      <c r="H121" s="673"/>
      <c r="I121" s="673"/>
      <c r="J121" s="673"/>
      <c r="K121" s="673"/>
      <c r="L121" s="673"/>
      <c r="M121" s="673"/>
      <c r="N121" s="673"/>
      <c r="O121" s="673"/>
      <c r="P121" s="673"/>
      <c r="Q121" s="678"/>
      <c r="R121" s="108">
        <f t="shared" si="1"/>
        <v>5000</v>
      </c>
    </row>
    <row r="122" spans="1:18" ht="18" customHeight="1" x14ac:dyDescent="0.2">
      <c r="A122" s="159">
        <v>71</v>
      </c>
      <c r="B122" s="103" t="s">
        <v>275</v>
      </c>
      <c r="C122" s="109"/>
      <c r="D122" s="110"/>
      <c r="E122" s="660">
        <f>SUM(D123:D124)</f>
        <v>137740.16</v>
      </c>
      <c r="F122" s="673"/>
      <c r="G122" s="673"/>
      <c r="H122" s="673"/>
      <c r="I122" s="673"/>
      <c r="J122" s="673"/>
      <c r="K122" s="673"/>
      <c r="L122" s="673"/>
      <c r="M122" s="673"/>
      <c r="N122" s="673"/>
      <c r="O122" s="673"/>
      <c r="P122" s="673"/>
      <c r="Q122" s="678"/>
      <c r="R122" s="108">
        <f t="shared" si="1"/>
        <v>0</v>
      </c>
    </row>
    <row r="123" spans="1:18" ht="18" customHeight="1" x14ac:dyDescent="0.2">
      <c r="A123" s="159">
        <v>713</v>
      </c>
      <c r="B123" s="103" t="s">
        <v>284</v>
      </c>
      <c r="C123" s="109"/>
      <c r="D123" s="108">
        <v>137740.16</v>
      </c>
      <c r="E123" s="661"/>
      <c r="F123" s="673"/>
      <c r="G123" s="673"/>
      <c r="H123" s="673"/>
      <c r="I123" s="673"/>
      <c r="J123" s="673"/>
      <c r="K123" s="673"/>
      <c r="L123" s="673"/>
      <c r="M123" s="673"/>
      <c r="N123" s="673"/>
      <c r="O123" s="673"/>
      <c r="P123" s="673"/>
      <c r="Q123" s="678"/>
      <c r="R123" s="108">
        <f t="shared" si="1"/>
        <v>0</v>
      </c>
    </row>
    <row r="124" spans="1:18" ht="18" customHeight="1" x14ac:dyDescent="0.2">
      <c r="A124" s="160">
        <v>71308</v>
      </c>
      <c r="B124" s="102" t="s">
        <v>277</v>
      </c>
      <c r="C124" s="680">
        <v>137740.16</v>
      </c>
      <c r="D124" s="110"/>
      <c r="E124" s="661"/>
      <c r="F124" s="673">
        <v>11478.35</v>
      </c>
      <c r="G124" s="673">
        <v>11478.35</v>
      </c>
      <c r="H124" s="673">
        <v>11478.35</v>
      </c>
      <c r="I124" s="673">
        <v>11478.35</v>
      </c>
      <c r="J124" s="673">
        <v>11478.35</v>
      </c>
      <c r="K124" s="673">
        <v>11478.35</v>
      </c>
      <c r="L124" s="673">
        <v>11478.35</v>
      </c>
      <c r="M124" s="673">
        <v>11478.35</v>
      </c>
      <c r="N124" s="673">
        <v>11478.34</v>
      </c>
      <c r="O124" s="673">
        <v>11478.34</v>
      </c>
      <c r="P124" s="673">
        <v>11478.34</v>
      </c>
      <c r="Q124" s="673">
        <v>11478.34</v>
      </c>
      <c r="R124" s="691">
        <f t="shared" si="1"/>
        <v>137740.16</v>
      </c>
    </row>
    <row r="125" spans="1:18" ht="18" customHeight="1" x14ac:dyDescent="0.2">
      <c r="A125" s="159">
        <v>72</v>
      </c>
      <c r="B125" s="103" t="s">
        <v>172</v>
      </c>
      <c r="C125" s="109"/>
      <c r="D125" s="110"/>
      <c r="E125" s="661"/>
      <c r="F125" s="673"/>
      <c r="G125" s="673"/>
      <c r="H125" s="673"/>
      <c r="I125" s="673"/>
      <c r="J125" s="673"/>
      <c r="K125" s="673"/>
      <c r="L125" s="673"/>
      <c r="M125" s="673"/>
      <c r="N125" s="673"/>
      <c r="O125" s="673"/>
      <c r="P125" s="673"/>
      <c r="Q125" s="678"/>
      <c r="R125" s="108">
        <f>SUM(F125:Q125)</f>
        <v>0</v>
      </c>
    </row>
    <row r="126" spans="1:18" ht="18" customHeight="1" x14ac:dyDescent="0.2">
      <c r="A126" s="159">
        <v>721</v>
      </c>
      <c r="B126" s="103" t="s">
        <v>317</v>
      </c>
      <c r="C126" s="109"/>
      <c r="D126" s="110"/>
      <c r="E126" s="661"/>
      <c r="F126" s="673"/>
      <c r="G126" s="673"/>
      <c r="H126" s="673"/>
      <c r="I126" s="673"/>
      <c r="J126" s="673"/>
      <c r="K126" s="673"/>
      <c r="L126" s="673"/>
      <c r="M126" s="673"/>
      <c r="N126" s="673"/>
      <c r="O126" s="673"/>
      <c r="P126" s="673"/>
      <c r="Q126" s="678"/>
      <c r="R126" s="108">
        <f t="shared" si="1"/>
        <v>0</v>
      </c>
    </row>
    <row r="127" spans="1:18" ht="18" customHeight="1" x14ac:dyDescent="0.2">
      <c r="A127" s="160">
        <v>72101</v>
      </c>
      <c r="B127" s="102" t="s">
        <v>317</v>
      </c>
      <c r="C127" s="109"/>
      <c r="D127" s="110"/>
      <c r="E127" s="661"/>
      <c r="F127" s="673"/>
      <c r="G127" s="673"/>
      <c r="H127" s="673"/>
      <c r="I127" s="673"/>
      <c r="J127" s="673"/>
      <c r="K127" s="673"/>
      <c r="L127" s="673"/>
      <c r="M127" s="673"/>
      <c r="N127" s="673"/>
      <c r="O127" s="673"/>
      <c r="P127" s="673"/>
      <c r="Q127" s="678"/>
      <c r="R127" s="108">
        <f t="shared" si="1"/>
        <v>0</v>
      </c>
    </row>
    <row r="128" spans="1:18" ht="18" customHeight="1" x14ac:dyDescent="0.2">
      <c r="A128" s="159">
        <v>99</v>
      </c>
      <c r="B128" s="103" t="s">
        <v>248</v>
      </c>
      <c r="C128" s="109"/>
      <c r="D128" s="110"/>
      <c r="E128" s="660">
        <f>D129</f>
        <v>0</v>
      </c>
      <c r="F128" s="673"/>
      <c r="G128" s="673"/>
      <c r="H128" s="673"/>
      <c r="I128" s="673"/>
      <c r="J128" s="673"/>
      <c r="K128" s="673"/>
      <c r="L128" s="673"/>
      <c r="M128" s="673"/>
      <c r="N128" s="673"/>
      <c r="O128" s="673"/>
      <c r="P128" s="673"/>
      <c r="Q128" s="678"/>
      <c r="R128" s="108">
        <f t="shared" si="1"/>
        <v>0</v>
      </c>
    </row>
    <row r="129" spans="1:18" ht="18" customHeight="1" x14ac:dyDescent="0.2">
      <c r="A129" s="159">
        <v>991</v>
      </c>
      <c r="B129" s="103" t="s">
        <v>249</v>
      </c>
      <c r="C129" s="109"/>
      <c r="D129" s="108">
        <f>C130</f>
        <v>0</v>
      </c>
      <c r="E129" s="661"/>
      <c r="F129" s="673"/>
      <c r="G129" s="673"/>
      <c r="H129" s="673"/>
      <c r="I129" s="673"/>
      <c r="J129" s="673"/>
      <c r="K129" s="673"/>
      <c r="L129" s="673"/>
      <c r="M129" s="673"/>
      <c r="N129" s="673"/>
      <c r="O129" s="673"/>
      <c r="P129" s="673"/>
      <c r="Q129" s="678"/>
      <c r="R129" s="108">
        <f t="shared" si="1"/>
        <v>0</v>
      </c>
    </row>
    <row r="130" spans="1:18" ht="18" customHeight="1" thickBot="1" x14ac:dyDescent="0.25">
      <c r="A130" s="163">
        <v>99101</v>
      </c>
      <c r="B130" s="164" t="s">
        <v>249</v>
      </c>
      <c r="C130" s="113"/>
      <c r="D130" s="114"/>
      <c r="E130" s="662"/>
      <c r="F130" s="675"/>
      <c r="G130" s="675"/>
      <c r="H130" s="675"/>
      <c r="I130" s="675"/>
      <c r="J130" s="675"/>
      <c r="K130" s="675"/>
      <c r="L130" s="675"/>
      <c r="M130" s="675"/>
      <c r="N130" s="675"/>
      <c r="O130" s="675"/>
      <c r="P130" s="675"/>
      <c r="Q130" s="679"/>
      <c r="R130" s="108">
        <f t="shared" si="1"/>
        <v>0</v>
      </c>
    </row>
    <row r="131" spans="1:18" ht="18" customHeight="1" thickBot="1" x14ac:dyDescent="0.25">
      <c r="A131" s="796" t="s">
        <v>38</v>
      </c>
      <c r="B131" s="797"/>
      <c r="C131" s="498">
        <f>SUM(C9:C130)</f>
        <v>3507949.9200000004</v>
      </c>
      <c r="D131" s="73">
        <f>SUM(D8:D130)</f>
        <v>3507949.9200000004</v>
      </c>
      <c r="E131" s="498">
        <f>SUM(E7:E130)</f>
        <v>3507949.92</v>
      </c>
      <c r="F131" s="498" t="e">
        <f t="shared" ref="F131:R131" si="2">SUM(F7:F130)</f>
        <v>#REF!</v>
      </c>
      <c r="G131" s="498" t="e">
        <f t="shared" si="2"/>
        <v>#REF!</v>
      </c>
      <c r="H131" s="498" t="e">
        <f t="shared" si="2"/>
        <v>#REF!</v>
      </c>
      <c r="I131" s="498" t="e">
        <f t="shared" si="2"/>
        <v>#REF!</v>
      </c>
      <c r="J131" s="498" t="e">
        <f t="shared" si="2"/>
        <v>#REF!</v>
      </c>
      <c r="K131" s="498" t="e">
        <f t="shared" si="2"/>
        <v>#REF!</v>
      </c>
      <c r="L131" s="498" t="e">
        <f t="shared" si="2"/>
        <v>#REF!</v>
      </c>
      <c r="M131" s="498" t="e">
        <f t="shared" si="2"/>
        <v>#REF!</v>
      </c>
      <c r="N131" s="498" t="e">
        <f t="shared" si="2"/>
        <v>#REF!</v>
      </c>
      <c r="O131" s="498" t="e">
        <f t="shared" si="2"/>
        <v>#REF!</v>
      </c>
      <c r="P131" s="498" t="e">
        <f t="shared" si="2"/>
        <v>#REF!</v>
      </c>
      <c r="Q131" s="498" t="e">
        <f t="shared" si="2"/>
        <v>#REF!</v>
      </c>
      <c r="R131" s="498" t="e">
        <f t="shared" si="2"/>
        <v>#REF!</v>
      </c>
    </row>
    <row r="132" spans="1:18" ht="18" customHeight="1" x14ac:dyDescent="0.2">
      <c r="A132" s="62"/>
      <c r="B132" s="58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</row>
    <row r="133" spans="1:18" ht="18" customHeight="1" x14ac:dyDescent="0.2">
      <c r="A133" s="63"/>
      <c r="C133" s="70"/>
      <c r="D133" s="70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</row>
    <row r="134" spans="1:18" ht="18" customHeight="1" x14ac:dyDescent="0.2">
      <c r="A134" s="64"/>
      <c r="B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</row>
    <row r="135" spans="1:18" ht="18" customHeight="1" x14ac:dyDescent="0.2">
      <c r="A135" s="64"/>
      <c r="B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</row>
    <row r="136" spans="1:18" ht="18" customHeight="1" x14ac:dyDescent="0.2">
      <c r="A136" s="64"/>
      <c r="B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</row>
    <row r="137" spans="1:18" ht="18" customHeight="1" x14ac:dyDescent="0.2">
      <c r="A137" s="64"/>
      <c r="B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</row>
    <row r="138" spans="1:18" ht="18" customHeight="1" x14ac:dyDescent="0.2">
      <c r="A138" s="64"/>
      <c r="B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</row>
    <row r="139" spans="1:18" ht="18" customHeight="1" x14ac:dyDescent="0.2">
      <c r="A139" s="64"/>
      <c r="B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</row>
    <row r="140" spans="1:18" ht="18" customHeight="1" x14ac:dyDescent="0.2">
      <c r="A140" s="64"/>
      <c r="B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</row>
    <row r="141" spans="1:18" ht="18" customHeight="1" x14ac:dyDescent="0.2">
      <c r="A141" s="64"/>
      <c r="B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</row>
    <row r="142" spans="1:18" ht="18" customHeight="1" x14ac:dyDescent="0.2">
      <c r="A142" s="64"/>
      <c r="B142" s="23"/>
    </row>
    <row r="143" spans="1:18" ht="18" customHeight="1" x14ac:dyDescent="0.2">
      <c r="A143" s="64"/>
      <c r="B143" s="23"/>
    </row>
    <row r="144" spans="1:18" ht="18" customHeight="1" x14ac:dyDescent="0.2">
      <c r="A144" s="64"/>
      <c r="B144" s="23"/>
    </row>
    <row r="145" spans="1:2" ht="18" customHeight="1" x14ac:dyDescent="0.2">
      <c r="A145" s="64"/>
      <c r="B145" s="23"/>
    </row>
  </sheetData>
  <mergeCells count="6">
    <mergeCell ref="A5:F5"/>
    <mergeCell ref="A131:B131"/>
    <mergeCell ref="A4:E4"/>
    <mergeCell ref="A1:E1"/>
    <mergeCell ref="A2:E2"/>
    <mergeCell ref="A3:E3"/>
  </mergeCells>
  <phoneticPr fontId="0" type="noConversion"/>
  <printOptions horizontalCentered="1"/>
  <pageMargins left="0.23622047244094488" right="0.23622047244094488" top="0.55118110236220474" bottom="0.55118110236220474" header="0.31496062992125984" footer="0.31496062992125984"/>
  <pageSetup scale="80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>
    <tabColor rgb="FFFFC000"/>
  </sheetPr>
  <dimension ref="A1:AE141"/>
  <sheetViews>
    <sheetView topLeftCell="A109" zoomScale="106" zoomScaleNormal="106" workbookViewId="0">
      <selection activeCell="AF34" sqref="AF34"/>
    </sheetView>
  </sheetViews>
  <sheetFormatPr baseColWidth="10" defaultRowHeight="12.75" x14ac:dyDescent="0.2"/>
  <cols>
    <col min="1" max="1" width="7" customWidth="1"/>
    <col min="2" max="2" width="55.85546875" customWidth="1"/>
    <col min="3" max="3" width="12.7109375" customWidth="1"/>
    <col min="4" max="15" width="11.140625" hidden="1" customWidth="1"/>
    <col min="16" max="16" width="14" customWidth="1"/>
    <col min="17" max="28" width="14" hidden="1" customWidth="1"/>
    <col min="29" max="29" width="14.5703125" customWidth="1"/>
  </cols>
  <sheetData>
    <row r="1" spans="1:30" ht="15" x14ac:dyDescent="0.25">
      <c r="A1" s="806" t="s">
        <v>88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6"/>
      <c r="X1" s="806"/>
      <c r="Y1" s="806"/>
      <c r="Z1" s="806"/>
      <c r="AA1" s="806"/>
      <c r="AB1" s="806"/>
      <c r="AC1" s="806"/>
    </row>
    <row r="2" spans="1:30" ht="15" x14ac:dyDescent="0.25">
      <c r="A2" s="807" t="s">
        <v>149</v>
      </c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Y2" s="807"/>
      <c r="Z2" s="807"/>
      <c r="AA2" s="807"/>
      <c r="AB2" s="807"/>
      <c r="AC2" s="807"/>
    </row>
    <row r="3" spans="1:30" ht="15" customHeight="1" x14ac:dyDescent="0.25">
      <c r="A3" s="807" t="s">
        <v>520</v>
      </c>
      <c r="B3" s="807"/>
      <c r="C3" s="807"/>
      <c r="D3" s="807"/>
      <c r="E3" s="807"/>
      <c r="F3" s="807"/>
      <c r="G3" s="807"/>
      <c r="H3" s="807"/>
      <c r="I3" s="807"/>
      <c r="J3" s="807"/>
      <c r="K3" s="807"/>
      <c r="L3" s="807"/>
      <c r="M3" s="807"/>
      <c r="N3" s="807"/>
      <c r="O3" s="807"/>
      <c r="P3" s="807"/>
      <c r="Q3" s="807"/>
      <c r="R3" s="807"/>
      <c r="S3" s="807"/>
      <c r="T3" s="807"/>
      <c r="U3" s="807"/>
      <c r="V3" s="807"/>
      <c r="W3" s="807"/>
      <c r="X3" s="807"/>
      <c r="Y3" s="807"/>
      <c r="Z3" s="807"/>
      <c r="AA3" s="807"/>
      <c r="AB3" s="807"/>
      <c r="AC3" s="807"/>
    </row>
    <row r="4" spans="1:30" ht="15.75" x14ac:dyDescent="0.25">
      <c r="A4" s="810" t="s">
        <v>541</v>
      </c>
      <c r="B4" s="810"/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810"/>
      <c r="Y4" s="810"/>
      <c r="Z4" s="810"/>
      <c r="AA4" s="810"/>
      <c r="AB4" s="810"/>
      <c r="AC4" s="810"/>
    </row>
    <row r="5" spans="1:30" x14ac:dyDescent="0.2">
      <c r="A5" s="811" t="s">
        <v>150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</row>
    <row r="6" spans="1:30" x14ac:dyDescent="0.2">
      <c r="A6" s="811" t="s">
        <v>151</v>
      </c>
      <c r="B6" s="811"/>
      <c r="C6" s="811"/>
      <c r="D6" s="811"/>
      <c r="E6" s="811"/>
      <c r="F6" s="811"/>
      <c r="G6" s="811"/>
      <c r="H6" s="811"/>
      <c r="I6" s="811"/>
      <c r="J6" s="811"/>
      <c r="K6" s="811"/>
      <c r="L6" s="811"/>
      <c r="M6" s="811"/>
      <c r="N6" s="811"/>
      <c r="O6" s="811"/>
      <c r="P6" s="811"/>
      <c r="Q6" s="811"/>
      <c r="R6" s="811"/>
      <c r="S6" s="811"/>
      <c r="T6" s="811"/>
      <c r="U6" s="811"/>
      <c r="V6" s="811"/>
      <c r="W6" s="811"/>
      <c r="X6" s="811"/>
      <c r="Y6" s="811"/>
      <c r="Z6" s="811"/>
      <c r="AA6" s="811"/>
      <c r="AB6" s="811"/>
      <c r="AC6" s="811"/>
    </row>
    <row r="7" spans="1:30" ht="15.95" customHeight="1" x14ac:dyDescent="0.2">
      <c r="A7" s="812" t="s">
        <v>152</v>
      </c>
      <c r="B7" s="813"/>
      <c r="C7" s="813"/>
      <c r="D7" s="813"/>
      <c r="E7" s="813"/>
      <c r="F7" s="813"/>
      <c r="G7" s="813"/>
      <c r="H7" s="813"/>
      <c r="I7" s="813"/>
      <c r="J7" s="813"/>
      <c r="K7" s="813"/>
      <c r="L7" s="813"/>
      <c r="M7" s="813"/>
      <c r="N7" s="813"/>
      <c r="O7" s="813"/>
      <c r="P7" s="813"/>
      <c r="Q7" s="813"/>
      <c r="R7" s="813"/>
      <c r="S7" s="813"/>
      <c r="T7" s="813"/>
      <c r="U7" s="813"/>
      <c r="V7" s="813"/>
      <c r="W7" s="813"/>
      <c r="X7" s="813"/>
      <c r="Y7" s="813"/>
      <c r="Z7" s="813"/>
      <c r="AA7" s="813"/>
      <c r="AB7" s="813"/>
      <c r="AC7" s="813"/>
    </row>
    <row r="8" spans="1:30" ht="15.75" x14ac:dyDescent="0.25">
      <c r="A8" s="808" t="s">
        <v>89</v>
      </c>
      <c r="B8" s="809"/>
      <c r="C8" s="802" t="s">
        <v>153</v>
      </c>
      <c r="D8" s="802"/>
      <c r="E8" s="802"/>
      <c r="F8" s="802"/>
      <c r="G8" s="802"/>
      <c r="H8" s="802"/>
      <c r="I8" s="802"/>
      <c r="J8" s="802"/>
      <c r="K8" s="802"/>
      <c r="L8" s="802"/>
      <c r="M8" s="802"/>
      <c r="N8" s="802"/>
      <c r="O8" s="802"/>
      <c r="P8" s="803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804" t="s">
        <v>35</v>
      </c>
    </row>
    <row r="9" spans="1:30" ht="22.5" x14ac:dyDescent="0.2">
      <c r="A9" s="201">
        <v>0</v>
      </c>
      <c r="B9" s="216" t="s">
        <v>91</v>
      </c>
      <c r="C9" s="348" t="s">
        <v>383</v>
      </c>
      <c r="D9" s="348" t="s">
        <v>525</v>
      </c>
      <c r="E9" s="348" t="s">
        <v>526</v>
      </c>
      <c r="F9" s="348" t="s">
        <v>551</v>
      </c>
      <c r="G9" s="348" t="s">
        <v>528</v>
      </c>
      <c r="H9" s="348" t="s">
        <v>552</v>
      </c>
      <c r="I9" s="348" t="s">
        <v>530</v>
      </c>
      <c r="J9" s="348" t="s">
        <v>531</v>
      </c>
      <c r="K9" s="348" t="s">
        <v>532</v>
      </c>
      <c r="L9" s="348" t="s">
        <v>533</v>
      </c>
      <c r="M9" s="348" t="s">
        <v>553</v>
      </c>
      <c r="N9" s="348" t="s">
        <v>535</v>
      </c>
      <c r="O9" s="348" t="s">
        <v>536</v>
      </c>
      <c r="P9" s="349" t="s">
        <v>154</v>
      </c>
      <c r="Q9" s="694" t="s">
        <v>525</v>
      </c>
      <c r="R9" s="694" t="s">
        <v>526</v>
      </c>
      <c r="S9" s="694" t="s">
        <v>551</v>
      </c>
      <c r="T9" s="694" t="s">
        <v>528</v>
      </c>
      <c r="U9" s="694" t="s">
        <v>552</v>
      </c>
      <c r="V9" s="694" t="s">
        <v>530</v>
      </c>
      <c r="W9" s="694" t="s">
        <v>531</v>
      </c>
      <c r="X9" s="694" t="s">
        <v>532</v>
      </c>
      <c r="Y9" s="694" t="s">
        <v>533</v>
      </c>
      <c r="Z9" s="694" t="s">
        <v>553</v>
      </c>
      <c r="AA9" s="694" t="s">
        <v>535</v>
      </c>
      <c r="AB9" s="694" t="s">
        <v>536</v>
      </c>
      <c r="AC9" s="805"/>
    </row>
    <row r="10" spans="1:30" x14ac:dyDescent="0.2">
      <c r="A10" s="203">
        <v>51</v>
      </c>
      <c r="B10" s="204" t="s">
        <v>155</v>
      </c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pans="1:30" x14ac:dyDescent="0.2">
      <c r="A11" s="203">
        <v>511</v>
      </c>
      <c r="B11" s="204" t="s">
        <v>156</v>
      </c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</row>
    <row r="12" spans="1:30" x14ac:dyDescent="0.2">
      <c r="A12" s="206" t="s">
        <v>80</v>
      </c>
      <c r="B12" s="207" t="s">
        <v>352</v>
      </c>
      <c r="C12" s="303">
        <f>+Consolidado!C10</f>
        <v>0</v>
      </c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287">
        <f>+Consolidado!O10</f>
        <v>101892</v>
      </c>
      <c r="Q12" s="287">
        <v>7966</v>
      </c>
      <c r="R12" s="287">
        <v>7966</v>
      </c>
      <c r="S12" s="287">
        <v>7966</v>
      </c>
      <c r="T12" s="287">
        <v>7966</v>
      </c>
      <c r="U12" s="287">
        <v>7966</v>
      </c>
      <c r="V12" s="287">
        <v>7966</v>
      </c>
      <c r="W12" s="287">
        <v>7966</v>
      </c>
      <c r="X12" s="287">
        <v>7966</v>
      </c>
      <c r="Y12" s="287">
        <v>7966</v>
      </c>
      <c r="Z12" s="287">
        <v>7966</v>
      </c>
      <c r="AA12" s="287">
        <v>7966</v>
      </c>
      <c r="AB12" s="287">
        <v>7966</v>
      </c>
      <c r="AC12" s="287">
        <f t="shared" ref="AC12:AC17" si="0">C12+P12</f>
        <v>101892</v>
      </c>
      <c r="AD12" s="68"/>
    </row>
    <row r="13" spans="1:30" x14ac:dyDescent="0.2">
      <c r="A13" s="206" t="s">
        <v>279</v>
      </c>
      <c r="B13" s="207" t="s">
        <v>83</v>
      </c>
      <c r="C13" s="303">
        <f>+Consolidado!C11</f>
        <v>8491</v>
      </c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>
        <v>8000</v>
      </c>
      <c r="P13" s="287">
        <v>0</v>
      </c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>
        <f t="shared" si="0"/>
        <v>8491</v>
      </c>
      <c r="AD13" s="68"/>
    </row>
    <row r="14" spans="1:30" x14ac:dyDescent="0.2">
      <c r="A14" s="206" t="s">
        <v>84</v>
      </c>
      <c r="B14" s="207" t="s">
        <v>85</v>
      </c>
      <c r="C14" s="303">
        <f>+Consolidado!C12</f>
        <v>38400</v>
      </c>
      <c r="D14" s="303">
        <v>3200</v>
      </c>
      <c r="E14" s="303">
        <v>3200</v>
      </c>
      <c r="F14" s="303">
        <v>3200</v>
      </c>
      <c r="G14" s="303">
        <v>3200</v>
      </c>
      <c r="H14" s="303">
        <v>3200</v>
      </c>
      <c r="I14" s="303">
        <v>3200</v>
      </c>
      <c r="J14" s="303">
        <v>3200</v>
      </c>
      <c r="K14" s="303">
        <v>3200</v>
      </c>
      <c r="L14" s="303">
        <v>3200</v>
      </c>
      <c r="M14" s="303">
        <v>3200</v>
      </c>
      <c r="N14" s="303">
        <v>3200</v>
      </c>
      <c r="O14" s="303">
        <v>3200</v>
      </c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>
        <f t="shared" si="0"/>
        <v>38400</v>
      </c>
    </row>
    <row r="15" spans="1:30" x14ac:dyDescent="0.2">
      <c r="A15" s="206"/>
      <c r="B15" s="207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>
        <f t="shared" si="0"/>
        <v>0</v>
      </c>
    </row>
    <row r="16" spans="1:30" x14ac:dyDescent="0.2">
      <c r="A16" s="208" t="s">
        <v>157</v>
      </c>
      <c r="B16" s="209" t="s">
        <v>158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7">
        <f t="shared" si="0"/>
        <v>0</v>
      </c>
    </row>
    <row r="17" spans="1:29" x14ac:dyDescent="0.2">
      <c r="A17" s="206" t="s">
        <v>326</v>
      </c>
      <c r="B17" s="207" t="s">
        <v>337</v>
      </c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  <c r="O17" s="487"/>
      <c r="P17" s="417">
        <f>Consolidado!O65</f>
        <v>5000</v>
      </c>
      <c r="Q17" s="417"/>
      <c r="R17" s="417"/>
      <c r="S17" s="417">
        <v>1250</v>
      </c>
      <c r="T17" s="417"/>
      <c r="U17" s="417"/>
      <c r="V17" s="417">
        <v>1250</v>
      </c>
      <c r="W17" s="417"/>
      <c r="X17" s="417"/>
      <c r="Y17" s="417">
        <v>1250</v>
      </c>
      <c r="Z17" s="417"/>
      <c r="AA17" s="417"/>
      <c r="AB17" s="417">
        <v>1250</v>
      </c>
      <c r="AC17" s="287">
        <f t="shared" si="0"/>
        <v>5000</v>
      </c>
    </row>
    <row r="18" spans="1:29" x14ac:dyDescent="0.2">
      <c r="A18" s="210">
        <v>51202</v>
      </c>
      <c r="B18" s="211" t="s">
        <v>92</v>
      </c>
      <c r="C18" s="488"/>
      <c r="D18" s="488"/>
      <c r="E18" s="488"/>
      <c r="F18" s="488"/>
      <c r="G18" s="488"/>
      <c r="H18" s="488"/>
      <c r="I18" s="488"/>
      <c r="J18" s="488"/>
      <c r="K18" s="488"/>
      <c r="L18" s="488"/>
      <c r="M18" s="488"/>
      <c r="N18" s="488"/>
      <c r="O18" s="488"/>
      <c r="P18" s="417"/>
      <c r="Q18" s="417"/>
      <c r="R18" s="417"/>
      <c r="S18" s="417"/>
      <c r="T18" s="417"/>
      <c r="U18" s="417"/>
      <c r="V18" s="417"/>
      <c r="W18" s="417"/>
      <c r="X18" s="417"/>
      <c r="Y18" s="417"/>
      <c r="Z18" s="417"/>
      <c r="AA18" s="417"/>
      <c r="AB18" s="417"/>
      <c r="AC18" s="417"/>
    </row>
    <row r="19" spans="1:29" x14ac:dyDescent="0.2">
      <c r="A19" s="206" t="s">
        <v>82</v>
      </c>
      <c r="B19" s="207" t="s">
        <v>83</v>
      </c>
      <c r="C19" s="487"/>
      <c r="D19" s="487"/>
      <c r="E19" s="487"/>
      <c r="F19" s="487"/>
      <c r="G19" s="487"/>
      <c r="H19" s="487"/>
      <c r="I19" s="487"/>
      <c r="J19" s="487"/>
      <c r="K19" s="487"/>
      <c r="L19" s="487"/>
      <c r="M19" s="487"/>
      <c r="N19" s="487"/>
      <c r="O19" s="487"/>
      <c r="P19" s="417"/>
      <c r="Q19" s="417"/>
      <c r="R19" s="417"/>
      <c r="S19" s="417"/>
      <c r="T19" s="417"/>
      <c r="U19" s="417"/>
      <c r="V19" s="417"/>
      <c r="W19" s="417"/>
      <c r="X19" s="417"/>
      <c r="Y19" s="417"/>
      <c r="Z19" s="417"/>
      <c r="AA19" s="417"/>
      <c r="AB19" s="417"/>
      <c r="AC19" s="417"/>
    </row>
    <row r="20" spans="1:29" x14ac:dyDescent="0.2">
      <c r="A20" s="206"/>
      <c r="B20" s="207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  <c r="O20" s="487"/>
      <c r="P20" s="417"/>
      <c r="Q20" s="417"/>
      <c r="R20" s="417"/>
      <c r="S20" s="417"/>
      <c r="T20" s="417"/>
      <c r="U20" s="417"/>
      <c r="V20" s="417"/>
      <c r="W20" s="417"/>
      <c r="X20" s="417"/>
      <c r="Y20" s="417"/>
      <c r="Z20" s="417"/>
      <c r="AA20" s="417"/>
      <c r="AB20" s="417"/>
      <c r="AC20" s="417"/>
    </row>
    <row r="21" spans="1:29" x14ac:dyDescent="0.2">
      <c r="A21" s="208" t="s">
        <v>159</v>
      </c>
      <c r="B21" s="209" t="s">
        <v>160</v>
      </c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289"/>
      <c r="AC21" s="290">
        <f>C21+P21</f>
        <v>0</v>
      </c>
    </row>
    <row r="22" spans="1:29" x14ac:dyDescent="0.2">
      <c r="A22" s="210">
        <v>51301</v>
      </c>
      <c r="B22" s="211" t="s">
        <v>93</v>
      </c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0">
        <f>C22+P22</f>
        <v>0</v>
      </c>
    </row>
    <row r="23" spans="1:29" x14ac:dyDescent="0.2">
      <c r="A23" s="210"/>
      <c r="B23" s="211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291"/>
      <c r="Q23" s="291"/>
      <c r="R23" s="291"/>
      <c r="S23" s="291"/>
      <c r="T23" s="291"/>
      <c r="U23" s="291"/>
      <c r="V23" s="291"/>
      <c r="W23" s="291"/>
      <c r="X23" s="291"/>
      <c r="Y23" s="291"/>
      <c r="Z23" s="291"/>
      <c r="AA23" s="291"/>
      <c r="AB23" s="291"/>
      <c r="AC23" s="290"/>
    </row>
    <row r="24" spans="1:29" x14ac:dyDescent="0.2">
      <c r="A24" s="203">
        <v>514</v>
      </c>
      <c r="B24" s="212" t="s">
        <v>161</v>
      </c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</row>
    <row r="25" spans="1:29" x14ac:dyDescent="0.2">
      <c r="A25" s="206" t="s">
        <v>86</v>
      </c>
      <c r="B25" s="207" t="s">
        <v>324</v>
      </c>
      <c r="C25" s="310">
        <v>0</v>
      </c>
      <c r="D25" s="310"/>
      <c r="E25" s="310"/>
      <c r="F25" s="310"/>
      <c r="G25" s="310"/>
      <c r="H25" s="310"/>
      <c r="I25" s="310"/>
      <c r="J25" s="310"/>
      <c r="K25" s="310"/>
      <c r="L25" s="310"/>
      <c r="M25" s="310"/>
      <c r="N25" s="310"/>
      <c r="O25" s="310"/>
      <c r="P25" s="290">
        <f>+Consolidado!O21</f>
        <v>14679.316999999999</v>
      </c>
      <c r="Q25" s="290">
        <v>557.62</v>
      </c>
      <c r="R25" s="290">
        <v>557.62</v>
      </c>
      <c r="S25" s="290">
        <v>557.62</v>
      </c>
      <c r="T25" s="290">
        <v>557.62</v>
      </c>
      <c r="U25" s="290">
        <v>557.62</v>
      </c>
      <c r="V25" s="290">
        <v>557.62</v>
      </c>
      <c r="W25" s="290">
        <v>557.62</v>
      </c>
      <c r="X25" s="290">
        <v>557.62</v>
      </c>
      <c r="Y25" s="290">
        <v>557.62</v>
      </c>
      <c r="Z25" s="290">
        <v>557.62</v>
      </c>
      <c r="AA25" s="290">
        <v>557.62</v>
      </c>
      <c r="AB25" s="290">
        <v>557.62</v>
      </c>
      <c r="AC25" s="290">
        <f>C25+P25</f>
        <v>14679.316999999999</v>
      </c>
    </row>
    <row r="26" spans="1:29" x14ac:dyDescent="0.2">
      <c r="A26" s="206"/>
      <c r="B26" s="207"/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290"/>
      <c r="Q26" s="290"/>
      <c r="R26" s="290"/>
      <c r="S26" s="290"/>
      <c r="T26" s="290"/>
      <c r="U26" s="290"/>
      <c r="V26" s="290"/>
      <c r="W26" s="290"/>
      <c r="X26" s="290"/>
      <c r="Y26" s="290"/>
      <c r="Z26" s="290"/>
      <c r="AA26" s="290"/>
      <c r="AB26" s="290"/>
      <c r="AC26" s="290"/>
    </row>
    <row r="27" spans="1:29" x14ac:dyDescent="0.2">
      <c r="A27" s="203">
        <v>515</v>
      </c>
      <c r="B27" s="212" t="s">
        <v>162</v>
      </c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289"/>
      <c r="Q27" s="289"/>
      <c r="R27" s="289"/>
      <c r="S27" s="289"/>
      <c r="T27" s="289"/>
      <c r="U27" s="289"/>
      <c r="V27" s="289"/>
      <c r="W27" s="289"/>
      <c r="X27" s="289"/>
      <c r="Y27" s="289"/>
      <c r="Z27" s="289"/>
      <c r="AA27" s="289"/>
      <c r="AB27" s="289"/>
      <c r="AC27" s="289"/>
    </row>
    <row r="28" spans="1:29" x14ac:dyDescent="0.2">
      <c r="A28" s="206" t="s">
        <v>87</v>
      </c>
      <c r="B28" s="207" t="s">
        <v>325</v>
      </c>
      <c r="C28" s="310">
        <v>0</v>
      </c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290">
        <f>+Consolidado!O23</f>
        <v>6553.71</v>
      </c>
      <c r="Q28" s="290">
        <v>537.71</v>
      </c>
      <c r="R28" s="290">
        <v>537.71</v>
      </c>
      <c r="S28" s="290">
        <v>537.71</v>
      </c>
      <c r="T28" s="290">
        <v>537.71</v>
      </c>
      <c r="U28" s="290">
        <v>537.71</v>
      </c>
      <c r="V28" s="290">
        <v>537.71</v>
      </c>
      <c r="W28" s="290">
        <v>537.70000000000005</v>
      </c>
      <c r="X28" s="290">
        <v>537.70000000000005</v>
      </c>
      <c r="Y28" s="290">
        <v>537.70000000000005</v>
      </c>
      <c r="Z28" s="290">
        <v>537.70000000000005</v>
      </c>
      <c r="AA28" s="290">
        <v>537.70000000000005</v>
      </c>
      <c r="AB28" s="290">
        <v>537.70000000000005</v>
      </c>
      <c r="AC28" s="290">
        <f>C28+P28</f>
        <v>6553.71</v>
      </c>
    </row>
    <row r="29" spans="1:29" x14ac:dyDescent="0.2">
      <c r="A29" s="206"/>
      <c r="B29" s="207"/>
      <c r="C29" s="310"/>
      <c r="D29" s="310"/>
      <c r="E29" s="310"/>
      <c r="F29" s="310"/>
      <c r="G29" s="310"/>
      <c r="H29" s="310"/>
      <c r="I29" s="310"/>
      <c r="J29" s="310"/>
      <c r="K29" s="310"/>
      <c r="L29" s="310"/>
      <c r="M29" s="310"/>
      <c r="N29" s="310"/>
      <c r="O29" s="310"/>
      <c r="P29" s="290"/>
      <c r="Q29" s="290"/>
      <c r="R29" s="290"/>
      <c r="S29" s="290"/>
      <c r="T29" s="290"/>
      <c r="U29" s="290"/>
      <c r="V29" s="290"/>
      <c r="W29" s="290"/>
      <c r="X29" s="290"/>
      <c r="Y29" s="290"/>
      <c r="Z29" s="290"/>
      <c r="AA29" s="290"/>
      <c r="AB29" s="290"/>
      <c r="AC29" s="290">
        <f>C29+P29</f>
        <v>0</v>
      </c>
    </row>
    <row r="30" spans="1:29" x14ac:dyDescent="0.2">
      <c r="A30" s="206"/>
      <c r="B30" s="207"/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290"/>
      <c r="Q30" s="290"/>
      <c r="R30" s="290"/>
      <c r="S30" s="290"/>
      <c r="T30" s="290"/>
      <c r="U30" s="290"/>
      <c r="V30" s="290"/>
      <c r="W30" s="290"/>
      <c r="X30" s="290"/>
      <c r="Y30" s="290"/>
      <c r="Z30" s="290"/>
      <c r="AA30" s="290"/>
      <c r="AB30" s="290"/>
      <c r="AC30" s="290"/>
    </row>
    <row r="31" spans="1:29" x14ac:dyDescent="0.2">
      <c r="A31" s="203">
        <v>517</v>
      </c>
      <c r="B31" s="212" t="s">
        <v>300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291"/>
      <c r="Q31" s="291"/>
      <c r="R31" s="291"/>
      <c r="S31" s="291"/>
      <c r="T31" s="291"/>
      <c r="U31" s="291"/>
      <c r="V31" s="291"/>
      <c r="W31" s="291"/>
      <c r="X31" s="291"/>
      <c r="Y31" s="291"/>
      <c r="Z31" s="291"/>
      <c r="AA31" s="291"/>
      <c r="AB31" s="291"/>
      <c r="AC31" s="290">
        <f>C31+P31</f>
        <v>0</v>
      </c>
    </row>
    <row r="32" spans="1:29" x14ac:dyDescent="0.2">
      <c r="A32" s="210">
        <v>51701</v>
      </c>
      <c r="B32" s="211" t="s">
        <v>301</v>
      </c>
      <c r="C32" s="306">
        <v>0</v>
      </c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291">
        <f>+Consolidado!O25</f>
        <v>40000</v>
      </c>
      <c r="Q32" s="291">
        <v>40000</v>
      </c>
      <c r="R32" s="291"/>
      <c r="S32" s="291"/>
      <c r="T32" s="291"/>
      <c r="U32" s="291"/>
      <c r="V32" s="291"/>
      <c r="W32" s="291"/>
      <c r="X32" s="291"/>
      <c r="Y32" s="291"/>
      <c r="Z32" s="291"/>
      <c r="AA32" s="291"/>
      <c r="AB32" s="291"/>
      <c r="AC32" s="290">
        <f>C32+P32</f>
        <v>40000</v>
      </c>
    </row>
    <row r="33" spans="1:31" x14ac:dyDescent="0.2">
      <c r="A33" s="203">
        <v>519</v>
      </c>
      <c r="B33" s="212" t="s">
        <v>95</v>
      </c>
      <c r="C33" s="305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</row>
    <row r="34" spans="1:31" x14ac:dyDescent="0.2">
      <c r="A34" s="210">
        <v>51901</v>
      </c>
      <c r="B34" s="211" t="s">
        <v>276</v>
      </c>
      <c r="C34" s="412">
        <v>0</v>
      </c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1">
        <f>+Consolidado!O28</f>
        <v>10000</v>
      </c>
      <c r="Q34" s="411">
        <v>15000</v>
      </c>
      <c r="R34" s="411"/>
      <c r="S34" s="411"/>
      <c r="T34" s="411"/>
      <c r="U34" s="411"/>
      <c r="V34" s="411"/>
      <c r="W34" s="411"/>
      <c r="X34" s="411"/>
      <c r="Y34" s="411"/>
      <c r="Z34" s="411"/>
      <c r="AA34" s="411"/>
      <c r="AB34" s="411"/>
      <c r="AC34" s="290">
        <f t="shared" ref="AC34:AC56" si="1">C34+P34</f>
        <v>10000</v>
      </c>
    </row>
    <row r="35" spans="1:31" x14ac:dyDescent="0.2">
      <c r="A35" s="210">
        <v>51999</v>
      </c>
      <c r="B35" s="211" t="s">
        <v>95</v>
      </c>
      <c r="C35" s="412"/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1">
        <f>+Consolidado!O29</f>
        <v>10000</v>
      </c>
      <c r="Q35" s="411">
        <v>15000</v>
      </c>
      <c r="R35" s="411"/>
      <c r="S35" s="411"/>
      <c r="T35" s="411"/>
      <c r="U35" s="411"/>
      <c r="V35" s="411"/>
      <c r="W35" s="411"/>
      <c r="X35" s="411"/>
      <c r="Y35" s="411"/>
      <c r="Z35" s="411"/>
      <c r="AA35" s="411"/>
      <c r="AB35" s="411"/>
      <c r="AC35" s="290">
        <f t="shared" si="1"/>
        <v>10000</v>
      </c>
    </row>
    <row r="36" spans="1:31" x14ac:dyDescent="0.2">
      <c r="A36" s="210"/>
      <c r="B36" s="211"/>
      <c r="C36" s="412"/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1"/>
      <c r="Q36" s="411"/>
      <c r="R36" s="411"/>
      <c r="S36" s="411"/>
      <c r="T36" s="411"/>
      <c r="U36" s="411"/>
      <c r="V36" s="411"/>
      <c r="W36" s="411"/>
      <c r="X36" s="411"/>
      <c r="Y36" s="411"/>
      <c r="Z36" s="411"/>
      <c r="AA36" s="411"/>
      <c r="AB36" s="411"/>
      <c r="AC36" s="290">
        <f t="shared" si="1"/>
        <v>0</v>
      </c>
    </row>
    <row r="37" spans="1:31" x14ac:dyDescent="0.2">
      <c r="A37" s="203">
        <v>54</v>
      </c>
      <c r="B37" s="212" t="s">
        <v>163</v>
      </c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9"/>
      <c r="AB37" s="289"/>
      <c r="AC37" s="290">
        <f t="shared" si="1"/>
        <v>0</v>
      </c>
      <c r="AE37" s="68"/>
    </row>
    <row r="38" spans="1:31" x14ac:dyDescent="0.2">
      <c r="A38" s="203">
        <v>541</v>
      </c>
      <c r="B38" s="212" t="s">
        <v>164</v>
      </c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0">
        <f t="shared" si="1"/>
        <v>0</v>
      </c>
    </row>
    <row r="39" spans="1:31" x14ac:dyDescent="0.2">
      <c r="A39" s="203">
        <v>54101</v>
      </c>
      <c r="B39" s="212" t="s">
        <v>544</v>
      </c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292">
        <f>Consolidado!O33</f>
        <v>10000</v>
      </c>
      <c r="Q39" s="292">
        <v>833.33</v>
      </c>
      <c r="R39" s="292">
        <v>833.33</v>
      </c>
      <c r="S39" s="292">
        <v>833.33</v>
      </c>
      <c r="T39" s="292">
        <v>833.33</v>
      </c>
      <c r="U39" s="292">
        <v>833.33</v>
      </c>
      <c r="V39" s="292">
        <v>833.33</v>
      </c>
      <c r="W39" s="292">
        <v>833.33</v>
      </c>
      <c r="X39" s="292">
        <v>833.33</v>
      </c>
      <c r="Y39" s="292">
        <v>833.34</v>
      </c>
      <c r="Z39" s="292">
        <v>833.34</v>
      </c>
      <c r="AA39" s="292">
        <v>833.34</v>
      </c>
      <c r="AB39" s="292">
        <v>833.34</v>
      </c>
      <c r="AC39" s="290">
        <f t="shared" si="1"/>
        <v>10000</v>
      </c>
    </row>
    <row r="40" spans="1:31" x14ac:dyDescent="0.2">
      <c r="A40" s="210">
        <v>54103</v>
      </c>
      <c r="B40" s="211" t="s">
        <v>97</v>
      </c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291"/>
      <c r="Q40" s="291"/>
      <c r="R40" s="291"/>
      <c r="S40" s="291"/>
      <c r="T40" s="291"/>
      <c r="U40" s="291"/>
      <c r="V40" s="291"/>
      <c r="W40" s="291"/>
      <c r="X40" s="291"/>
      <c r="Y40" s="291"/>
      <c r="Z40" s="291"/>
      <c r="AA40" s="291"/>
      <c r="AB40" s="291"/>
      <c r="AC40" s="290">
        <f t="shared" si="1"/>
        <v>0</v>
      </c>
    </row>
    <row r="41" spans="1:31" x14ac:dyDescent="0.2">
      <c r="A41" s="210">
        <v>54104</v>
      </c>
      <c r="B41" s="211" t="s">
        <v>98</v>
      </c>
      <c r="C41" s="306">
        <f>Consolidado!C35</f>
        <v>27146.84</v>
      </c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291">
        <f>+Consolidado!O35</f>
        <v>2000</v>
      </c>
      <c r="Q41" s="291">
        <v>5000</v>
      </c>
      <c r="R41" s="291">
        <v>5000</v>
      </c>
      <c r="S41" s="291">
        <v>5000</v>
      </c>
      <c r="T41" s="291">
        <v>5000</v>
      </c>
      <c r="U41" s="291"/>
      <c r="V41" s="291"/>
      <c r="W41" s="291"/>
      <c r="X41" s="291"/>
      <c r="Y41" s="291"/>
      <c r="Z41" s="291"/>
      <c r="AA41" s="291"/>
      <c r="AB41" s="291"/>
      <c r="AC41" s="290">
        <f t="shared" si="1"/>
        <v>29146.84</v>
      </c>
    </row>
    <row r="42" spans="1:31" x14ac:dyDescent="0.2">
      <c r="A42" s="210">
        <v>54105</v>
      </c>
      <c r="B42" s="211" t="s">
        <v>99</v>
      </c>
      <c r="C42" s="306">
        <f>+Consolidado!C36</f>
        <v>15000</v>
      </c>
      <c r="D42" s="306">
        <v>1100</v>
      </c>
      <c r="E42" s="306">
        <v>1100</v>
      </c>
      <c r="F42" s="306">
        <v>1100</v>
      </c>
      <c r="G42" s="306">
        <v>1100</v>
      </c>
      <c r="H42" s="306">
        <v>1100</v>
      </c>
      <c r="I42" s="306">
        <v>1100</v>
      </c>
      <c r="J42" s="306">
        <v>1100</v>
      </c>
      <c r="K42" s="306">
        <v>1100</v>
      </c>
      <c r="L42" s="306">
        <v>1100</v>
      </c>
      <c r="M42" s="306">
        <v>1100</v>
      </c>
      <c r="N42" s="306">
        <v>1100</v>
      </c>
      <c r="O42" s="306">
        <v>1100</v>
      </c>
      <c r="P42" s="291">
        <f>+Consolidado!O36</f>
        <v>10000</v>
      </c>
      <c r="Q42" s="291">
        <v>833.33</v>
      </c>
      <c r="R42" s="291">
        <v>833.33</v>
      </c>
      <c r="S42" s="291">
        <v>833.33</v>
      </c>
      <c r="T42" s="291">
        <v>833.33</v>
      </c>
      <c r="U42" s="291">
        <v>833.33</v>
      </c>
      <c r="V42" s="291">
        <v>833.33</v>
      </c>
      <c r="W42" s="291">
        <v>833.33</v>
      </c>
      <c r="X42" s="291">
        <v>833.33</v>
      </c>
      <c r="Y42" s="291">
        <v>833.34</v>
      </c>
      <c r="Z42" s="291">
        <v>833.34</v>
      </c>
      <c r="AA42" s="291">
        <v>833.34</v>
      </c>
      <c r="AB42" s="291">
        <v>833.34</v>
      </c>
      <c r="AC42" s="290">
        <f t="shared" si="1"/>
        <v>25000</v>
      </c>
    </row>
    <row r="43" spans="1:31" x14ac:dyDescent="0.2">
      <c r="A43" s="210">
        <v>54106</v>
      </c>
      <c r="B43" s="211" t="s">
        <v>100</v>
      </c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291">
        <f>+Consolidado!O37</f>
        <v>5000</v>
      </c>
      <c r="Q43" s="291">
        <v>416.67</v>
      </c>
      <c r="R43" s="291">
        <v>416.67</v>
      </c>
      <c r="S43" s="291">
        <v>416.67</v>
      </c>
      <c r="T43" s="291">
        <v>416.67</v>
      </c>
      <c r="U43" s="291">
        <v>416.67</v>
      </c>
      <c r="V43" s="291">
        <v>416.67</v>
      </c>
      <c r="W43" s="291">
        <v>416.67</v>
      </c>
      <c r="X43" s="291">
        <v>416.67</v>
      </c>
      <c r="Y43" s="291">
        <v>416.66</v>
      </c>
      <c r="Z43" s="291">
        <v>416.66</v>
      </c>
      <c r="AA43" s="291">
        <v>416.66</v>
      </c>
      <c r="AB43" s="291">
        <v>416.66</v>
      </c>
      <c r="AC43" s="290">
        <f t="shared" si="1"/>
        <v>5000</v>
      </c>
    </row>
    <row r="44" spans="1:31" x14ac:dyDescent="0.2">
      <c r="A44" s="210">
        <v>54107</v>
      </c>
      <c r="B44" s="211" t="s">
        <v>101</v>
      </c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291">
        <f>+Consolidado!O38</f>
        <v>5000</v>
      </c>
      <c r="Q44" s="291">
        <v>416.67</v>
      </c>
      <c r="R44" s="291">
        <v>416.67</v>
      </c>
      <c r="S44" s="291">
        <v>416.67</v>
      </c>
      <c r="T44" s="291">
        <v>416.67</v>
      </c>
      <c r="U44" s="291">
        <v>416.67</v>
      </c>
      <c r="V44" s="291">
        <v>416.67</v>
      </c>
      <c r="W44" s="291">
        <v>416.67</v>
      </c>
      <c r="X44" s="291">
        <v>416.67</v>
      </c>
      <c r="Y44" s="291">
        <v>416.66</v>
      </c>
      <c r="Z44" s="291">
        <v>416.66</v>
      </c>
      <c r="AA44" s="291">
        <v>416.66</v>
      </c>
      <c r="AB44" s="291">
        <v>416.66</v>
      </c>
      <c r="AC44" s="290">
        <f t="shared" si="1"/>
        <v>5000</v>
      </c>
    </row>
    <row r="45" spans="1:31" x14ac:dyDescent="0.2">
      <c r="A45" s="210">
        <v>54108</v>
      </c>
      <c r="B45" s="211" t="s">
        <v>102</v>
      </c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291">
        <f>+Consolidado!O39</f>
        <v>1000</v>
      </c>
      <c r="Q45" s="291">
        <v>250</v>
      </c>
      <c r="R45" s="291"/>
      <c r="S45" s="291"/>
      <c r="T45" s="291">
        <v>250</v>
      </c>
      <c r="U45" s="291"/>
      <c r="V45" s="291"/>
      <c r="W45" s="291">
        <v>250</v>
      </c>
      <c r="X45" s="291"/>
      <c r="Y45" s="291"/>
      <c r="Z45" s="291">
        <v>250</v>
      </c>
      <c r="AA45" s="291"/>
      <c r="AB45" s="291"/>
      <c r="AC45" s="290">
        <f t="shared" si="1"/>
        <v>1000</v>
      </c>
    </row>
    <row r="46" spans="1:31" x14ac:dyDescent="0.2">
      <c r="A46" s="210">
        <v>54109</v>
      </c>
      <c r="B46" s="211" t="s">
        <v>103</v>
      </c>
      <c r="C46" s="306">
        <v>0</v>
      </c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291">
        <f>+Consolidado!O40</f>
        <v>5000</v>
      </c>
      <c r="Q46" s="291">
        <v>833.34</v>
      </c>
      <c r="R46" s="291"/>
      <c r="S46" s="291">
        <v>833.34</v>
      </c>
      <c r="T46" s="291"/>
      <c r="U46" s="291">
        <v>833.33</v>
      </c>
      <c r="V46" s="291"/>
      <c r="W46" s="291">
        <v>833.33</v>
      </c>
      <c r="X46" s="291"/>
      <c r="Y46" s="291">
        <v>833.33</v>
      </c>
      <c r="Z46" s="291"/>
      <c r="AA46" s="291">
        <v>833.33</v>
      </c>
      <c r="AB46" s="291"/>
      <c r="AC46" s="290">
        <f t="shared" si="1"/>
        <v>5000</v>
      </c>
    </row>
    <row r="47" spans="1:31" x14ac:dyDescent="0.2">
      <c r="A47" s="210">
        <v>54110</v>
      </c>
      <c r="B47" s="211" t="s">
        <v>104</v>
      </c>
      <c r="C47" s="306"/>
      <c r="D47" s="306"/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291">
        <f>+Consolidado!O41</f>
        <v>20000</v>
      </c>
      <c r="Q47" s="291">
        <v>1666.67</v>
      </c>
      <c r="R47" s="291">
        <v>1666.67</v>
      </c>
      <c r="S47" s="291">
        <v>1666.67</v>
      </c>
      <c r="T47" s="291">
        <v>1666.67</v>
      </c>
      <c r="U47" s="291">
        <v>1666.67</v>
      </c>
      <c r="V47" s="291">
        <v>1666.67</v>
      </c>
      <c r="W47" s="291">
        <v>1666.67</v>
      </c>
      <c r="X47" s="291">
        <v>1666.67</v>
      </c>
      <c r="Y47" s="291">
        <v>1666.66</v>
      </c>
      <c r="Z47" s="291">
        <v>1666.66</v>
      </c>
      <c r="AA47" s="291">
        <v>1666.66</v>
      </c>
      <c r="AB47" s="291">
        <v>1666.66</v>
      </c>
      <c r="AC47" s="290">
        <f t="shared" si="1"/>
        <v>20000</v>
      </c>
    </row>
    <row r="48" spans="1:31" x14ac:dyDescent="0.2">
      <c r="A48" s="210">
        <v>54111</v>
      </c>
      <c r="B48" s="211" t="s">
        <v>105</v>
      </c>
      <c r="C48" s="306"/>
      <c r="D48" s="306"/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291">
        <f>+Consolidado!O42</f>
        <v>20000</v>
      </c>
      <c r="Q48" s="291">
        <v>1666.67</v>
      </c>
      <c r="R48" s="291">
        <v>1666.67</v>
      </c>
      <c r="S48" s="291">
        <v>1666.67</v>
      </c>
      <c r="T48" s="291">
        <v>1666.67</v>
      </c>
      <c r="U48" s="291">
        <v>1666.67</v>
      </c>
      <c r="V48" s="291">
        <v>1666.67</v>
      </c>
      <c r="W48" s="291">
        <v>1666.67</v>
      </c>
      <c r="X48" s="291">
        <v>1666.67</v>
      </c>
      <c r="Y48" s="291">
        <v>1666.66</v>
      </c>
      <c r="Z48" s="291">
        <v>1666.66</v>
      </c>
      <c r="AA48" s="291">
        <v>1666.66</v>
      </c>
      <c r="AB48" s="291">
        <v>1666.66</v>
      </c>
      <c r="AC48" s="290">
        <f t="shared" si="1"/>
        <v>20000</v>
      </c>
    </row>
    <row r="49" spans="1:29" x14ac:dyDescent="0.2">
      <c r="A49" s="210">
        <v>54112</v>
      </c>
      <c r="B49" s="211" t="s">
        <v>106</v>
      </c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291">
        <f>+Consolidado!O43</f>
        <v>10000</v>
      </c>
      <c r="Q49" s="291">
        <v>833.34</v>
      </c>
      <c r="R49" s="291">
        <v>833.34</v>
      </c>
      <c r="S49" s="291">
        <v>833.34</v>
      </c>
      <c r="T49" s="291">
        <v>833.34</v>
      </c>
      <c r="U49" s="291">
        <v>833.33</v>
      </c>
      <c r="V49" s="291">
        <v>833.33</v>
      </c>
      <c r="W49" s="291">
        <v>833.33</v>
      </c>
      <c r="X49" s="291">
        <v>833.33</v>
      </c>
      <c r="Y49" s="291">
        <v>833.33</v>
      </c>
      <c r="Z49" s="291">
        <v>833.33</v>
      </c>
      <c r="AA49" s="291">
        <v>833.33</v>
      </c>
      <c r="AB49" s="291">
        <v>833.33</v>
      </c>
      <c r="AC49" s="290">
        <f t="shared" si="1"/>
        <v>10000</v>
      </c>
    </row>
    <row r="50" spans="1:29" x14ac:dyDescent="0.2">
      <c r="A50" s="210">
        <v>54114</v>
      </c>
      <c r="B50" s="211" t="s">
        <v>107</v>
      </c>
      <c r="C50" s="306">
        <f>+Consolidado!C44</f>
        <v>4000</v>
      </c>
      <c r="D50" s="306">
        <v>400</v>
      </c>
      <c r="E50" s="306"/>
      <c r="F50" s="306">
        <v>400</v>
      </c>
      <c r="G50" s="306"/>
      <c r="H50" s="306">
        <v>400</v>
      </c>
      <c r="I50" s="306"/>
      <c r="J50" s="306">
        <v>400</v>
      </c>
      <c r="K50" s="306"/>
      <c r="L50" s="306">
        <v>400</v>
      </c>
      <c r="M50" s="306"/>
      <c r="N50" s="306">
        <v>400</v>
      </c>
      <c r="O50" s="306"/>
      <c r="P50" s="291">
        <f>+Consolidado!O44</f>
        <v>5000</v>
      </c>
      <c r="Q50" s="291">
        <v>1500</v>
      </c>
      <c r="R50" s="291"/>
      <c r="S50" s="291">
        <v>1500</v>
      </c>
      <c r="T50" s="291"/>
      <c r="U50" s="291">
        <v>1500</v>
      </c>
      <c r="V50" s="291"/>
      <c r="W50" s="291">
        <v>1500</v>
      </c>
      <c r="X50" s="291"/>
      <c r="Y50" s="291">
        <v>1500</v>
      </c>
      <c r="Z50" s="291"/>
      <c r="AA50" s="291">
        <v>1500</v>
      </c>
      <c r="AB50" s="291"/>
      <c r="AC50" s="290">
        <f t="shared" si="1"/>
        <v>9000</v>
      </c>
    </row>
    <row r="51" spans="1:29" x14ac:dyDescent="0.2">
      <c r="A51" s="210">
        <v>54115</v>
      </c>
      <c r="B51" s="211" t="s">
        <v>108</v>
      </c>
      <c r="C51" s="306">
        <f>+Consolidado!C45</f>
        <v>5000</v>
      </c>
      <c r="D51" s="306">
        <v>833.33</v>
      </c>
      <c r="E51" s="306"/>
      <c r="F51" s="306">
        <v>833.33</v>
      </c>
      <c r="G51" s="306"/>
      <c r="H51" s="306">
        <v>833.33</v>
      </c>
      <c r="I51" s="306"/>
      <c r="J51" s="306">
        <v>833.33</v>
      </c>
      <c r="K51" s="306"/>
      <c r="L51" s="306">
        <v>833.34</v>
      </c>
      <c r="M51" s="306"/>
      <c r="N51" s="306">
        <v>833.34</v>
      </c>
      <c r="O51" s="306"/>
      <c r="P51" s="291">
        <f>+Consolidado!O45</f>
        <v>5000</v>
      </c>
      <c r="Q51" s="291">
        <v>1500</v>
      </c>
      <c r="R51" s="291"/>
      <c r="S51" s="291">
        <v>1500</v>
      </c>
      <c r="T51" s="291"/>
      <c r="U51" s="291">
        <v>1500</v>
      </c>
      <c r="V51" s="291"/>
      <c r="W51" s="291">
        <v>1500</v>
      </c>
      <c r="X51" s="291"/>
      <c r="Y51" s="291">
        <v>1500</v>
      </c>
      <c r="Z51" s="291"/>
      <c r="AA51" s="291">
        <v>1500</v>
      </c>
      <c r="AB51" s="291"/>
      <c r="AC51" s="290">
        <f t="shared" si="1"/>
        <v>10000</v>
      </c>
    </row>
    <row r="52" spans="1:29" x14ac:dyDescent="0.2">
      <c r="A52" s="210">
        <v>54116</v>
      </c>
      <c r="B52" s="211" t="s">
        <v>109</v>
      </c>
      <c r="C52" s="306">
        <f>Consolidado!C46</f>
        <v>5000</v>
      </c>
      <c r="D52" s="306"/>
      <c r="E52" s="306"/>
      <c r="F52" s="306"/>
      <c r="G52" s="306"/>
      <c r="H52" s="306"/>
      <c r="I52" s="306"/>
      <c r="J52" s="306"/>
      <c r="K52" s="306"/>
      <c r="L52" s="306"/>
      <c r="M52" s="306"/>
      <c r="N52" s="306"/>
      <c r="O52" s="306"/>
      <c r="P52" s="291">
        <f>+Consolidado!O46</f>
        <v>5000</v>
      </c>
      <c r="Q52" s="291">
        <v>416.63</v>
      </c>
      <c r="R52" s="291">
        <v>416.67</v>
      </c>
      <c r="S52" s="291">
        <v>416.67</v>
      </c>
      <c r="T52" s="291">
        <v>416.67</v>
      </c>
      <c r="U52" s="291">
        <v>416.67</v>
      </c>
      <c r="V52" s="291">
        <v>416.67</v>
      </c>
      <c r="W52" s="291">
        <v>416.67</v>
      </c>
      <c r="X52" s="291">
        <v>416.67</v>
      </c>
      <c r="Y52" s="291">
        <v>416.67</v>
      </c>
      <c r="Z52" s="291">
        <v>416.67</v>
      </c>
      <c r="AA52" s="291">
        <v>416.67</v>
      </c>
      <c r="AB52" s="291">
        <v>416.67</v>
      </c>
      <c r="AC52" s="290">
        <f t="shared" si="1"/>
        <v>10000</v>
      </c>
    </row>
    <row r="53" spans="1:29" x14ac:dyDescent="0.2">
      <c r="A53" s="210">
        <v>54118</v>
      </c>
      <c r="B53" s="211" t="s">
        <v>111</v>
      </c>
      <c r="C53" s="306">
        <f>Consolidado!C47</f>
        <v>5000</v>
      </c>
      <c r="D53" s="306"/>
      <c r="E53" s="306"/>
      <c r="F53" s="306"/>
      <c r="G53" s="306"/>
      <c r="H53" s="306"/>
      <c r="I53" s="306"/>
      <c r="J53" s="306"/>
      <c r="K53" s="306"/>
      <c r="L53" s="306"/>
      <c r="M53" s="306"/>
      <c r="N53" s="306"/>
      <c r="O53" s="306"/>
      <c r="P53" s="291">
        <f>Consolidado!O48</f>
        <v>5000</v>
      </c>
      <c r="Q53" s="291">
        <v>916.74</v>
      </c>
      <c r="R53" s="291">
        <v>916.66</v>
      </c>
      <c r="S53" s="291">
        <v>916.66</v>
      </c>
      <c r="T53" s="291">
        <v>916.66</v>
      </c>
      <c r="U53" s="291">
        <v>916.66</v>
      </c>
      <c r="V53" s="291">
        <v>916.66</v>
      </c>
      <c r="W53" s="291">
        <v>916.66</v>
      </c>
      <c r="X53" s="291">
        <v>916.66</v>
      </c>
      <c r="Y53" s="291">
        <v>916.66</v>
      </c>
      <c r="Z53" s="291">
        <v>916.66</v>
      </c>
      <c r="AA53" s="291">
        <v>916.66</v>
      </c>
      <c r="AB53" s="291">
        <v>916.66</v>
      </c>
      <c r="AC53" s="290">
        <f t="shared" si="1"/>
        <v>10000</v>
      </c>
    </row>
    <row r="54" spans="1:29" x14ac:dyDescent="0.2">
      <c r="A54" s="210">
        <v>54119</v>
      </c>
      <c r="B54" s="211" t="s">
        <v>112</v>
      </c>
      <c r="C54" s="306">
        <v>0</v>
      </c>
      <c r="D54" s="306"/>
      <c r="E54" s="306"/>
      <c r="F54" s="306"/>
      <c r="G54" s="306"/>
      <c r="H54" s="306"/>
      <c r="I54" s="306"/>
      <c r="J54" s="306"/>
      <c r="K54" s="306"/>
      <c r="L54" s="306"/>
      <c r="M54" s="306"/>
      <c r="N54" s="306"/>
      <c r="O54" s="306"/>
      <c r="P54" s="291">
        <f>Consolidado!O49</f>
        <v>3000</v>
      </c>
      <c r="Q54" s="291">
        <v>750</v>
      </c>
      <c r="R54" s="291"/>
      <c r="S54" s="291"/>
      <c r="T54" s="291">
        <v>750</v>
      </c>
      <c r="U54" s="291"/>
      <c r="V54" s="291"/>
      <c r="W54" s="291">
        <v>750</v>
      </c>
      <c r="X54" s="291"/>
      <c r="Y54" s="291"/>
      <c r="Z54" s="291">
        <v>750</v>
      </c>
      <c r="AA54" s="291"/>
      <c r="AB54" s="291"/>
      <c r="AC54" s="290">
        <f t="shared" si="1"/>
        <v>3000</v>
      </c>
    </row>
    <row r="55" spans="1:29" x14ac:dyDescent="0.2">
      <c r="A55" s="210">
        <v>54121</v>
      </c>
      <c r="B55" s="211" t="s">
        <v>113</v>
      </c>
      <c r="C55" s="306">
        <f>Consolidado!C50</f>
        <v>10000</v>
      </c>
      <c r="D55" s="306">
        <v>2500</v>
      </c>
      <c r="E55" s="306"/>
      <c r="F55" s="306"/>
      <c r="G55" s="306">
        <v>2500</v>
      </c>
      <c r="H55" s="306"/>
      <c r="I55" s="306"/>
      <c r="J55" s="306">
        <v>2500</v>
      </c>
      <c r="K55" s="306"/>
      <c r="L55" s="306"/>
      <c r="M55" s="306">
        <v>2500</v>
      </c>
      <c r="N55" s="306"/>
      <c r="O55" s="306"/>
      <c r="P55" s="291"/>
      <c r="Q55" s="291"/>
      <c r="R55" s="291"/>
      <c r="S55" s="291"/>
      <c r="T55" s="291"/>
      <c r="U55" s="291"/>
      <c r="V55" s="291"/>
      <c r="W55" s="291"/>
      <c r="X55" s="291"/>
      <c r="Y55" s="291"/>
      <c r="Z55" s="291"/>
      <c r="AA55" s="291"/>
      <c r="AB55" s="291"/>
      <c r="AC55" s="290">
        <f t="shared" si="1"/>
        <v>10000</v>
      </c>
    </row>
    <row r="56" spans="1:29" x14ac:dyDescent="0.2">
      <c r="A56" s="210">
        <v>54199</v>
      </c>
      <c r="B56" s="211" t="s">
        <v>114</v>
      </c>
      <c r="C56" s="306">
        <f>+Consolidado!C51</f>
        <v>4372.3100000000004</v>
      </c>
      <c r="D56" s="306">
        <v>71.569999999999993</v>
      </c>
      <c r="E56" s="306">
        <v>71.569999999999993</v>
      </c>
      <c r="F56" s="306">
        <v>71.569999999999993</v>
      </c>
      <c r="G56" s="306">
        <v>71.569999999999993</v>
      </c>
      <c r="H56" s="306">
        <v>71.569999999999993</v>
      </c>
      <c r="I56" s="306">
        <v>71.569999999999993</v>
      </c>
      <c r="J56" s="306">
        <v>71.569999999999993</v>
      </c>
      <c r="K56" s="306">
        <v>71.569999999999993</v>
      </c>
      <c r="L56" s="306">
        <v>71.569999999999993</v>
      </c>
      <c r="M56" s="306">
        <v>71.569999999999993</v>
      </c>
      <c r="N56" s="306">
        <v>71.569999999999993</v>
      </c>
      <c r="O56" s="306">
        <v>71.569999999999993</v>
      </c>
      <c r="P56" s="291">
        <f>+Consolidado!O51</f>
        <v>13385.56</v>
      </c>
      <c r="Q56" s="291">
        <v>1845.17</v>
      </c>
      <c r="R56" s="291">
        <v>1845.09</v>
      </c>
      <c r="S56" s="291">
        <v>1845.09</v>
      </c>
      <c r="T56" s="291">
        <v>1845.09</v>
      </c>
      <c r="U56" s="291">
        <v>1845.09</v>
      </c>
      <c r="V56" s="291">
        <v>1845.09</v>
      </c>
      <c r="W56" s="291">
        <v>1845.09</v>
      </c>
      <c r="X56" s="291">
        <v>1845.09</v>
      </c>
      <c r="Y56" s="291">
        <v>1845.09</v>
      </c>
      <c r="Z56" s="291">
        <v>1845.09</v>
      </c>
      <c r="AA56" s="291">
        <v>1845.09</v>
      </c>
      <c r="AB56" s="291">
        <v>1845.09</v>
      </c>
      <c r="AC56" s="290">
        <f t="shared" si="1"/>
        <v>17757.87</v>
      </c>
    </row>
    <row r="57" spans="1:29" x14ac:dyDescent="0.2">
      <c r="A57" s="210"/>
      <c r="B57" s="211"/>
      <c r="C57" s="306"/>
      <c r="D57" s="306"/>
      <c r="E57" s="306"/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291"/>
      <c r="Q57" s="291"/>
      <c r="R57" s="291"/>
      <c r="S57" s="291"/>
      <c r="T57" s="291"/>
      <c r="U57" s="291"/>
      <c r="V57" s="291"/>
      <c r="W57" s="291"/>
      <c r="X57" s="291"/>
      <c r="Y57" s="291"/>
      <c r="Z57" s="291"/>
      <c r="AA57" s="291"/>
      <c r="AB57" s="291"/>
      <c r="AC57" s="290"/>
    </row>
    <row r="58" spans="1:29" x14ac:dyDescent="0.2">
      <c r="A58" s="203">
        <v>542</v>
      </c>
      <c r="B58" s="212" t="s">
        <v>165</v>
      </c>
      <c r="C58" s="305"/>
      <c r="D58" s="305"/>
      <c r="E58" s="305"/>
      <c r="F58" s="305"/>
      <c r="G58" s="305"/>
      <c r="H58" s="305"/>
      <c r="I58" s="305"/>
      <c r="J58" s="305"/>
      <c r="K58" s="305"/>
      <c r="L58" s="305"/>
      <c r="M58" s="305"/>
      <c r="N58" s="305"/>
      <c r="O58" s="305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0">
        <f t="shared" ref="AC58:AC63" si="2">C58+P58</f>
        <v>0</v>
      </c>
    </row>
    <row r="59" spans="1:29" x14ac:dyDescent="0.2">
      <c r="A59" s="210">
        <v>54201</v>
      </c>
      <c r="B59" s="211" t="s">
        <v>115</v>
      </c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0">
        <f t="shared" si="2"/>
        <v>0</v>
      </c>
    </row>
    <row r="60" spans="1:29" x14ac:dyDescent="0.2">
      <c r="A60" s="210">
        <v>54202</v>
      </c>
      <c r="B60" s="211" t="s">
        <v>116</v>
      </c>
      <c r="C60" s="306">
        <f>+Consolidado!C55</f>
        <v>8200</v>
      </c>
      <c r="D60" s="306">
        <v>600</v>
      </c>
      <c r="E60" s="306">
        <v>600</v>
      </c>
      <c r="F60" s="306">
        <v>600</v>
      </c>
      <c r="G60" s="306">
        <v>600</v>
      </c>
      <c r="H60" s="306">
        <v>600</v>
      </c>
      <c r="I60" s="306">
        <v>600</v>
      </c>
      <c r="J60" s="306">
        <v>600</v>
      </c>
      <c r="K60" s="306">
        <v>600</v>
      </c>
      <c r="L60" s="306">
        <v>600</v>
      </c>
      <c r="M60" s="306">
        <v>600</v>
      </c>
      <c r="N60" s="306">
        <v>600</v>
      </c>
      <c r="O60" s="306">
        <v>600</v>
      </c>
      <c r="P60" s="291">
        <f>+Consolidado!O55</f>
        <v>5000</v>
      </c>
      <c r="Q60" s="291">
        <v>833.37</v>
      </c>
      <c r="R60" s="291">
        <v>833.33</v>
      </c>
      <c r="S60" s="291">
        <v>833.33</v>
      </c>
      <c r="T60" s="291">
        <v>833.33</v>
      </c>
      <c r="U60" s="291">
        <v>833.33</v>
      </c>
      <c r="V60" s="291">
        <v>833.33</v>
      </c>
      <c r="W60" s="291">
        <v>833.33</v>
      </c>
      <c r="X60" s="291">
        <v>833.33</v>
      </c>
      <c r="Y60" s="291">
        <v>833.33</v>
      </c>
      <c r="Z60" s="291">
        <v>833.33</v>
      </c>
      <c r="AA60" s="291">
        <v>833.33</v>
      </c>
      <c r="AB60" s="291">
        <v>833.33</v>
      </c>
      <c r="AC60" s="290">
        <f t="shared" si="2"/>
        <v>13200</v>
      </c>
    </row>
    <row r="61" spans="1:29" x14ac:dyDescent="0.2">
      <c r="A61" s="210">
        <v>54203</v>
      </c>
      <c r="B61" s="211" t="s">
        <v>117</v>
      </c>
      <c r="C61" s="306">
        <f>+Consolidado!C56</f>
        <v>29500</v>
      </c>
      <c r="D61" s="306">
        <v>2291.67</v>
      </c>
      <c r="E61" s="306">
        <v>2291.67</v>
      </c>
      <c r="F61" s="306">
        <v>2291.67</v>
      </c>
      <c r="G61" s="306">
        <v>2291.67</v>
      </c>
      <c r="H61" s="306">
        <v>2291.67</v>
      </c>
      <c r="I61" s="306">
        <v>2291.67</v>
      </c>
      <c r="J61" s="306">
        <v>2291.67</v>
      </c>
      <c r="K61" s="306">
        <v>2291.67</v>
      </c>
      <c r="L61" s="306">
        <v>2291.66</v>
      </c>
      <c r="M61" s="306">
        <v>2291.66</v>
      </c>
      <c r="N61" s="306">
        <v>2291.66</v>
      </c>
      <c r="O61" s="306">
        <v>2291.66</v>
      </c>
      <c r="P61" s="291">
        <f>+Consolidado!O56</f>
        <v>5000</v>
      </c>
      <c r="Q61" s="291">
        <v>833.37</v>
      </c>
      <c r="R61" s="291">
        <v>833.33</v>
      </c>
      <c r="S61" s="291">
        <v>833.33</v>
      </c>
      <c r="T61" s="291">
        <v>833.33</v>
      </c>
      <c r="U61" s="291">
        <v>833.33</v>
      </c>
      <c r="V61" s="291">
        <v>833.33</v>
      </c>
      <c r="W61" s="291">
        <v>833.33</v>
      </c>
      <c r="X61" s="291">
        <v>833.33</v>
      </c>
      <c r="Y61" s="291">
        <v>833.33</v>
      </c>
      <c r="Z61" s="291">
        <v>833.33</v>
      </c>
      <c r="AA61" s="291">
        <v>833.33</v>
      </c>
      <c r="AB61" s="291">
        <v>833.33</v>
      </c>
      <c r="AC61" s="290">
        <f t="shared" si="2"/>
        <v>34500</v>
      </c>
    </row>
    <row r="62" spans="1:29" x14ac:dyDescent="0.2">
      <c r="A62" s="210">
        <v>54204</v>
      </c>
      <c r="B62" s="211" t="s">
        <v>118</v>
      </c>
      <c r="C62" s="306"/>
      <c r="D62" s="306"/>
      <c r="E62" s="306"/>
      <c r="F62" s="306"/>
      <c r="G62" s="306"/>
      <c r="H62" s="306"/>
      <c r="I62" s="306"/>
      <c r="J62" s="306"/>
      <c r="K62" s="306"/>
      <c r="L62" s="306"/>
      <c r="M62" s="306"/>
      <c r="N62" s="306"/>
      <c r="O62" s="306"/>
      <c r="P62" s="291">
        <f>+Consolidado!O57</f>
        <v>200</v>
      </c>
      <c r="Q62" s="291">
        <v>50</v>
      </c>
      <c r="R62" s="291"/>
      <c r="S62" s="291"/>
      <c r="T62" s="291">
        <v>50</v>
      </c>
      <c r="U62" s="291"/>
      <c r="V62" s="291"/>
      <c r="W62" s="291">
        <v>50</v>
      </c>
      <c r="X62" s="291"/>
      <c r="Y62" s="291"/>
      <c r="Z62" s="291">
        <v>50</v>
      </c>
      <c r="AA62" s="291"/>
      <c r="AB62" s="291"/>
      <c r="AC62" s="290">
        <f t="shared" si="2"/>
        <v>200</v>
      </c>
    </row>
    <row r="63" spans="1:29" x14ac:dyDescent="0.2">
      <c r="A63" s="210">
        <v>54205</v>
      </c>
      <c r="B63" s="211" t="s">
        <v>173</v>
      </c>
      <c r="C63" s="306">
        <v>0</v>
      </c>
      <c r="D63" s="306"/>
      <c r="E63" s="306"/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291">
        <f>+Consolidado!O58</f>
        <v>1000</v>
      </c>
      <c r="Q63" s="291">
        <v>250</v>
      </c>
      <c r="R63" s="291"/>
      <c r="S63" s="291"/>
      <c r="T63" s="291">
        <v>250</v>
      </c>
      <c r="U63" s="291"/>
      <c r="V63" s="291"/>
      <c r="W63" s="291">
        <v>250</v>
      </c>
      <c r="X63" s="291"/>
      <c r="Y63" s="291"/>
      <c r="Z63" s="291">
        <v>250</v>
      </c>
      <c r="AA63" s="291"/>
      <c r="AB63" s="291"/>
      <c r="AC63" s="290">
        <f t="shared" si="2"/>
        <v>1000</v>
      </c>
    </row>
    <row r="64" spans="1:29" x14ac:dyDescent="0.2">
      <c r="A64" s="210"/>
      <c r="B64" s="211"/>
      <c r="C64" s="306"/>
      <c r="D64" s="306"/>
      <c r="E64" s="306"/>
      <c r="F64" s="306"/>
      <c r="G64" s="306"/>
      <c r="H64" s="306"/>
      <c r="I64" s="306"/>
      <c r="J64" s="306"/>
      <c r="K64" s="306"/>
      <c r="L64" s="306"/>
      <c r="M64" s="306"/>
      <c r="N64" s="306"/>
      <c r="O64" s="306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0"/>
    </row>
    <row r="65" spans="1:29" x14ac:dyDescent="0.2">
      <c r="A65" s="203">
        <v>543</v>
      </c>
      <c r="B65" s="212" t="s">
        <v>166</v>
      </c>
      <c r="C65" s="305"/>
      <c r="D65" s="305"/>
      <c r="E65" s="305"/>
      <c r="F65" s="305"/>
      <c r="G65" s="305"/>
      <c r="H65" s="305"/>
      <c r="I65" s="305"/>
      <c r="J65" s="305"/>
      <c r="K65" s="305"/>
      <c r="L65" s="305"/>
      <c r="M65" s="305"/>
      <c r="N65" s="305"/>
      <c r="O65" s="305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</row>
    <row r="66" spans="1:29" x14ac:dyDescent="0.2">
      <c r="A66" s="210">
        <v>54301</v>
      </c>
      <c r="B66" s="211" t="s">
        <v>119</v>
      </c>
      <c r="C66" s="306">
        <f>+Consolidado!C60</f>
        <v>10000</v>
      </c>
      <c r="D66" s="306"/>
      <c r="E66" s="306"/>
      <c r="F66" s="306"/>
      <c r="G66" s="306"/>
      <c r="H66" s="306"/>
      <c r="I66" s="306"/>
      <c r="J66" s="306"/>
      <c r="K66" s="306"/>
      <c r="L66" s="306"/>
      <c r="M66" s="306"/>
      <c r="N66" s="306"/>
      <c r="O66" s="306"/>
      <c r="P66" s="291">
        <f>Consolidado!O60</f>
        <v>5000</v>
      </c>
      <c r="Q66" s="291">
        <v>833.37</v>
      </c>
      <c r="R66" s="291">
        <v>833.33</v>
      </c>
      <c r="S66" s="291">
        <v>833.33</v>
      </c>
      <c r="T66" s="291">
        <v>833.33</v>
      </c>
      <c r="U66" s="291">
        <v>833.33</v>
      </c>
      <c r="V66" s="291">
        <v>833.33</v>
      </c>
      <c r="W66" s="291">
        <v>833.33</v>
      </c>
      <c r="X66" s="291">
        <v>833.33</v>
      </c>
      <c r="Y66" s="291">
        <v>833.33</v>
      </c>
      <c r="Z66" s="291">
        <v>833.33</v>
      </c>
      <c r="AA66" s="291">
        <v>833.33</v>
      </c>
      <c r="AB66" s="291">
        <v>833.33</v>
      </c>
      <c r="AC66" s="290">
        <f t="shared" ref="AC66:AC76" si="3">C66+P66</f>
        <v>15000</v>
      </c>
    </row>
    <row r="67" spans="1:29" x14ac:dyDescent="0.2">
      <c r="A67" s="210">
        <v>54302</v>
      </c>
      <c r="B67" s="211" t="s">
        <v>120</v>
      </c>
      <c r="C67" s="306">
        <f>+Consolidado!C61</f>
        <v>10000</v>
      </c>
      <c r="D67" s="306"/>
      <c r="E67" s="306"/>
      <c r="F67" s="306"/>
      <c r="G67" s="306"/>
      <c r="H67" s="306"/>
      <c r="I67" s="306"/>
      <c r="J67" s="306"/>
      <c r="K67" s="306"/>
      <c r="L67" s="306"/>
      <c r="M67" s="306"/>
      <c r="N67" s="306"/>
      <c r="O67" s="306"/>
      <c r="P67" s="291">
        <f>Consolidado!O61</f>
        <v>5000</v>
      </c>
      <c r="Q67" s="291">
        <v>833.37</v>
      </c>
      <c r="R67" s="291">
        <v>833.33</v>
      </c>
      <c r="S67" s="291">
        <v>833.33</v>
      </c>
      <c r="T67" s="291">
        <v>833.33</v>
      </c>
      <c r="U67" s="291">
        <v>833.33</v>
      </c>
      <c r="V67" s="291">
        <v>833.33</v>
      </c>
      <c r="W67" s="291">
        <v>833.33</v>
      </c>
      <c r="X67" s="291">
        <v>833.33</v>
      </c>
      <c r="Y67" s="291">
        <v>833.33</v>
      </c>
      <c r="Z67" s="291">
        <v>833.33</v>
      </c>
      <c r="AA67" s="291">
        <v>833.33</v>
      </c>
      <c r="AB67" s="291">
        <v>833.33</v>
      </c>
      <c r="AC67" s="290">
        <f t="shared" si="3"/>
        <v>15000</v>
      </c>
    </row>
    <row r="68" spans="1:29" x14ac:dyDescent="0.2">
      <c r="A68" s="210">
        <v>54303</v>
      </c>
      <c r="B68" s="211" t="s">
        <v>121</v>
      </c>
      <c r="C68" s="306">
        <f>Consolidado!C62</f>
        <v>5000</v>
      </c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291">
        <f>+Consolidado!O62</f>
        <v>5000</v>
      </c>
      <c r="Q68" s="291">
        <v>416.67</v>
      </c>
      <c r="R68" s="291">
        <v>416.67</v>
      </c>
      <c r="S68" s="291">
        <v>416.67</v>
      </c>
      <c r="T68" s="291">
        <v>416.67</v>
      </c>
      <c r="U68" s="291">
        <v>416.67</v>
      </c>
      <c r="V68" s="291">
        <v>416.67</v>
      </c>
      <c r="W68" s="291">
        <v>416.67</v>
      </c>
      <c r="X68" s="291">
        <v>416.67</v>
      </c>
      <c r="Y68" s="291">
        <v>416.66</v>
      </c>
      <c r="Z68" s="291">
        <v>416.66</v>
      </c>
      <c r="AA68" s="291">
        <v>416.66</v>
      </c>
      <c r="AB68" s="291">
        <v>416.66</v>
      </c>
      <c r="AC68" s="290">
        <f t="shared" si="3"/>
        <v>10000</v>
      </c>
    </row>
    <row r="69" spans="1:29" x14ac:dyDescent="0.2">
      <c r="A69" s="210">
        <v>54304</v>
      </c>
      <c r="B69" s="211" t="s">
        <v>122</v>
      </c>
      <c r="C69" s="306">
        <f>Consolidado!C63</f>
        <v>5000</v>
      </c>
      <c r="D69" s="306"/>
      <c r="E69" s="306"/>
      <c r="F69" s="306"/>
      <c r="G69" s="306"/>
      <c r="H69" s="306"/>
      <c r="I69" s="306"/>
      <c r="J69" s="306"/>
      <c r="K69" s="306"/>
      <c r="L69" s="306"/>
      <c r="M69" s="306"/>
      <c r="N69" s="306"/>
      <c r="O69" s="306"/>
      <c r="P69" s="291">
        <f>+Consolidado!O63</f>
        <v>30000</v>
      </c>
      <c r="Q69" s="291">
        <v>2500</v>
      </c>
      <c r="R69" s="291">
        <v>2500</v>
      </c>
      <c r="S69" s="291">
        <v>2500</v>
      </c>
      <c r="T69" s="291">
        <v>2500</v>
      </c>
      <c r="U69" s="291">
        <v>2500</v>
      </c>
      <c r="V69" s="291">
        <v>2500</v>
      </c>
      <c r="W69" s="291">
        <v>2500</v>
      </c>
      <c r="X69" s="291">
        <v>2500</v>
      </c>
      <c r="Y69" s="291">
        <v>2500</v>
      </c>
      <c r="Z69" s="291">
        <v>2500</v>
      </c>
      <c r="AA69" s="291">
        <v>2500</v>
      </c>
      <c r="AB69" s="291">
        <v>2500</v>
      </c>
      <c r="AC69" s="290">
        <f t="shared" si="3"/>
        <v>35000</v>
      </c>
    </row>
    <row r="70" spans="1:29" x14ac:dyDescent="0.2">
      <c r="A70" s="210">
        <v>54305</v>
      </c>
      <c r="B70" s="211" t="s">
        <v>123</v>
      </c>
      <c r="C70" s="306">
        <f>Consolidado!C64</f>
        <v>5000</v>
      </c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291">
        <f>+Consolidado!O64</f>
        <v>10500</v>
      </c>
      <c r="Q70" s="291">
        <v>875</v>
      </c>
      <c r="R70" s="291">
        <v>875</v>
      </c>
      <c r="S70" s="291">
        <v>875</v>
      </c>
      <c r="T70" s="291">
        <v>875</v>
      </c>
      <c r="U70" s="291">
        <v>875</v>
      </c>
      <c r="V70" s="291">
        <v>875</v>
      </c>
      <c r="W70" s="291">
        <v>875</v>
      </c>
      <c r="X70" s="291">
        <v>875</v>
      </c>
      <c r="Y70" s="291">
        <v>875</v>
      </c>
      <c r="Z70" s="291">
        <v>875</v>
      </c>
      <c r="AA70" s="291">
        <v>875</v>
      </c>
      <c r="AB70" s="291">
        <v>875</v>
      </c>
      <c r="AC70" s="290">
        <f t="shared" si="3"/>
        <v>15500</v>
      </c>
    </row>
    <row r="71" spans="1:29" x14ac:dyDescent="0.2">
      <c r="A71" s="210">
        <v>54307</v>
      </c>
      <c r="B71" s="211" t="s">
        <v>125</v>
      </c>
      <c r="C71" s="306">
        <f>Consolidado!C65</f>
        <v>5000</v>
      </c>
      <c r="D71" s="306"/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6"/>
      <c r="P71" s="291">
        <f>Consolidado!O65</f>
        <v>5000</v>
      </c>
      <c r="Q71" s="291">
        <v>833.35</v>
      </c>
      <c r="R71" s="291"/>
      <c r="S71" s="291">
        <v>833.33</v>
      </c>
      <c r="T71" s="291"/>
      <c r="U71" s="291">
        <v>833.33</v>
      </c>
      <c r="V71" s="291"/>
      <c r="W71" s="291">
        <v>833.33</v>
      </c>
      <c r="X71" s="291"/>
      <c r="Y71" s="291">
        <v>833.33</v>
      </c>
      <c r="Z71" s="291"/>
      <c r="AA71" s="291">
        <v>833.33</v>
      </c>
      <c r="AB71" s="291"/>
      <c r="AC71" s="290">
        <f t="shared" si="3"/>
        <v>10000</v>
      </c>
    </row>
    <row r="72" spans="1:29" x14ac:dyDescent="0.2">
      <c r="A72" s="210">
        <v>54309</v>
      </c>
      <c r="B72" s="211" t="s">
        <v>126</v>
      </c>
      <c r="C72" s="306"/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6"/>
      <c r="P72" s="291">
        <f>+Consolidado!O66</f>
        <v>2000</v>
      </c>
      <c r="Q72" s="291">
        <v>333.35</v>
      </c>
      <c r="R72" s="291"/>
      <c r="S72" s="291">
        <v>333.33</v>
      </c>
      <c r="T72" s="291"/>
      <c r="U72" s="291">
        <v>333.33</v>
      </c>
      <c r="V72" s="291"/>
      <c r="W72" s="291">
        <v>333.33</v>
      </c>
      <c r="X72" s="291"/>
      <c r="Y72" s="291">
        <v>333.33</v>
      </c>
      <c r="Z72" s="291"/>
      <c r="AA72" s="291">
        <v>333.33</v>
      </c>
      <c r="AB72" s="291"/>
      <c r="AC72" s="290">
        <f t="shared" si="3"/>
        <v>2000</v>
      </c>
    </row>
    <row r="73" spans="1:29" x14ac:dyDescent="0.2">
      <c r="A73" s="210">
        <v>54310</v>
      </c>
      <c r="B73" s="211" t="s">
        <v>127</v>
      </c>
      <c r="C73" s="306"/>
      <c r="D73" s="306"/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6"/>
      <c r="P73" s="291">
        <f>+Consolidado!O67</f>
        <v>40000</v>
      </c>
      <c r="Q73" s="291">
        <v>4166.67</v>
      </c>
      <c r="R73" s="291">
        <v>4166.67</v>
      </c>
      <c r="S73" s="291">
        <v>4166.67</v>
      </c>
      <c r="T73" s="291">
        <v>4166.67</v>
      </c>
      <c r="U73" s="291">
        <v>4166.67</v>
      </c>
      <c r="V73" s="291">
        <v>4166.67</v>
      </c>
      <c r="W73" s="291">
        <v>4166.67</v>
      </c>
      <c r="X73" s="291">
        <v>4166.67</v>
      </c>
      <c r="Y73" s="291">
        <v>4166.66</v>
      </c>
      <c r="Z73" s="291">
        <v>4166.66</v>
      </c>
      <c r="AA73" s="291">
        <v>4166.66</v>
      </c>
      <c r="AB73" s="291">
        <v>4166.66</v>
      </c>
      <c r="AC73" s="290">
        <f t="shared" si="3"/>
        <v>40000</v>
      </c>
    </row>
    <row r="74" spans="1:29" x14ac:dyDescent="0.2">
      <c r="A74" s="210">
        <v>54313</v>
      </c>
      <c r="B74" s="211" t="s">
        <v>129</v>
      </c>
      <c r="C74" s="306">
        <v>0</v>
      </c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704">
        <f>+Consolidado!O68</f>
        <v>3011.24</v>
      </c>
      <c r="Q74" s="291">
        <v>250</v>
      </c>
      <c r="R74" s="291"/>
      <c r="S74" s="291"/>
      <c r="T74" s="291">
        <v>250</v>
      </c>
      <c r="U74" s="291"/>
      <c r="V74" s="291"/>
      <c r="W74" s="291">
        <v>250</v>
      </c>
      <c r="X74" s="291"/>
      <c r="Y74" s="291"/>
      <c r="Z74" s="291">
        <v>250</v>
      </c>
      <c r="AA74" s="291"/>
      <c r="AB74" s="291"/>
      <c r="AC74" s="290">
        <f t="shared" si="3"/>
        <v>3011.24</v>
      </c>
    </row>
    <row r="75" spans="1:29" x14ac:dyDescent="0.2">
      <c r="A75" s="210">
        <v>54314</v>
      </c>
      <c r="B75" s="211" t="s">
        <v>130</v>
      </c>
      <c r="C75" s="306">
        <f>Consolidado!C69</f>
        <v>2000</v>
      </c>
      <c r="D75" s="306">
        <v>166.67</v>
      </c>
      <c r="E75" s="306">
        <v>166.67</v>
      </c>
      <c r="F75" s="306">
        <v>166.67</v>
      </c>
      <c r="G75" s="306">
        <v>166.67</v>
      </c>
      <c r="H75" s="306">
        <v>166.67</v>
      </c>
      <c r="I75" s="306">
        <v>166.67</v>
      </c>
      <c r="J75" s="306">
        <v>166.67</v>
      </c>
      <c r="K75" s="306">
        <v>166.67</v>
      </c>
      <c r="L75" s="306">
        <v>166.66</v>
      </c>
      <c r="M75" s="306">
        <v>166.66</v>
      </c>
      <c r="N75" s="306">
        <v>166.66</v>
      </c>
      <c r="O75" s="306">
        <v>166.66</v>
      </c>
      <c r="P75" s="291">
        <f>+Consolidado!O69</f>
        <v>10000</v>
      </c>
      <c r="Q75" s="291">
        <v>833.34</v>
      </c>
      <c r="R75" s="291">
        <v>833.34</v>
      </c>
      <c r="S75" s="291">
        <v>833.34</v>
      </c>
      <c r="T75" s="291">
        <v>833.34</v>
      </c>
      <c r="U75" s="291">
        <v>833.33</v>
      </c>
      <c r="V75" s="291">
        <v>833.33</v>
      </c>
      <c r="W75" s="291">
        <v>833.33</v>
      </c>
      <c r="X75" s="291">
        <v>833.33</v>
      </c>
      <c r="Y75" s="291">
        <v>833.33</v>
      </c>
      <c r="Z75" s="291">
        <v>833.33</v>
      </c>
      <c r="AA75" s="291">
        <v>833.33</v>
      </c>
      <c r="AB75" s="291">
        <v>833.33</v>
      </c>
      <c r="AC75" s="290">
        <f t="shared" si="3"/>
        <v>12000</v>
      </c>
    </row>
    <row r="76" spans="1:29" ht="15" x14ac:dyDescent="0.2">
      <c r="A76" s="210">
        <v>54399</v>
      </c>
      <c r="B76" s="211" t="s">
        <v>131</v>
      </c>
      <c r="C76" s="306">
        <f>+Consolidado!C70</f>
        <v>0</v>
      </c>
      <c r="D76" s="306"/>
      <c r="E76" s="306"/>
      <c r="F76" s="306"/>
      <c r="G76" s="306"/>
      <c r="H76" s="306"/>
      <c r="I76" s="306"/>
      <c r="J76" s="306"/>
      <c r="K76" s="306"/>
      <c r="L76" s="306"/>
      <c r="M76" s="306"/>
      <c r="N76" s="306"/>
      <c r="O76" s="306"/>
      <c r="P76" s="291">
        <f>+Consolidado!O70</f>
        <v>12000</v>
      </c>
      <c r="Q76" s="703">
        <v>1000</v>
      </c>
      <c r="R76" s="703">
        <v>1000</v>
      </c>
      <c r="S76" s="703">
        <v>1000</v>
      </c>
      <c r="T76" s="703">
        <v>1000</v>
      </c>
      <c r="U76" s="703">
        <v>1000</v>
      </c>
      <c r="V76" s="703">
        <v>1000</v>
      </c>
      <c r="W76" s="703">
        <v>4000</v>
      </c>
      <c r="X76" s="703">
        <v>4000</v>
      </c>
      <c r="Y76" s="703">
        <v>2000</v>
      </c>
      <c r="Z76" s="703">
        <v>2000</v>
      </c>
      <c r="AA76" s="703">
        <v>2000</v>
      </c>
      <c r="AB76" s="703">
        <v>2000</v>
      </c>
      <c r="AC76" s="702">
        <f t="shared" si="3"/>
        <v>12000</v>
      </c>
    </row>
    <row r="77" spans="1:29" x14ac:dyDescent="0.2">
      <c r="A77" s="210"/>
      <c r="B77" s="211"/>
      <c r="C77" s="306"/>
      <c r="D77" s="306"/>
      <c r="E77" s="306"/>
      <c r="F77" s="306"/>
      <c r="G77" s="306"/>
      <c r="H77" s="306"/>
      <c r="I77" s="306"/>
      <c r="J77" s="306"/>
      <c r="K77" s="306"/>
      <c r="L77" s="306"/>
      <c r="M77" s="306"/>
      <c r="N77" s="306"/>
      <c r="O77" s="306"/>
      <c r="P77" s="291"/>
      <c r="Q77" s="291"/>
      <c r="R77" s="291"/>
      <c r="S77" s="291"/>
      <c r="T77" s="291"/>
      <c r="U77" s="291"/>
      <c r="V77" s="291"/>
      <c r="W77" s="291"/>
      <c r="X77" s="291"/>
      <c r="Y77" s="291"/>
      <c r="Z77" s="291"/>
      <c r="AA77" s="291"/>
      <c r="AB77" s="291"/>
      <c r="AC77" s="290"/>
    </row>
    <row r="78" spans="1:29" x14ac:dyDescent="0.2">
      <c r="A78" s="203">
        <v>544</v>
      </c>
      <c r="B78" s="212" t="s">
        <v>167</v>
      </c>
      <c r="C78" s="305"/>
      <c r="D78" s="305"/>
      <c r="E78" s="305"/>
      <c r="F78" s="305"/>
      <c r="G78" s="305"/>
      <c r="H78" s="305"/>
      <c r="I78" s="305"/>
      <c r="J78" s="305"/>
      <c r="K78" s="305"/>
      <c r="L78" s="305"/>
      <c r="M78" s="305"/>
      <c r="N78" s="305"/>
      <c r="O78" s="305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</row>
    <row r="79" spans="1:29" x14ac:dyDescent="0.2">
      <c r="A79" s="210">
        <v>54401</v>
      </c>
      <c r="B79" s="211" t="s">
        <v>132</v>
      </c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6"/>
      <c r="P79" s="291">
        <f>+Consolidado!O73</f>
        <v>4000</v>
      </c>
      <c r="Q79" s="291">
        <v>333.33</v>
      </c>
      <c r="R79" s="291">
        <v>333.33</v>
      </c>
      <c r="S79" s="291">
        <v>333.33</v>
      </c>
      <c r="T79" s="291">
        <v>333.33</v>
      </c>
      <c r="U79" s="291">
        <v>333.33</v>
      </c>
      <c r="V79" s="291">
        <v>333.33</v>
      </c>
      <c r="W79" s="291">
        <v>333.33</v>
      </c>
      <c r="X79" s="291">
        <v>333.33</v>
      </c>
      <c r="Y79" s="291">
        <v>333.34</v>
      </c>
      <c r="Z79" s="291">
        <v>333.34</v>
      </c>
      <c r="AA79" s="291">
        <v>333.34</v>
      </c>
      <c r="AB79" s="291">
        <v>333.34</v>
      </c>
      <c r="AC79" s="290">
        <f>C79+P79</f>
        <v>4000</v>
      </c>
    </row>
    <row r="80" spans="1:29" x14ac:dyDescent="0.2">
      <c r="A80" s="210">
        <v>54402</v>
      </c>
      <c r="B80" s="211" t="s">
        <v>327</v>
      </c>
      <c r="C80" s="306">
        <v>0</v>
      </c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6"/>
      <c r="P80" s="291">
        <f>+Consolidado!O74</f>
        <v>2000</v>
      </c>
      <c r="Q80" s="291">
        <v>500</v>
      </c>
      <c r="R80" s="291"/>
      <c r="S80" s="291"/>
      <c r="T80" s="291">
        <v>500</v>
      </c>
      <c r="U80" s="291"/>
      <c r="V80" s="291"/>
      <c r="W80" s="291">
        <v>500</v>
      </c>
      <c r="X80" s="291"/>
      <c r="Y80" s="291"/>
      <c r="Z80" s="291">
        <v>500</v>
      </c>
      <c r="AA80" s="291"/>
      <c r="AB80" s="291"/>
      <c r="AC80" s="290">
        <f>C80+P80</f>
        <v>2000</v>
      </c>
    </row>
    <row r="81" spans="1:29" x14ac:dyDescent="0.2">
      <c r="A81" s="210">
        <v>54403</v>
      </c>
      <c r="B81" s="211" t="s">
        <v>133</v>
      </c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6"/>
      <c r="P81" s="291">
        <f>+Consolidado!O75</f>
        <v>3000</v>
      </c>
      <c r="Q81" s="291">
        <v>250</v>
      </c>
      <c r="R81" s="291">
        <v>250</v>
      </c>
      <c r="S81" s="291">
        <v>250</v>
      </c>
      <c r="T81" s="291">
        <v>250</v>
      </c>
      <c r="U81" s="291">
        <v>250</v>
      </c>
      <c r="V81" s="291">
        <v>250</v>
      </c>
      <c r="W81" s="291">
        <v>250</v>
      </c>
      <c r="X81" s="291">
        <v>250</v>
      </c>
      <c r="Y81" s="291">
        <v>250</v>
      </c>
      <c r="Z81" s="291">
        <v>250</v>
      </c>
      <c r="AA81" s="291">
        <v>250</v>
      </c>
      <c r="AB81" s="291">
        <v>250</v>
      </c>
      <c r="AC81" s="290">
        <f>C81+P81</f>
        <v>3000</v>
      </c>
    </row>
    <row r="82" spans="1:29" x14ac:dyDescent="0.2">
      <c r="A82" s="210">
        <v>54404</v>
      </c>
      <c r="B82" s="211" t="s">
        <v>264</v>
      </c>
      <c r="C82" s="306">
        <v>0</v>
      </c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6"/>
      <c r="P82" s="291">
        <f>+Consolidado!O76</f>
        <v>2000</v>
      </c>
      <c r="Q82" s="291">
        <v>333.33</v>
      </c>
      <c r="R82" s="291"/>
      <c r="S82" s="291">
        <v>333.33</v>
      </c>
      <c r="T82" s="291"/>
      <c r="U82" s="291">
        <v>333.33</v>
      </c>
      <c r="V82" s="291"/>
      <c r="W82" s="291">
        <v>333.33</v>
      </c>
      <c r="X82" s="291"/>
      <c r="Y82" s="291">
        <v>333.34</v>
      </c>
      <c r="Z82" s="291"/>
      <c r="AA82" s="291">
        <v>333.34</v>
      </c>
      <c r="AB82" s="291"/>
      <c r="AC82" s="290">
        <f>C82+P82</f>
        <v>2000</v>
      </c>
    </row>
    <row r="83" spans="1:29" x14ac:dyDescent="0.2">
      <c r="A83" s="210"/>
      <c r="B83" s="211"/>
      <c r="C83" s="306"/>
      <c r="D83" s="306"/>
      <c r="E83" s="306"/>
      <c r="F83" s="306"/>
      <c r="G83" s="306"/>
      <c r="H83" s="306"/>
      <c r="I83" s="306"/>
      <c r="J83" s="306"/>
      <c r="K83" s="306"/>
      <c r="L83" s="306"/>
      <c r="M83" s="306"/>
      <c r="N83" s="306"/>
      <c r="O83" s="306"/>
      <c r="P83" s="291"/>
      <c r="Q83" s="291"/>
      <c r="R83" s="291"/>
      <c r="S83" s="291"/>
      <c r="T83" s="291"/>
      <c r="U83" s="291"/>
      <c r="V83" s="291"/>
      <c r="W83" s="291"/>
      <c r="X83" s="291"/>
      <c r="Y83" s="291"/>
      <c r="Z83" s="291"/>
      <c r="AA83" s="291"/>
      <c r="AB83" s="291"/>
      <c r="AC83" s="290"/>
    </row>
    <row r="84" spans="1:29" x14ac:dyDescent="0.2">
      <c r="A84" s="203">
        <v>545</v>
      </c>
      <c r="B84" s="212" t="s">
        <v>266</v>
      </c>
      <c r="C84" s="306">
        <v>0</v>
      </c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6"/>
      <c r="P84" s="291">
        <v>0</v>
      </c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0">
        <f t="shared" ref="AC84:AC91" si="4">C84+P84</f>
        <v>0</v>
      </c>
    </row>
    <row r="85" spans="1:29" x14ac:dyDescent="0.2">
      <c r="A85" s="210">
        <v>54501</v>
      </c>
      <c r="B85" s="211" t="s">
        <v>134</v>
      </c>
      <c r="C85" s="306"/>
      <c r="D85" s="306"/>
      <c r="E85" s="306"/>
      <c r="F85" s="306"/>
      <c r="G85" s="306"/>
      <c r="H85" s="306"/>
      <c r="I85" s="306"/>
      <c r="J85" s="306"/>
      <c r="K85" s="306"/>
      <c r="L85" s="306"/>
      <c r="M85" s="306"/>
      <c r="N85" s="306"/>
      <c r="O85" s="306"/>
      <c r="P85" s="291">
        <f>+Consolidado!O78</f>
        <v>5000</v>
      </c>
      <c r="Q85" s="291">
        <v>833.33</v>
      </c>
      <c r="R85" s="291"/>
      <c r="S85" s="291">
        <v>833.33</v>
      </c>
      <c r="T85" s="291"/>
      <c r="U85" s="291">
        <v>833.33</v>
      </c>
      <c r="V85" s="291"/>
      <c r="W85" s="291">
        <v>833.33</v>
      </c>
      <c r="X85" s="291"/>
      <c r="Y85" s="291">
        <v>833.34</v>
      </c>
      <c r="Z85" s="291"/>
      <c r="AA85" s="291">
        <v>833.34</v>
      </c>
      <c r="AB85" s="291"/>
      <c r="AC85" s="290">
        <f t="shared" si="4"/>
        <v>5000</v>
      </c>
    </row>
    <row r="86" spans="1:29" x14ac:dyDescent="0.2">
      <c r="A86" s="210">
        <v>54502</v>
      </c>
      <c r="B86" s="211" t="s">
        <v>393</v>
      </c>
      <c r="C86" s="306"/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6"/>
      <c r="P86" s="291"/>
      <c r="Q86" s="291"/>
      <c r="R86" s="291"/>
      <c r="S86" s="291"/>
      <c r="T86" s="291"/>
      <c r="U86" s="291"/>
      <c r="V86" s="291"/>
      <c r="W86" s="291"/>
      <c r="X86" s="291"/>
      <c r="Y86" s="291"/>
      <c r="Z86" s="291"/>
      <c r="AA86" s="291"/>
      <c r="AB86" s="291"/>
      <c r="AC86" s="290">
        <f t="shared" si="4"/>
        <v>0</v>
      </c>
    </row>
    <row r="87" spans="1:29" x14ac:dyDescent="0.2">
      <c r="A87" s="210">
        <v>54503</v>
      </c>
      <c r="B87" s="211" t="s">
        <v>265</v>
      </c>
      <c r="C87" s="306">
        <f>Consolidado!C80</f>
        <v>10000</v>
      </c>
      <c r="D87" s="306"/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291">
        <f>+Consolidado!O80</f>
        <v>5000</v>
      </c>
      <c r="Q87" s="291">
        <v>833.33</v>
      </c>
      <c r="R87" s="291">
        <v>833.33</v>
      </c>
      <c r="S87" s="291">
        <v>833.33</v>
      </c>
      <c r="T87" s="291">
        <v>833.33</v>
      </c>
      <c r="U87" s="291">
        <v>833.33</v>
      </c>
      <c r="V87" s="291">
        <v>833.33</v>
      </c>
      <c r="W87" s="291">
        <v>833.33</v>
      </c>
      <c r="X87" s="291">
        <v>833.33</v>
      </c>
      <c r="Y87" s="291">
        <v>833.34</v>
      </c>
      <c r="Z87" s="291">
        <v>833.34</v>
      </c>
      <c r="AA87" s="291">
        <v>833.34</v>
      </c>
      <c r="AB87" s="291">
        <v>833.34</v>
      </c>
      <c r="AC87" s="290">
        <f t="shared" si="4"/>
        <v>15000</v>
      </c>
    </row>
    <row r="88" spans="1:29" x14ac:dyDescent="0.2">
      <c r="A88" s="210">
        <v>54505</v>
      </c>
      <c r="B88" s="211" t="s">
        <v>135</v>
      </c>
      <c r="C88" s="306">
        <f>Consolidado!C81</f>
        <v>5000</v>
      </c>
      <c r="D88" s="306"/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6"/>
      <c r="P88" s="291">
        <f>+Consolidado!O81</f>
        <v>1500</v>
      </c>
      <c r="Q88" s="291">
        <v>375</v>
      </c>
      <c r="R88" s="291"/>
      <c r="S88" s="291"/>
      <c r="T88" s="291">
        <v>375</v>
      </c>
      <c r="U88" s="291"/>
      <c r="V88" s="291"/>
      <c r="W88" s="291">
        <v>375</v>
      </c>
      <c r="X88" s="291"/>
      <c r="Y88" s="291"/>
      <c r="Z88" s="291">
        <v>375</v>
      </c>
      <c r="AA88" s="291"/>
      <c r="AB88" s="291"/>
      <c r="AC88" s="290">
        <f t="shared" si="4"/>
        <v>6500</v>
      </c>
    </row>
    <row r="89" spans="1:29" x14ac:dyDescent="0.2">
      <c r="A89" s="210">
        <v>54507</v>
      </c>
      <c r="B89" s="211" t="s">
        <v>373</v>
      </c>
      <c r="C89" s="306">
        <v>0</v>
      </c>
      <c r="D89" s="306"/>
      <c r="E89" s="306"/>
      <c r="F89" s="306"/>
      <c r="G89" s="306"/>
      <c r="H89" s="306"/>
      <c r="I89" s="306"/>
      <c r="J89" s="306"/>
      <c r="K89" s="306"/>
      <c r="L89" s="306"/>
      <c r="M89" s="306"/>
      <c r="N89" s="306"/>
      <c r="O89" s="306"/>
      <c r="P89" s="291">
        <f>+Consolidado!O82</f>
        <v>2000</v>
      </c>
      <c r="Q89" s="291">
        <v>500</v>
      </c>
      <c r="R89" s="291"/>
      <c r="S89" s="291"/>
      <c r="T89" s="291">
        <v>500</v>
      </c>
      <c r="U89" s="291"/>
      <c r="V89" s="291"/>
      <c r="W89" s="291">
        <v>500</v>
      </c>
      <c r="X89" s="291"/>
      <c r="Y89" s="291"/>
      <c r="Z89" s="291">
        <v>500</v>
      </c>
      <c r="AA89" s="291"/>
      <c r="AB89" s="291"/>
      <c r="AC89" s="290">
        <f t="shared" si="4"/>
        <v>2000</v>
      </c>
    </row>
    <row r="90" spans="1:29" x14ac:dyDescent="0.2">
      <c r="A90" s="210">
        <v>54508</v>
      </c>
      <c r="B90" s="211" t="s">
        <v>493</v>
      </c>
      <c r="C90" s="306"/>
      <c r="D90" s="306"/>
      <c r="E90" s="306"/>
      <c r="F90" s="306"/>
      <c r="G90" s="306"/>
      <c r="H90" s="306"/>
      <c r="I90" s="306"/>
      <c r="J90" s="306"/>
      <c r="K90" s="306"/>
      <c r="L90" s="306"/>
      <c r="M90" s="306"/>
      <c r="N90" s="306"/>
      <c r="O90" s="306"/>
      <c r="P90" s="704">
        <v>1000</v>
      </c>
      <c r="Q90" s="291">
        <v>250</v>
      </c>
      <c r="R90" s="291"/>
      <c r="S90" s="291"/>
      <c r="T90" s="291">
        <v>250</v>
      </c>
      <c r="U90" s="291"/>
      <c r="V90" s="291"/>
      <c r="W90" s="291">
        <v>250</v>
      </c>
      <c r="X90" s="291"/>
      <c r="Y90" s="291"/>
      <c r="Z90" s="291">
        <v>250</v>
      </c>
      <c r="AA90" s="291"/>
      <c r="AB90" s="291"/>
      <c r="AC90" s="290">
        <f t="shared" si="4"/>
        <v>1000</v>
      </c>
    </row>
    <row r="91" spans="1:29" x14ac:dyDescent="0.2">
      <c r="A91" s="210">
        <v>54599</v>
      </c>
      <c r="B91" s="211" t="s">
        <v>266</v>
      </c>
      <c r="C91" s="306"/>
      <c r="D91" s="306"/>
      <c r="E91" s="306"/>
      <c r="F91" s="306"/>
      <c r="G91" s="306"/>
      <c r="H91" s="306"/>
      <c r="I91" s="306"/>
      <c r="J91" s="306"/>
      <c r="K91" s="306"/>
      <c r="L91" s="306"/>
      <c r="M91" s="306"/>
      <c r="N91" s="306"/>
      <c r="O91" s="306"/>
      <c r="P91" s="291">
        <f>+Consolidado!O84</f>
        <v>3600</v>
      </c>
      <c r="Q91" s="291">
        <v>600</v>
      </c>
      <c r="R91" s="291"/>
      <c r="S91" s="291">
        <v>600</v>
      </c>
      <c r="T91" s="291"/>
      <c r="U91" s="291">
        <v>600</v>
      </c>
      <c r="V91" s="291"/>
      <c r="W91" s="291">
        <v>600</v>
      </c>
      <c r="X91" s="291"/>
      <c r="Y91" s="291">
        <v>600</v>
      </c>
      <c r="Z91" s="291"/>
      <c r="AA91" s="291">
        <v>600</v>
      </c>
      <c r="AB91" s="291"/>
      <c r="AC91" s="290">
        <f t="shared" si="4"/>
        <v>3600</v>
      </c>
    </row>
    <row r="92" spans="1:29" x14ac:dyDescent="0.2">
      <c r="A92" s="210"/>
      <c r="B92" s="211"/>
      <c r="C92" s="306"/>
      <c r="D92" s="306"/>
      <c r="E92" s="306"/>
      <c r="F92" s="306"/>
      <c r="G92" s="306"/>
      <c r="H92" s="306"/>
      <c r="I92" s="306"/>
      <c r="J92" s="306"/>
      <c r="K92" s="306"/>
      <c r="L92" s="306"/>
      <c r="M92" s="306"/>
      <c r="N92" s="306"/>
      <c r="O92" s="306"/>
      <c r="P92" s="291"/>
      <c r="Q92" s="291"/>
      <c r="R92" s="291"/>
      <c r="S92" s="291"/>
      <c r="T92" s="291"/>
      <c r="U92" s="291"/>
      <c r="V92" s="291"/>
      <c r="W92" s="291"/>
      <c r="X92" s="291"/>
      <c r="Y92" s="291"/>
      <c r="Z92" s="291"/>
      <c r="AA92" s="291"/>
      <c r="AB92" s="291"/>
      <c r="AC92" s="290"/>
    </row>
    <row r="93" spans="1:29" x14ac:dyDescent="0.2">
      <c r="A93" s="203">
        <v>546</v>
      </c>
      <c r="B93" s="212" t="s">
        <v>355</v>
      </c>
      <c r="C93" s="306"/>
      <c r="D93" s="306"/>
      <c r="E93" s="306"/>
      <c r="F93" s="306"/>
      <c r="G93" s="306"/>
      <c r="H93" s="306"/>
      <c r="I93" s="306"/>
      <c r="J93" s="306"/>
      <c r="K93" s="306"/>
      <c r="L93" s="306"/>
      <c r="M93" s="306"/>
      <c r="N93" s="306"/>
      <c r="O93" s="306"/>
      <c r="P93" s="291"/>
      <c r="Q93" s="291"/>
      <c r="R93" s="291"/>
      <c r="S93" s="291"/>
      <c r="T93" s="291"/>
      <c r="U93" s="291"/>
      <c r="V93" s="291"/>
      <c r="W93" s="291"/>
      <c r="X93" s="291"/>
      <c r="Y93" s="291"/>
      <c r="Z93" s="291"/>
      <c r="AA93" s="291"/>
      <c r="AB93" s="291"/>
      <c r="AC93" s="290">
        <f>C93+P93</f>
        <v>0</v>
      </c>
    </row>
    <row r="94" spans="1:29" x14ac:dyDescent="0.2">
      <c r="A94" s="210">
        <v>54602</v>
      </c>
      <c r="B94" s="211" t="s">
        <v>356</v>
      </c>
      <c r="C94" s="306"/>
      <c r="D94" s="306"/>
      <c r="E94" s="306"/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291">
        <f>+Consolidado!O86</f>
        <v>96000</v>
      </c>
      <c r="Q94" s="291">
        <v>8000</v>
      </c>
      <c r="R94" s="291">
        <v>8000</v>
      </c>
      <c r="S94" s="291">
        <v>8000</v>
      </c>
      <c r="T94" s="291">
        <v>8000</v>
      </c>
      <c r="U94" s="291">
        <v>8000</v>
      </c>
      <c r="V94" s="291">
        <v>8000</v>
      </c>
      <c r="W94" s="291">
        <v>8000</v>
      </c>
      <c r="X94" s="291">
        <v>8000</v>
      </c>
      <c r="Y94" s="291">
        <v>8000</v>
      </c>
      <c r="Z94" s="291">
        <v>8000</v>
      </c>
      <c r="AA94" s="291">
        <v>8000</v>
      </c>
      <c r="AB94" s="291">
        <v>8000</v>
      </c>
      <c r="AC94" s="290">
        <f>C94+P94</f>
        <v>96000</v>
      </c>
    </row>
    <row r="95" spans="1:29" x14ac:dyDescent="0.2">
      <c r="A95" s="210">
        <v>54603</v>
      </c>
      <c r="B95" s="211" t="s">
        <v>353</v>
      </c>
      <c r="C95" s="306"/>
      <c r="D95" s="306"/>
      <c r="E95" s="306"/>
      <c r="F95" s="306"/>
      <c r="G95" s="306"/>
      <c r="H95" s="306"/>
      <c r="I95" s="306"/>
      <c r="J95" s="306"/>
      <c r="K95" s="306"/>
      <c r="L95" s="306"/>
      <c r="M95" s="306"/>
      <c r="N95" s="306"/>
      <c r="O95" s="306"/>
      <c r="P95" s="291">
        <f>+Consolidado!O87</f>
        <v>10000</v>
      </c>
      <c r="Q95" s="291">
        <v>833.33</v>
      </c>
      <c r="R95" s="291">
        <v>833.33</v>
      </c>
      <c r="S95" s="291">
        <v>833.33</v>
      </c>
      <c r="T95" s="291">
        <v>833.33</v>
      </c>
      <c r="U95" s="291">
        <v>833.33</v>
      </c>
      <c r="V95" s="291">
        <v>833.33</v>
      </c>
      <c r="W95" s="291">
        <v>833.33</v>
      </c>
      <c r="X95" s="291">
        <v>833.33</v>
      </c>
      <c r="Y95" s="291">
        <v>833.34</v>
      </c>
      <c r="Z95" s="291">
        <v>833.34</v>
      </c>
      <c r="AA95" s="291">
        <v>833.34</v>
      </c>
      <c r="AB95" s="291">
        <v>833.34</v>
      </c>
      <c r="AC95" s="290">
        <f>C95+P95</f>
        <v>10000</v>
      </c>
    </row>
    <row r="96" spans="1:29" x14ac:dyDescent="0.2">
      <c r="A96" s="210">
        <v>54699</v>
      </c>
      <c r="B96" s="211" t="s">
        <v>267</v>
      </c>
      <c r="C96" s="306"/>
      <c r="D96" s="306"/>
      <c r="E96" s="306"/>
      <c r="F96" s="306"/>
      <c r="G96" s="306"/>
      <c r="H96" s="306"/>
      <c r="I96" s="306"/>
      <c r="J96" s="306"/>
      <c r="K96" s="306"/>
      <c r="L96" s="306"/>
      <c r="M96" s="306"/>
      <c r="N96" s="306"/>
      <c r="O96" s="306"/>
      <c r="P96" s="291">
        <f>+Consolidado!O88</f>
        <v>10000</v>
      </c>
      <c r="Q96" s="291">
        <v>1000</v>
      </c>
      <c r="R96" s="291">
        <v>1000</v>
      </c>
      <c r="S96" s="291">
        <v>1000</v>
      </c>
      <c r="T96" s="291">
        <v>1000</v>
      </c>
      <c r="U96" s="291">
        <v>1000</v>
      </c>
      <c r="V96" s="291">
        <v>1000</v>
      </c>
      <c r="W96" s="291">
        <v>1000</v>
      </c>
      <c r="X96" s="291">
        <v>1000</v>
      </c>
      <c r="Y96" s="291">
        <v>1000</v>
      </c>
      <c r="Z96" s="291">
        <v>1000</v>
      </c>
      <c r="AA96" s="291">
        <v>1000</v>
      </c>
      <c r="AB96" s="291">
        <v>1000</v>
      </c>
      <c r="AC96" s="290">
        <f>C96+P96</f>
        <v>10000</v>
      </c>
    </row>
    <row r="97" spans="1:29" x14ac:dyDescent="0.2">
      <c r="A97" s="210"/>
      <c r="B97" s="211"/>
      <c r="C97" s="306"/>
      <c r="D97" s="306"/>
      <c r="E97" s="306"/>
      <c r="F97" s="306"/>
      <c r="G97" s="306"/>
      <c r="H97" s="306"/>
      <c r="I97" s="306"/>
      <c r="J97" s="306"/>
      <c r="K97" s="306"/>
      <c r="L97" s="306"/>
      <c r="M97" s="306"/>
      <c r="N97" s="306"/>
      <c r="O97" s="306"/>
      <c r="P97" s="291"/>
      <c r="Q97" s="291"/>
      <c r="R97" s="291"/>
      <c r="S97" s="291"/>
      <c r="T97" s="291"/>
      <c r="U97" s="291"/>
      <c r="V97" s="291"/>
      <c r="W97" s="291"/>
      <c r="X97" s="291"/>
      <c r="Y97" s="291"/>
      <c r="Z97" s="291"/>
      <c r="AA97" s="291"/>
      <c r="AB97" s="291"/>
      <c r="AC97" s="290"/>
    </row>
    <row r="98" spans="1:29" x14ac:dyDescent="0.2">
      <c r="A98" s="203">
        <v>55</v>
      </c>
      <c r="B98" s="212" t="s">
        <v>168</v>
      </c>
      <c r="C98" s="305"/>
      <c r="D98" s="305"/>
      <c r="E98" s="305"/>
      <c r="F98" s="305"/>
      <c r="G98" s="305"/>
      <c r="H98" s="305"/>
      <c r="I98" s="305"/>
      <c r="J98" s="305"/>
      <c r="K98" s="305"/>
      <c r="L98" s="305"/>
      <c r="M98" s="305"/>
      <c r="N98" s="305"/>
      <c r="O98" s="305"/>
      <c r="P98" s="292"/>
      <c r="Q98" s="292"/>
      <c r="R98" s="292"/>
      <c r="S98" s="292"/>
      <c r="T98" s="292"/>
      <c r="U98" s="292"/>
      <c r="V98" s="292"/>
      <c r="W98" s="292"/>
      <c r="X98" s="292"/>
      <c r="Y98" s="292"/>
      <c r="Z98" s="292"/>
      <c r="AA98" s="292"/>
      <c r="AB98" s="292"/>
      <c r="AC98" s="290">
        <f>C98+P98</f>
        <v>0</v>
      </c>
    </row>
    <row r="99" spans="1:29" x14ac:dyDescent="0.2">
      <c r="A99" s="203">
        <v>553</v>
      </c>
      <c r="B99" s="212" t="s">
        <v>432</v>
      </c>
      <c r="C99" s="305"/>
      <c r="D99" s="305"/>
      <c r="E99" s="305"/>
      <c r="F99" s="305"/>
      <c r="G99" s="305"/>
      <c r="H99" s="305"/>
      <c r="I99" s="305"/>
      <c r="J99" s="305"/>
      <c r="K99" s="305"/>
      <c r="L99" s="305"/>
      <c r="M99" s="305"/>
      <c r="N99" s="305"/>
      <c r="O99" s="305"/>
      <c r="P99" s="292"/>
      <c r="Q99" s="292"/>
      <c r="R99" s="292"/>
      <c r="S99" s="292"/>
      <c r="T99" s="292"/>
      <c r="U99" s="292"/>
      <c r="V99" s="292"/>
      <c r="W99" s="292"/>
      <c r="X99" s="292"/>
      <c r="Y99" s="292"/>
      <c r="Z99" s="292"/>
      <c r="AA99" s="292"/>
      <c r="AB99" s="292"/>
      <c r="AC99" s="290">
        <f>C99+P99</f>
        <v>0</v>
      </c>
    </row>
    <row r="100" spans="1:29" x14ac:dyDescent="0.2">
      <c r="A100" s="203">
        <v>55301</v>
      </c>
      <c r="B100" s="211" t="s">
        <v>486</v>
      </c>
      <c r="C100" s="305"/>
      <c r="D100" s="305"/>
      <c r="E100" s="305"/>
      <c r="F100" s="305"/>
      <c r="G100" s="305"/>
      <c r="H100" s="305"/>
      <c r="I100" s="305"/>
      <c r="J100" s="305"/>
      <c r="K100" s="305"/>
      <c r="L100" s="305"/>
      <c r="M100" s="305"/>
      <c r="N100" s="305"/>
      <c r="O100" s="305"/>
      <c r="P100" s="291">
        <f>+Consolidado!O91</f>
        <v>100</v>
      </c>
      <c r="Q100" s="291">
        <v>100</v>
      </c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0">
        <v>100</v>
      </c>
    </row>
    <row r="101" spans="1:29" x14ac:dyDescent="0.2">
      <c r="A101" s="210">
        <v>55302</v>
      </c>
      <c r="B101" s="211" t="s">
        <v>487</v>
      </c>
      <c r="C101" s="305"/>
      <c r="D101" s="305"/>
      <c r="E101" s="305"/>
      <c r="F101" s="305"/>
      <c r="G101" s="305"/>
      <c r="H101" s="305"/>
      <c r="I101" s="305"/>
      <c r="J101" s="305"/>
      <c r="K101" s="305"/>
      <c r="L101" s="305"/>
      <c r="M101" s="305"/>
      <c r="N101" s="305"/>
      <c r="O101" s="305"/>
      <c r="P101" s="292"/>
      <c r="Q101" s="292"/>
      <c r="R101" s="292"/>
      <c r="S101" s="292"/>
      <c r="T101" s="292"/>
      <c r="U101" s="292"/>
      <c r="V101" s="292"/>
      <c r="W101" s="292"/>
      <c r="X101" s="292"/>
      <c r="Y101" s="292"/>
      <c r="Z101" s="292"/>
      <c r="AA101" s="292"/>
      <c r="AB101" s="292"/>
      <c r="AC101" s="290"/>
    </row>
    <row r="102" spans="1:29" x14ac:dyDescent="0.2">
      <c r="A102" s="210">
        <v>55308</v>
      </c>
      <c r="B102" s="211" t="s">
        <v>277</v>
      </c>
      <c r="C102" s="305"/>
      <c r="D102" s="305"/>
      <c r="E102" s="305"/>
      <c r="F102" s="305"/>
      <c r="G102" s="305"/>
      <c r="H102" s="305"/>
      <c r="I102" s="305"/>
      <c r="J102" s="305"/>
      <c r="K102" s="305"/>
      <c r="L102" s="305"/>
      <c r="M102" s="305"/>
      <c r="N102" s="305"/>
      <c r="O102" s="305"/>
      <c r="P102" s="291">
        <f>+Consolidado!O93</f>
        <v>0</v>
      </c>
      <c r="Q102" s="291"/>
      <c r="R102" s="291"/>
      <c r="S102" s="291"/>
      <c r="T102" s="291"/>
      <c r="U102" s="291"/>
      <c r="V102" s="291"/>
      <c r="W102" s="291"/>
      <c r="X102" s="291"/>
      <c r="Y102" s="291"/>
      <c r="Z102" s="291"/>
      <c r="AA102" s="291"/>
      <c r="AB102" s="291"/>
      <c r="AC102" s="290">
        <f>C102+P102</f>
        <v>0</v>
      </c>
    </row>
    <row r="103" spans="1:29" x14ac:dyDescent="0.2">
      <c r="A103" s="210"/>
      <c r="B103" s="211"/>
      <c r="C103" s="305"/>
      <c r="D103" s="305"/>
      <c r="E103" s="305"/>
      <c r="F103" s="305"/>
      <c r="G103" s="305"/>
      <c r="H103" s="305"/>
      <c r="I103" s="305"/>
      <c r="J103" s="305"/>
      <c r="K103" s="305"/>
      <c r="L103" s="305"/>
      <c r="M103" s="305"/>
      <c r="N103" s="305"/>
      <c r="O103" s="305"/>
      <c r="P103" s="291"/>
      <c r="Q103" s="291"/>
      <c r="R103" s="291"/>
      <c r="S103" s="291"/>
      <c r="T103" s="291"/>
      <c r="U103" s="291"/>
      <c r="V103" s="291"/>
      <c r="W103" s="291"/>
      <c r="X103" s="291"/>
      <c r="Y103" s="291"/>
      <c r="Z103" s="291"/>
      <c r="AA103" s="291"/>
      <c r="AB103" s="291"/>
      <c r="AC103" s="290"/>
    </row>
    <row r="104" spans="1:29" x14ac:dyDescent="0.2">
      <c r="A104" s="203">
        <v>555</v>
      </c>
      <c r="B104" s="212" t="s">
        <v>268</v>
      </c>
      <c r="C104" s="305"/>
      <c r="D104" s="305"/>
      <c r="E104" s="305"/>
      <c r="F104" s="305"/>
      <c r="G104" s="305"/>
      <c r="H104" s="305"/>
      <c r="I104" s="305"/>
      <c r="J104" s="305"/>
      <c r="K104" s="305"/>
      <c r="L104" s="305"/>
      <c r="M104" s="305"/>
      <c r="N104" s="305"/>
      <c r="O104" s="305"/>
      <c r="P104" s="292"/>
      <c r="Q104" s="292"/>
      <c r="R104" s="292"/>
      <c r="S104" s="292"/>
      <c r="T104" s="292"/>
      <c r="U104" s="292"/>
      <c r="V104" s="292"/>
      <c r="W104" s="292"/>
      <c r="X104" s="292"/>
      <c r="Y104" s="292"/>
      <c r="Z104" s="292"/>
      <c r="AA104" s="292"/>
      <c r="AB104" s="292"/>
      <c r="AC104" s="292"/>
    </row>
    <row r="105" spans="1:29" x14ac:dyDescent="0.2">
      <c r="A105" s="203">
        <v>556</v>
      </c>
      <c r="B105" s="212" t="s">
        <v>169</v>
      </c>
      <c r="C105" s="305"/>
      <c r="D105" s="305"/>
      <c r="E105" s="305"/>
      <c r="F105" s="305"/>
      <c r="G105" s="305"/>
      <c r="H105" s="305"/>
      <c r="I105" s="305"/>
      <c r="J105" s="305"/>
      <c r="K105" s="305"/>
      <c r="L105" s="305"/>
      <c r="M105" s="305"/>
      <c r="N105" s="305"/>
      <c r="O105" s="305"/>
      <c r="P105" s="292"/>
      <c r="Q105" s="292"/>
      <c r="R105" s="292"/>
      <c r="S105" s="292"/>
      <c r="T105" s="292"/>
      <c r="U105" s="292"/>
      <c r="V105" s="292"/>
      <c r="W105" s="292"/>
      <c r="X105" s="292"/>
      <c r="Y105" s="292"/>
      <c r="Z105" s="292"/>
      <c r="AA105" s="292"/>
      <c r="AB105" s="292"/>
      <c r="AC105" s="292"/>
    </row>
    <row r="106" spans="1:29" x14ac:dyDescent="0.2">
      <c r="A106" s="210">
        <v>55601</v>
      </c>
      <c r="B106" s="211" t="s">
        <v>280</v>
      </c>
      <c r="C106" s="306">
        <v>0</v>
      </c>
      <c r="D106" s="306"/>
      <c r="E106" s="306"/>
      <c r="F106" s="306"/>
      <c r="G106" s="306"/>
      <c r="H106" s="306"/>
      <c r="I106" s="306"/>
      <c r="J106" s="306"/>
      <c r="K106" s="306"/>
      <c r="L106" s="306"/>
      <c r="M106" s="306"/>
      <c r="N106" s="306"/>
      <c r="O106" s="306"/>
      <c r="P106" s="291">
        <f>+Consolidado!O95</f>
        <v>6000</v>
      </c>
      <c r="Q106" s="291">
        <v>500</v>
      </c>
      <c r="R106" s="291">
        <v>500</v>
      </c>
      <c r="S106" s="291">
        <v>500</v>
      </c>
      <c r="T106" s="291">
        <v>500</v>
      </c>
      <c r="U106" s="291">
        <v>500</v>
      </c>
      <c r="V106" s="291">
        <v>500</v>
      </c>
      <c r="W106" s="291">
        <v>500</v>
      </c>
      <c r="X106" s="291">
        <v>500</v>
      </c>
      <c r="Y106" s="291">
        <v>500</v>
      </c>
      <c r="Z106" s="291">
        <v>500</v>
      </c>
      <c r="AA106" s="291">
        <v>500</v>
      </c>
      <c r="AB106" s="291">
        <v>500</v>
      </c>
      <c r="AC106" s="291">
        <f>C106+P106</f>
        <v>6000</v>
      </c>
    </row>
    <row r="107" spans="1:29" x14ac:dyDescent="0.2">
      <c r="A107" s="210">
        <v>55603</v>
      </c>
      <c r="B107" s="211" t="s">
        <v>139</v>
      </c>
      <c r="C107" s="306">
        <f>Consolidado!C96</f>
        <v>867</v>
      </c>
      <c r="D107" s="306">
        <v>41.67</v>
      </c>
      <c r="E107" s="306">
        <v>41.67</v>
      </c>
      <c r="F107" s="306">
        <v>41.67</v>
      </c>
      <c r="G107" s="306">
        <v>41.67</v>
      </c>
      <c r="H107" s="306">
        <v>41.67</v>
      </c>
      <c r="I107" s="306">
        <v>41.67</v>
      </c>
      <c r="J107" s="306">
        <v>41.67</v>
      </c>
      <c r="K107" s="306">
        <v>41.67</v>
      </c>
      <c r="L107" s="306">
        <v>41.66</v>
      </c>
      <c r="M107" s="306">
        <v>41.66</v>
      </c>
      <c r="N107" s="306">
        <v>41.66</v>
      </c>
      <c r="O107" s="306">
        <v>41.66</v>
      </c>
      <c r="P107" s="291">
        <f>+Consolidado!O96</f>
        <v>1000</v>
      </c>
      <c r="Q107" s="291">
        <v>83.33</v>
      </c>
      <c r="R107" s="291">
        <v>83.33</v>
      </c>
      <c r="S107" s="291">
        <v>83.33</v>
      </c>
      <c r="T107" s="291">
        <v>83.33</v>
      </c>
      <c r="U107" s="291">
        <v>83.33</v>
      </c>
      <c r="V107" s="291">
        <v>83.33</v>
      </c>
      <c r="W107" s="291">
        <v>83.33</v>
      </c>
      <c r="X107" s="291">
        <v>83.33</v>
      </c>
      <c r="Y107" s="291">
        <v>83.34</v>
      </c>
      <c r="Z107" s="291">
        <v>83.34</v>
      </c>
      <c r="AA107" s="291">
        <v>83.34</v>
      </c>
      <c r="AB107" s="291">
        <v>83.34</v>
      </c>
      <c r="AC107" s="290">
        <f>C107+P107</f>
        <v>1867</v>
      </c>
    </row>
    <row r="108" spans="1:29" x14ac:dyDescent="0.2">
      <c r="A108" s="210"/>
      <c r="B108" s="211"/>
      <c r="C108" s="306"/>
      <c r="D108" s="306"/>
      <c r="E108" s="306"/>
      <c r="F108" s="306"/>
      <c r="G108" s="306"/>
      <c r="H108" s="306"/>
      <c r="I108" s="306"/>
      <c r="J108" s="306"/>
      <c r="K108" s="306"/>
      <c r="L108" s="306"/>
      <c r="M108" s="306"/>
      <c r="N108" s="306"/>
      <c r="O108" s="306"/>
      <c r="P108" s="291"/>
      <c r="Q108" s="291"/>
      <c r="R108" s="291"/>
      <c r="S108" s="291"/>
      <c r="T108" s="291"/>
      <c r="U108" s="291"/>
      <c r="V108" s="291"/>
      <c r="W108" s="291"/>
      <c r="X108" s="291"/>
      <c r="Y108" s="291"/>
      <c r="Z108" s="291"/>
      <c r="AA108" s="291"/>
      <c r="AB108" s="291"/>
      <c r="AC108" s="290"/>
    </row>
    <row r="109" spans="1:29" x14ac:dyDescent="0.2">
      <c r="A109" s="203">
        <v>557</v>
      </c>
      <c r="B109" s="212" t="s">
        <v>170</v>
      </c>
      <c r="C109" s="305"/>
      <c r="D109" s="305"/>
      <c r="E109" s="305"/>
      <c r="F109" s="305"/>
      <c r="G109" s="305"/>
      <c r="H109" s="305"/>
      <c r="I109" s="305"/>
      <c r="J109" s="305"/>
      <c r="K109" s="305"/>
      <c r="L109" s="305"/>
      <c r="M109" s="305"/>
      <c r="N109" s="305"/>
      <c r="O109" s="305"/>
      <c r="P109" s="292"/>
      <c r="Q109" s="292"/>
      <c r="R109" s="292"/>
      <c r="S109" s="292"/>
      <c r="T109" s="292"/>
      <c r="U109" s="292"/>
      <c r="V109" s="292"/>
      <c r="W109" s="292"/>
      <c r="X109" s="292"/>
      <c r="Y109" s="292"/>
      <c r="Z109" s="292"/>
      <c r="AA109" s="292"/>
      <c r="AB109" s="292"/>
      <c r="AC109" s="290">
        <f>C109+P109</f>
        <v>0</v>
      </c>
    </row>
    <row r="110" spans="1:29" x14ac:dyDescent="0.2">
      <c r="A110" s="210">
        <v>55703</v>
      </c>
      <c r="B110" s="211" t="s">
        <v>478</v>
      </c>
      <c r="C110" s="305"/>
      <c r="D110" s="305"/>
      <c r="E110" s="305"/>
      <c r="F110" s="305"/>
      <c r="G110" s="305"/>
      <c r="H110" s="305"/>
      <c r="I110" s="305"/>
      <c r="J110" s="305"/>
      <c r="K110" s="305"/>
      <c r="L110" s="305"/>
      <c r="M110" s="305"/>
      <c r="N110" s="305"/>
      <c r="O110" s="305"/>
      <c r="P110" s="291">
        <f>+Consolidado!O98</f>
        <v>5000</v>
      </c>
      <c r="Q110" s="291">
        <v>2000</v>
      </c>
      <c r="R110" s="291"/>
      <c r="S110" s="291">
        <v>2000</v>
      </c>
      <c r="T110" s="291"/>
      <c r="U110" s="291">
        <v>2000</v>
      </c>
      <c r="V110" s="291"/>
      <c r="W110" s="291">
        <v>2000</v>
      </c>
      <c r="X110" s="291"/>
      <c r="Y110" s="291">
        <v>2000</v>
      </c>
      <c r="Z110" s="291"/>
      <c r="AA110" s="291">
        <v>2000</v>
      </c>
      <c r="AB110" s="291"/>
      <c r="AC110" s="290">
        <f>C110+P110</f>
        <v>5000</v>
      </c>
    </row>
    <row r="111" spans="1:29" x14ac:dyDescent="0.2">
      <c r="A111" s="210">
        <v>55799</v>
      </c>
      <c r="B111" s="211" t="s">
        <v>140</v>
      </c>
      <c r="C111" s="306"/>
      <c r="D111" s="306"/>
      <c r="E111" s="306"/>
      <c r="F111" s="306"/>
      <c r="G111" s="306"/>
      <c r="H111" s="306"/>
      <c r="I111" s="306"/>
      <c r="J111" s="306"/>
      <c r="K111" s="306"/>
      <c r="L111" s="306"/>
      <c r="M111" s="306"/>
      <c r="N111" s="306"/>
      <c r="O111" s="306"/>
      <c r="P111" s="291">
        <f>+Consolidado!O99</f>
        <v>5000</v>
      </c>
      <c r="Q111" s="291">
        <v>833.33</v>
      </c>
      <c r="R111" s="291"/>
      <c r="S111" s="291">
        <v>833.33</v>
      </c>
      <c r="T111" s="291"/>
      <c r="U111" s="291">
        <v>833.33</v>
      </c>
      <c r="V111" s="291"/>
      <c r="W111" s="291">
        <v>833.33</v>
      </c>
      <c r="X111" s="291"/>
      <c r="Y111" s="291">
        <v>833.34</v>
      </c>
      <c r="Z111" s="291"/>
      <c r="AA111" s="291">
        <v>833.34</v>
      </c>
      <c r="AB111" s="291"/>
      <c r="AC111" s="290">
        <f>C111+P111</f>
        <v>5000</v>
      </c>
    </row>
    <row r="112" spans="1:29" x14ac:dyDescent="0.2">
      <c r="A112" s="210"/>
      <c r="B112" s="211"/>
      <c r="C112" s="306"/>
      <c r="D112" s="306"/>
      <c r="E112" s="306"/>
      <c r="F112" s="306"/>
      <c r="G112" s="306"/>
      <c r="H112" s="306"/>
      <c r="I112" s="306"/>
      <c r="J112" s="306"/>
      <c r="K112" s="306"/>
      <c r="L112" s="306"/>
      <c r="M112" s="306"/>
      <c r="N112" s="306"/>
      <c r="O112" s="306"/>
      <c r="P112" s="291"/>
      <c r="Q112" s="291"/>
      <c r="R112" s="291"/>
      <c r="S112" s="291"/>
      <c r="T112" s="291"/>
      <c r="U112" s="291"/>
      <c r="V112" s="291"/>
      <c r="W112" s="291"/>
      <c r="X112" s="291"/>
      <c r="Y112" s="291"/>
      <c r="Z112" s="291"/>
      <c r="AA112" s="291"/>
      <c r="AB112" s="291"/>
      <c r="AC112" s="290"/>
    </row>
    <row r="113" spans="1:29" x14ac:dyDescent="0.2">
      <c r="A113" s="203">
        <v>56</v>
      </c>
      <c r="B113" s="212" t="s">
        <v>141</v>
      </c>
      <c r="C113" s="305"/>
      <c r="D113" s="305"/>
      <c r="E113" s="305"/>
      <c r="F113" s="305"/>
      <c r="G113" s="305"/>
      <c r="H113" s="305"/>
      <c r="I113" s="305"/>
      <c r="J113" s="305"/>
      <c r="K113" s="305"/>
      <c r="L113" s="305"/>
      <c r="M113" s="305"/>
      <c r="N113" s="305"/>
      <c r="O113" s="305"/>
      <c r="P113" s="292"/>
      <c r="Q113" s="292"/>
      <c r="R113" s="292"/>
      <c r="S113" s="292"/>
      <c r="T113" s="292"/>
      <c r="U113" s="292"/>
      <c r="V113" s="292"/>
      <c r="W113" s="292"/>
      <c r="X113" s="292"/>
      <c r="Y113" s="292"/>
      <c r="Z113" s="292"/>
      <c r="AA113" s="292"/>
      <c r="AB113" s="292"/>
      <c r="AC113" s="292"/>
    </row>
    <row r="114" spans="1:29" x14ac:dyDescent="0.2">
      <c r="A114" s="203">
        <v>562</v>
      </c>
      <c r="B114" s="212" t="s">
        <v>171</v>
      </c>
      <c r="C114" s="305"/>
      <c r="D114" s="305"/>
      <c r="E114" s="305"/>
      <c r="F114" s="305"/>
      <c r="G114" s="305"/>
      <c r="H114" s="305"/>
      <c r="I114" s="305"/>
      <c r="J114" s="305"/>
      <c r="K114" s="305"/>
      <c r="L114" s="305"/>
      <c r="M114" s="305"/>
      <c r="N114" s="305"/>
      <c r="O114" s="305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92"/>
      <c r="AB114" s="292"/>
      <c r="AC114" s="292"/>
    </row>
    <row r="115" spans="1:29" x14ac:dyDescent="0.2">
      <c r="A115" s="210">
        <v>56201</v>
      </c>
      <c r="B115" s="213" t="s">
        <v>372</v>
      </c>
      <c r="C115" s="306">
        <f>+Consolidado!C102</f>
        <v>10300</v>
      </c>
      <c r="D115" s="306">
        <v>858.33</v>
      </c>
      <c r="E115" s="306">
        <v>858.33</v>
      </c>
      <c r="F115" s="306">
        <v>858.33</v>
      </c>
      <c r="G115" s="306">
        <v>858.33</v>
      </c>
      <c r="H115" s="306">
        <v>858.33</v>
      </c>
      <c r="I115" s="306">
        <v>858.33</v>
      </c>
      <c r="J115" s="306">
        <v>858.33</v>
      </c>
      <c r="K115" s="306">
        <v>858.33</v>
      </c>
      <c r="L115" s="306">
        <v>858.34</v>
      </c>
      <c r="M115" s="306">
        <v>858.34</v>
      </c>
      <c r="N115" s="306">
        <v>858.34</v>
      </c>
      <c r="O115" s="306">
        <v>858.34</v>
      </c>
      <c r="P115" s="293"/>
      <c r="Q115" s="293"/>
      <c r="R115" s="293"/>
      <c r="S115" s="293"/>
      <c r="T115" s="293"/>
      <c r="U115" s="293"/>
      <c r="V115" s="293"/>
      <c r="W115" s="293"/>
      <c r="X115" s="293"/>
      <c r="Y115" s="293"/>
      <c r="Z115" s="293"/>
      <c r="AA115" s="293"/>
      <c r="AB115" s="293"/>
      <c r="AC115" s="290">
        <f>C115+P115</f>
        <v>10300</v>
      </c>
    </row>
    <row r="116" spans="1:29" x14ac:dyDescent="0.2">
      <c r="A116" s="210">
        <v>56201</v>
      </c>
      <c r="B116" s="211" t="s">
        <v>371</v>
      </c>
      <c r="C116" s="306"/>
      <c r="D116" s="306"/>
      <c r="E116" s="306"/>
      <c r="F116" s="306"/>
      <c r="G116" s="306"/>
      <c r="H116" s="306"/>
      <c r="I116" s="306"/>
      <c r="J116" s="306"/>
      <c r="K116" s="306"/>
      <c r="L116" s="306"/>
      <c r="M116" s="306"/>
      <c r="N116" s="306"/>
      <c r="O116" s="306"/>
      <c r="P116" s="293">
        <f>+Consolidado!O103</f>
        <v>0</v>
      </c>
      <c r="Q116" s="293">
        <v>666.67</v>
      </c>
      <c r="R116" s="293">
        <v>666.67</v>
      </c>
      <c r="S116" s="293">
        <v>666.67</v>
      </c>
      <c r="T116" s="293">
        <v>666.67</v>
      </c>
      <c r="U116" s="293">
        <v>666.67</v>
      </c>
      <c r="V116" s="293">
        <v>666.67</v>
      </c>
      <c r="W116" s="293">
        <v>666.67</v>
      </c>
      <c r="X116" s="293">
        <v>666.67</v>
      </c>
      <c r="Y116" s="293">
        <v>666.66</v>
      </c>
      <c r="Z116" s="293">
        <v>666.66</v>
      </c>
      <c r="AA116" s="293">
        <v>666.66</v>
      </c>
      <c r="AB116" s="293">
        <v>666.66</v>
      </c>
      <c r="AC116" s="290">
        <f>C116+P116</f>
        <v>0</v>
      </c>
    </row>
    <row r="117" spans="1:29" x14ac:dyDescent="0.2">
      <c r="A117" s="210"/>
      <c r="B117" s="211"/>
      <c r="C117" s="306"/>
      <c r="D117" s="306"/>
      <c r="E117" s="306"/>
      <c r="F117" s="306"/>
      <c r="G117" s="306"/>
      <c r="H117" s="306"/>
      <c r="I117" s="306"/>
      <c r="J117" s="306"/>
      <c r="K117" s="306"/>
      <c r="L117" s="306"/>
      <c r="M117" s="306"/>
      <c r="N117" s="306"/>
      <c r="O117" s="306"/>
      <c r="P117" s="293"/>
      <c r="Q117" s="293"/>
      <c r="R117" s="293"/>
      <c r="S117" s="293"/>
      <c r="T117" s="293"/>
      <c r="U117" s="293"/>
      <c r="V117" s="293"/>
      <c r="W117" s="293"/>
      <c r="X117" s="293"/>
      <c r="Y117" s="293"/>
      <c r="Z117" s="293"/>
      <c r="AA117" s="293"/>
      <c r="AB117" s="293"/>
      <c r="AC117" s="290"/>
    </row>
    <row r="118" spans="1:29" x14ac:dyDescent="0.2">
      <c r="A118" s="203">
        <v>563</v>
      </c>
      <c r="B118" s="212" t="s">
        <v>299</v>
      </c>
      <c r="C118" s="306"/>
      <c r="D118" s="306"/>
      <c r="E118" s="306"/>
      <c r="F118" s="306"/>
      <c r="G118" s="306"/>
      <c r="H118" s="306"/>
      <c r="I118" s="306"/>
      <c r="J118" s="306"/>
      <c r="K118" s="306"/>
      <c r="L118" s="306"/>
      <c r="M118" s="306"/>
      <c r="N118" s="306"/>
      <c r="O118" s="306"/>
      <c r="P118" s="291"/>
      <c r="Q118" s="291"/>
      <c r="R118" s="291"/>
      <c r="S118" s="291"/>
      <c r="T118" s="291"/>
      <c r="U118" s="291"/>
      <c r="V118" s="291"/>
      <c r="W118" s="291"/>
      <c r="X118" s="291"/>
      <c r="Y118" s="291"/>
      <c r="Z118" s="291"/>
      <c r="AA118" s="291"/>
      <c r="AB118" s="291"/>
      <c r="AC118" s="290">
        <f>C118+P118</f>
        <v>0</v>
      </c>
    </row>
    <row r="119" spans="1:29" x14ac:dyDescent="0.2">
      <c r="A119" s="203">
        <v>56301</v>
      </c>
      <c r="B119" s="212" t="s">
        <v>488</v>
      </c>
      <c r="C119" s="306"/>
      <c r="D119" s="306"/>
      <c r="E119" s="306"/>
      <c r="F119" s="306"/>
      <c r="G119" s="306"/>
      <c r="H119" s="306"/>
      <c r="I119" s="306"/>
      <c r="J119" s="306"/>
      <c r="K119" s="306"/>
      <c r="L119" s="306"/>
      <c r="M119" s="306"/>
      <c r="N119" s="306"/>
      <c r="O119" s="306"/>
      <c r="P119" s="291">
        <f>+Consolidado!O106</f>
        <v>100</v>
      </c>
      <c r="Q119" s="291">
        <v>100</v>
      </c>
      <c r="R119" s="291"/>
      <c r="S119" s="291"/>
      <c r="T119" s="291"/>
      <c r="U119" s="291"/>
      <c r="V119" s="291"/>
      <c r="W119" s="291"/>
      <c r="X119" s="291"/>
      <c r="Y119" s="291"/>
      <c r="Z119" s="291"/>
      <c r="AA119" s="291"/>
      <c r="AB119" s="291"/>
      <c r="AC119" s="290"/>
    </row>
    <row r="120" spans="1:29" x14ac:dyDescent="0.2">
      <c r="A120" s="210">
        <v>56303</v>
      </c>
      <c r="B120" s="211" t="s">
        <v>142</v>
      </c>
      <c r="C120" s="306"/>
      <c r="D120" s="306"/>
      <c r="E120" s="306"/>
      <c r="F120" s="306"/>
      <c r="G120" s="306"/>
      <c r="H120" s="306"/>
      <c r="I120" s="306"/>
      <c r="J120" s="306"/>
      <c r="K120" s="306"/>
      <c r="L120" s="306"/>
      <c r="M120" s="306"/>
      <c r="N120" s="306"/>
      <c r="O120" s="306"/>
      <c r="P120" s="291">
        <f>+Consolidado!O107</f>
        <v>36000</v>
      </c>
      <c r="Q120" s="291">
        <v>3000</v>
      </c>
      <c r="R120" s="291">
        <v>3000</v>
      </c>
      <c r="S120" s="291">
        <v>3000</v>
      </c>
      <c r="T120" s="291">
        <v>3000</v>
      </c>
      <c r="U120" s="291">
        <v>3000</v>
      </c>
      <c r="V120" s="291">
        <v>3000</v>
      </c>
      <c r="W120" s="291">
        <v>3000</v>
      </c>
      <c r="X120" s="291">
        <v>3000</v>
      </c>
      <c r="Y120" s="291">
        <v>3000</v>
      </c>
      <c r="Z120" s="291">
        <v>3000</v>
      </c>
      <c r="AA120" s="291">
        <v>3000</v>
      </c>
      <c r="AB120" s="291">
        <v>3000</v>
      </c>
      <c r="AC120" s="290">
        <f>C120+P120</f>
        <v>36000</v>
      </c>
    </row>
    <row r="121" spans="1:29" x14ac:dyDescent="0.2">
      <c r="A121" s="210">
        <v>56304</v>
      </c>
      <c r="B121" s="211" t="s">
        <v>143</v>
      </c>
      <c r="C121" s="306">
        <f>+Consolidado!C108</f>
        <v>1500</v>
      </c>
      <c r="D121" s="306">
        <v>125</v>
      </c>
      <c r="E121" s="306">
        <v>125</v>
      </c>
      <c r="F121" s="306">
        <v>125</v>
      </c>
      <c r="G121" s="306">
        <v>125</v>
      </c>
      <c r="H121" s="306">
        <v>125</v>
      </c>
      <c r="I121" s="306">
        <v>125</v>
      </c>
      <c r="J121" s="306">
        <v>125</v>
      </c>
      <c r="K121" s="306">
        <v>125</v>
      </c>
      <c r="L121" s="306">
        <v>125</v>
      </c>
      <c r="M121" s="306">
        <v>125</v>
      </c>
      <c r="N121" s="306">
        <v>125</v>
      </c>
      <c r="O121" s="306">
        <v>125</v>
      </c>
      <c r="P121" s="411">
        <f>+Consolidado!O108</f>
        <v>200000</v>
      </c>
      <c r="Q121" s="411">
        <v>19458.34</v>
      </c>
      <c r="R121" s="411">
        <v>19458.34</v>
      </c>
      <c r="S121" s="411">
        <v>19458.34</v>
      </c>
      <c r="T121" s="411">
        <v>19458.34</v>
      </c>
      <c r="U121" s="411">
        <v>19458.330000000002</v>
      </c>
      <c r="V121" s="411">
        <v>19458.330000000002</v>
      </c>
      <c r="W121" s="411">
        <v>19458.330000000002</v>
      </c>
      <c r="X121" s="411">
        <v>19458.330000000002</v>
      </c>
      <c r="Y121" s="411">
        <v>19458.330000000002</v>
      </c>
      <c r="Z121" s="411">
        <v>19458.330000000002</v>
      </c>
      <c r="AA121" s="411">
        <v>19458.330000000002</v>
      </c>
      <c r="AB121" s="411">
        <v>19458.330000000002</v>
      </c>
      <c r="AC121" s="290">
        <f>C121+P121</f>
        <v>201500</v>
      </c>
    </row>
    <row r="122" spans="1:29" x14ac:dyDescent="0.2">
      <c r="A122" s="210">
        <v>56305</v>
      </c>
      <c r="B122" s="211" t="s">
        <v>144</v>
      </c>
      <c r="C122" s="306"/>
      <c r="D122" s="306"/>
      <c r="E122" s="306"/>
      <c r="F122" s="306"/>
      <c r="G122" s="306"/>
      <c r="H122" s="306"/>
      <c r="I122" s="306"/>
      <c r="J122" s="306"/>
      <c r="K122" s="306"/>
      <c r="L122" s="306"/>
      <c r="M122" s="306"/>
      <c r="N122" s="306"/>
      <c r="O122" s="306"/>
      <c r="P122" s="291">
        <f>+Consolidado!O109</f>
        <v>50000</v>
      </c>
      <c r="Q122" s="291"/>
      <c r="R122" s="291"/>
      <c r="S122" s="291"/>
      <c r="T122" s="291"/>
      <c r="U122" s="291"/>
      <c r="V122" s="291">
        <v>25000</v>
      </c>
      <c r="W122" s="291"/>
      <c r="X122" s="291"/>
      <c r="Y122" s="291"/>
      <c r="Z122" s="291"/>
      <c r="AA122" s="291"/>
      <c r="AB122" s="291">
        <v>25000</v>
      </c>
      <c r="AC122" s="290">
        <f>C122+P122</f>
        <v>50000</v>
      </c>
    </row>
    <row r="123" spans="1:29" x14ac:dyDescent="0.2">
      <c r="A123" s="210"/>
      <c r="B123" s="211"/>
      <c r="C123" s="306"/>
      <c r="D123" s="306"/>
      <c r="E123" s="306"/>
      <c r="F123" s="306"/>
      <c r="G123" s="306"/>
      <c r="H123" s="306"/>
      <c r="I123" s="306"/>
      <c r="J123" s="306"/>
      <c r="K123" s="306"/>
      <c r="L123" s="306"/>
      <c r="M123" s="306"/>
      <c r="N123" s="306"/>
      <c r="O123" s="306"/>
      <c r="P123" s="291"/>
      <c r="Q123" s="291"/>
      <c r="R123" s="291"/>
      <c r="S123" s="291"/>
      <c r="T123" s="291"/>
      <c r="U123" s="291"/>
      <c r="V123" s="291"/>
      <c r="W123" s="291"/>
      <c r="X123" s="291"/>
      <c r="Y123" s="291"/>
      <c r="Z123" s="291"/>
      <c r="AA123" s="291"/>
      <c r="AB123" s="291"/>
      <c r="AC123" s="290"/>
    </row>
    <row r="124" spans="1:29" s="2" customFormat="1" x14ac:dyDescent="0.2">
      <c r="A124" s="203">
        <v>61</v>
      </c>
      <c r="B124" s="212" t="s">
        <v>247</v>
      </c>
      <c r="C124" s="309"/>
      <c r="D124" s="309"/>
      <c r="E124" s="309"/>
      <c r="F124" s="309"/>
      <c r="G124" s="309"/>
      <c r="H124" s="309"/>
      <c r="I124" s="309"/>
      <c r="J124" s="309"/>
      <c r="K124" s="309"/>
      <c r="L124" s="309"/>
      <c r="M124" s="309"/>
      <c r="N124" s="309"/>
      <c r="O124" s="309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0">
        <f>C124+P124</f>
        <v>0</v>
      </c>
    </row>
    <row r="125" spans="1:29" s="2" customFormat="1" x14ac:dyDescent="0.2">
      <c r="A125" s="203">
        <v>611</v>
      </c>
      <c r="B125" s="212" t="s">
        <v>273</v>
      </c>
      <c r="C125" s="309"/>
      <c r="D125" s="309"/>
      <c r="E125" s="309"/>
      <c r="F125" s="309"/>
      <c r="G125" s="309"/>
      <c r="H125" s="309"/>
      <c r="I125" s="309"/>
      <c r="J125" s="309"/>
      <c r="K125" s="309"/>
      <c r="L125" s="309"/>
      <c r="M125" s="309"/>
      <c r="N125" s="309"/>
      <c r="O125" s="309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2"/>
      <c r="AA125" s="292"/>
      <c r="AB125" s="292"/>
      <c r="AC125" s="290">
        <f>C125+P125</f>
        <v>0</v>
      </c>
    </row>
    <row r="126" spans="1:29" x14ac:dyDescent="0.2">
      <c r="A126" s="210">
        <v>61101</v>
      </c>
      <c r="B126" s="211" t="s">
        <v>270</v>
      </c>
      <c r="C126" s="308">
        <v>0</v>
      </c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8"/>
      <c r="P126" s="291">
        <f>+Consolidado!O113</f>
        <v>20000</v>
      </c>
      <c r="Q126" s="701">
        <v>25000</v>
      </c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0">
        <f>C126+P126</f>
        <v>20000</v>
      </c>
    </row>
    <row r="127" spans="1:29" x14ac:dyDescent="0.2">
      <c r="A127" s="210">
        <v>61102</v>
      </c>
      <c r="B127" s="211" t="s">
        <v>271</v>
      </c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8"/>
      <c r="P127" s="291">
        <f>+Consolidado!O114</f>
        <v>20000</v>
      </c>
      <c r="Q127" s="291">
        <v>25000</v>
      </c>
      <c r="R127" s="291"/>
      <c r="S127" s="291"/>
      <c r="T127" s="291"/>
      <c r="U127" s="291"/>
      <c r="V127" s="291"/>
      <c r="W127" s="291"/>
      <c r="X127" s="291"/>
      <c r="Y127" s="291"/>
      <c r="Z127" s="291"/>
      <c r="AA127" s="291"/>
      <c r="AB127" s="291"/>
      <c r="AC127" s="290">
        <f>C127+P127</f>
        <v>20000</v>
      </c>
    </row>
    <row r="128" spans="1:29" x14ac:dyDescent="0.2">
      <c r="A128" s="210">
        <v>61104</v>
      </c>
      <c r="B128" s="211" t="s">
        <v>482</v>
      </c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8"/>
      <c r="P128" s="291">
        <f>+Consolidado!O115</f>
        <v>20000</v>
      </c>
      <c r="Q128" s="291">
        <v>25000</v>
      </c>
      <c r="R128" s="291"/>
      <c r="S128" s="291"/>
      <c r="T128" s="291"/>
      <c r="U128" s="291"/>
      <c r="V128" s="291"/>
      <c r="W128" s="291"/>
      <c r="X128" s="291"/>
      <c r="Y128" s="291"/>
      <c r="Z128" s="291"/>
      <c r="AA128" s="291"/>
      <c r="AB128" s="291"/>
      <c r="AC128" s="290">
        <f>C128+P128</f>
        <v>20000</v>
      </c>
    </row>
    <row r="129" spans="1:29" x14ac:dyDescent="0.2">
      <c r="A129" s="210">
        <v>61105</v>
      </c>
      <c r="B129" s="211" t="s">
        <v>483</v>
      </c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8"/>
      <c r="P129" s="291"/>
      <c r="Q129" s="291"/>
      <c r="R129" s="291"/>
      <c r="S129" s="291"/>
      <c r="T129" s="291"/>
      <c r="U129" s="291"/>
      <c r="V129" s="291"/>
      <c r="W129" s="291"/>
      <c r="X129" s="291"/>
      <c r="Y129" s="291"/>
      <c r="Z129" s="291"/>
      <c r="AA129" s="291"/>
      <c r="AB129" s="291"/>
      <c r="AC129" s="290"/>
    </row>
    <row r="130" spans="1:29" x14ac:dyDescent="0.2">
      <c r="A130" s="210"/>
      <c r="B130" s="211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8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0"/>
    </row>
    <row r="131" spans="1:29" x14ac:dyDescent="0.2">
      <c r="A131" s="629">
        <v>71</v>
      </c>
      <c r="B131" s="630" t="s">
        <v>275</v>
      </c>
      <c r="C131" s="631"/>
      <c r="D131" s="631"/>
      <c r="E131" s="631"/>
      <c r="F131" s="631"/>
      <c r="G131" s="631"/>
      <c r="H131" s="631"/>
      <c r="I131" s="631"/>
      <c r="J131" s="631"/>
      <c r="K131" s="631"/>
      <c r="L131" s="631"/>
      <c r="M131" s="631"/>
      <c r="N131" s="631"/>
      <c r="O131" s="631"/>
      <c r="P131" s="631"/>
      <c r="Q131" s="631"/>
      <c r="R131" s="631"/>
      <c r="S131" s="631"/>
      <c r="T131" s="631"/>
      <c r="U131" s="631"/>
      <c r="V131" s="631"/>
      <c r="W131" s="631"/>
      <c r="X131" s="631"/>
      <c r="Y131" s="631"/>
      <c r="Z131" s="631"/>
      <c r="AA131" s="631"/>
      <c r="AB131" s="631"/>
      <c r="AC131" s="632">
        <f>C131+P131</f>
        <v>0</v>
      </c>
    </row>
    <row r="132" spans="1:29" x14ac:dyDescent="0.2">
      <c r="A132" s="629">
        <v>713</v>
      </c>
      <c r="B132" s="630" t="s">
        <v>284</v>
      </c>
      <c r="C132" s="631"/>
      <c r="D132" s="631"/>
      <c r="E132" s="631"/>
      <c r="F132" s="631"/>
      <c r="G132" s="631"/>
      <c r="H132" s="631"/>
      <c r="I132" s="631"/>
      <c r="J132" s="631"/>
      <c r="K132" s="631"/>
      <c r="L132" s="631"/>
      <c r="M132" s="631"/>
      <c r="N132" s="631"/>
      <c r="O132" s="631"/>
      <c r="P132" s="631"/>
      <c r="Q132" s="631"/>
      <c r="R132" s="631"/>
      <c r="S132" s="631"/>
      <c r="T132" s="631"/>
      <c r="U132" s="631"/>
      <c r="V132" s="631"/>
      <c r="W132" s="631"/>
      <c r="X132" s="631"/>
      <c r="Y132" s="631"/>
      <c r="Z132" s="631"/>
      <c r="AA132" s="631"/>
      <c r="AB132" s="631"/>
      <c r="AC132" s="632">
        <f>C132+P132</f>
        <v>0</v>
      </c>
    </row>
    <row r="133" spans="1:29" x14ac:dyDescent="0.2">
      <c r="A133" s="633">
        <v>71308</v>
      </c>
      <c r="B133" s="634" t="s">
        <v>277</v>
      </c>
      <c r="C133" s="631"/>
      <c r="D133" s="631"/>
      <c r="E133" s="631"/>
      <c r="F133" s="631"/>
      <c r="G133" s="631"/>
      <c r="H133" s="631"/>
      <c r="I133" s="631"/>
      <c r="J133" s="631"/>
      <c r="K133" s="631"/>
      <c r="L133" s="631"/>
      <c r="M133" s="631"/>
      <c r="N133" s="631"/>
      <c r="O133" s="631"/>
      <c r="P133" s="631"/>
      <c r="Q133" s="631"/>
      <c r="R133" s="631"/>
      <c r="S133" s="631"/>
      <c r="T133" s="631"/>
      <c r="U133" s="631"/>
      <c r="V133" s="631"/>
      <c r="W133" s="631"/>
      <c r="X133" s="631"/>
      <c r="Y133" s="631"/>
      <c r="Z133" s="631"/>
      <c r="AA133" s="631"/>
      <c r="AB133" s="631"/>
      <c r="AC133" s="632">
        <f>C133+P133</f>
        <v>0</v>
      </c>
    </row>
    <row r="134" spans="1:29" ht="13.5" thickBot="1" x14ac:dyDescent="0.25">
      <c r="A134" s="635"/>
      <c r="B134" s="634"/>
      <c r="C134" s="631"/>
      <c r="D134" s="631"/>
      <c r="E134" s="631"/>
      <c r="F134" s="631"/>
      <c r="G134" s="631"/>
      <c r="H134" s="631"/>
      <c r="I134" s="631"/>
      <c r="J134" s="631"/>
      <c r="K134" s="631"/>
      <c r="L134" s="631"/>
      <c r="M134" s="631"/>
      <c r="N134" s="631"/>
      <c r="O134" s="631"/>
      <c r="P134" s="631"/>
      <c r="Q134" s="631"/>
      <c r="R134" s="631"/>
      <c r="S134" s="631"/>
      <c r="T134" s="631"/>
      <c r="U134" s="631"/>
      <c r="V134" s="631"/>
      <c r="W134" s="631"/>
      <c r="X134" s="631"/>
      <c r="Y134" s="631"/>
      <c r="Z134" s="631"/>
      <c r="AA134" s="631"/>
      <c r="AB134" s="631"/>
      <c r="AC134" s="632"/>
    </row>
    <row r="135" spans="1:29" ht="16.5" thickBot="1" x14ac:dyDescent="0.3">
      <c r="A135" s="214"/>
      <c r="B135" s="215" t="s">
        <v>35</v>
      </c>
      <c r="C135" s="350">
        <f>SUM(C10:C134)</f>
        <v>229777.15</v>
      </c>
      <c r="D135" s="350">
        <f>SUM(D10:D134)</f>
        <v>12188.24</v>
      </c>
      <c r="E135" s="350">
        <f t="shared" ref="E135:O135" si="5">SUM(E10:E134)</f>
        <v>8454.91</v>
      </c>
      <c r="F135" s="350">
        <f t="shared" si="5"/>
        <v>9688.24</v>
      </c>
      <c r="G135" s="350">
        <f t="shared" si="5"/>
        <v>10954.91</v>
      </c>
      <c r="H135" s="350">
        <f t="shared" si="5"/>
        <v>9688.24</v>
      </c>
      <c r="I135" s="350">
        <f t="shared" si="5"/>
        <v>8454.91</v>
      </c>
      <c r="J135" s="350">
        <f t="shared" si="5"/>
        <v>12188.24</v>
      </c>
      <c r="K135" s="350">
        <f t="shared" si="5"/>
        <v>8454.91</v>
      </c>
      <c r="L135" s="350">
        <f t="shared" si="5"/>
        <v>9688.23</v>
      </c>
      <c r="M135" s="350">
        <f t="shared" si="5"/>
        <v>10954.89</v>
      </c>
      <c r="N135" s="350">
        <f t="shared" si="5"/>
        <v>9688.23</v>
      </c>
      <c r="O135" s="350">
        <f t="shared" si="5"/>
        <v>16454.89</v>
      </c>
      <c r="P135" s="351">
        <f>SUM(P10:P134)</f>
        <v>959521.82700000005</v>
      </c>
      <c r="Q135" s="351">
        <f>SUM(Q10:Q134)</f>
        <v>229965.07</v>
      </c>
      <c r="R135" s="351">
        <f t="shared" ref="R135:AB135" si="6">SUM(R10:R134)</f>
        <v>71989.760000000009</v>
      </c>
      <c r="S135" s="351">
        <f t="shared" si="6"/>
        <v>82839.75</v>
      </c>
      <c r="T135" s="351">
        <f t="shared" si="6"/>
        <v>75164.760000000009</v>
      </c>
      <c r="U135" s="351">
        <f t="shared" si="6"/>
        <v>76589.710000000021</v>
      </c>
      <c r="V135" s="351">
        <f t="shared" si="6"/>
        <v>93239.73000000001</v>
      </c>
      <c r="W135" s="351">
        <f t="shared" si="6"/>
        <v>82764.700000000026</v>
      </c>
      <c r="X135" s="351">
        <f t="shared" si="6"/>
        <v>69989.720000000016</v>
      </c>
      <c r="Y135" s="351">
        <f t="shared" si="6"/>
        <v>78839.72</v>
      </c>
      <c r="Z135" s="351">
        <f t="shared" si="6"/>
        <v>71164.709999999992</v>
      </c>
      <c r="AA135" s="351">
        <f t="shared" si="6"/>
        <v>77589.72</v>
      </c>
      <c r="AB135" s="351">
        <f t="shared" si="6"/>
        <v>94239.709999999992</v>
      </c>
      <c r="AC135" s="294">
        <f>SUM(AC10:AC134)</f>
        <v>1189198.977</v>
      </c>
    </row>
    <row r="136" spans="1:29" x14ac:dyDescent="0.2">
      <c r="A136" s="21"/>
      <c r="B136" s="21"/>
    </row>
    <row r="137" spans="1:29" x14ac:dyDescent="0.2">
      <c r="A137" s="21"/>
      <c r="B137" s="21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</row>
    <row r="138" spans="1:29" x14ac:dyDescent="0.2">
      <c r="A138" s="21"/>
      <c r="B138" s="21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</row>
    <row r="139" spans="1:29" x14ac:dyDescent="0.2">
      <c r="A139" s="21"/>
      <c r="B139" s="21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</row>
    <row r="140" spans="1:29" x14ac:dyDescent="0.2">
      <c r="A140" s="21"/>
      <c r="B140" s="21"/>
    </row>
    <row r="141" spans="1:29" x14ac:dyDescent="0.2">
      <c r="A141" s="21"/>
      <c r="B141" s="21"/>
    </row>
  </sheetData>
  <mergeCells count="10">
    <mergeCell ref="C8:P8"/>
    <mergeCell ref="AC8:AC9"/>
    <mergeCell ref="A1:AC1"/>
    <mergeCell ref="A2:AC2"/>
    <mergeCell ref="A8:B8"/>
    <mergeCell ref="A3:AC3"/>
    <mergeCell ref="A4:AC4"/>
    <mergeCell ref="A5:AC5"/>
    <mergeCell ref="A6:AC6"/>
    <mergeCell ref="A7:AC7"/>
  </mergeCells>
  <phoneticPr fontId="0" type="noConversion"/>
  <printOptions horizontalCentered="1"/>
  <pageMargins left="0.25" right="0.25" top="0.75" bottom="0.75" header="0.3" footer="0.3"/>
  <pageSetup scale="80" orientation="portrait" horizontalDpi="4294967294" r:id="rId1"/>
  <headerFooter alignWithMargins="0"/>
  <rowBreaks count="1" manualBreakCount="1">
    <brk id="64" max="4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>
    <tabColor rgb="FFFFC000"/>
  </sheetPr>
  <dimension ref="A1:AE108"/>
  <sheetViews>
    <sheetView topLeftCell="A82" workbookViewId="0">
      <selection activeCell="A22" sqref="A22"/>
    </sheetView>
  </sheetViews>
  <sheetFormatPr baseColWidth="10" defaultRowHeight="12.75" x14ac:dyDescent="0.2"/>
  <cols>
    <col min="1" max="1" width="7" customWidth="1"/>
    <col min="2" max="2" width="53.42578125" customWidth="1"/>
    <col min="3" max="3" width="12.7109375" customWidth="1"/>
    <col min="4" max="15" width="12.7109375" hidden="1" customWidth="1"/>
    <col min="16" max="16" width="12.5703125" customWidth="1"/>
    <col min="17" max="28" width="11.7109375" hidden="1" customWidth="1"/>
    <col min="29" max="29" width="11.5703125" customWidth="1"/>
  </cols>
  <sheetData>
    <row r="1" spans="1:30" ht="15" x14ac:dyDescent="0.25">
      <c r="A1" s="806" t="s">
        <v>88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6"/>
      <c r="X1" s="806"/>
      <c r="Y1" s="806"/>
      <c r="Z1" s="806"/>
      <c r="AA1" s="806"/>
      <c r="AB1" s="806"/>
      <c r="AC1" s="806"/>
    </row>
    <row r="2" spans="1:30" ht="15" x14ac:dyDescent="0.25">
      <c r="A2" s="807" t="s">
        <v>149</v>
      </c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Y2" s="807"/>
      <c r="Z2" s="807"/>
      <c r="AA2" s="807"/>
      <c r="AB2" s="807"/>
      <c r="AC2" s="807"/>
    </row>
    <row r="3" spans="1:30" ht="15.75" customHeight="1" x14ac:dyDescent="0.25">
      <c r="A3" s="807" t="s">
        <v>520</v>
      </c>
      <c r="B3" s="807"/>
      <c r="C3" s="807"/>
      <c r="D3" s="807"/>
      <c r="E3" s="807"/>
      <c r="F3" s="807"/>
      <c r="G3" s="807"/>
      <c r="H3" s="807"/>
      <c r="I3" s="807"/>
      <c r="J3" s="807"/>
      <c r="K3" s="807"/>
      <c r="L3" s="807"/>
      <c r="M3" s="807"/>
      <c r="N3" s="807"/>
      <c r="O3" s="807"/>
      <c r="P3" s="807"/>
      <c r="Q3" s="807"/>
      <c r="R3" s="807"/>
      <c r="S3" s="807"/>
      <c r="T3" s="807"/>
      <c r="U3" s="807"/>
      <c r="V3" s="807"/>
      <c r="W3" s="807"/>
      <c r="X3" s="807"/>
      <c r="Y3" s="807"/>
      <c r="Z3" s="807"/>
      <c r="AA3" s="807"/>
      <c r="AB3" s="807"/>
      <c r="AC3" s="807"/>
    </row>
    <row r="4" spans="1:30" ht="15.75" x14ac:dyDescent="0.25">
      <c r="A4" s="810" t="s">
        <v>541</v>
      </c>
      <c r="B4" s="810"/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810"/>
      <c r="Y4" s="810"/>
      <c r="Z4" s="810"/>
      <c r="AA4" s="810"/>
      <c r="AB4" s="810"/>
      <c r="AC4" s="810"/>
    </row>
    <row r="5" spans="1:30" x14ac:dyDescent="0.2">
      <c r="A5" s="811" t="s">
        <v>150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</row>
    <row r="6" spans="1:30" x14ac:dyDescent="0.2">
      <c r="A6" s="811" t="s">
        <v>151</v>
      </c>
      <c r="B6" s="811"/>
      <c r="C6" s="811"/>
      <c r="D6" s="811"/>
      <c r="E6" s="811"/>
      <c r="F6" s="811"/>
      <c r="G6" s="811"/>
      <c r="H6" s="811"/>
      <c r="I6" s="811"/>
      <c r="J6" s="811"/>
      <c r="K6" s="811"/>
      <c r="L6" s="811"/>
      <c r="M6" s="811"/>
      <c r="N6" s="811"/>
      <c r="O6" s="811"/>
      <c r="P6" s="811"/>
      <c r="Q6" s="811"/>
      <c r="R6" s="811"/>
      <c r="S6" s="811"/>
      <c r="T6" s="811"/>
      <c r="U6" s="811"/>
      <c r="V6" s="811"/>
      <c r="W6" s="811"/>
      <c r="X6" s="811"/>
      <c r="Y6" s="811"/>
      <c r="Z6" s="811"/>
      <c r="AA6" s="811"/>
      <c r="AB6" s="811"/>
      <c r="AC6" s="811"/>
    </row>
    <row r="7" spans="1:30" ht="18" customHeight="1" x14ac:dyDescent="0.2">
      <c r="A7" s="818" t="s">
        <v>426</v>
      </c>
      <c r="B7" s="819"/>
      <c r="C7" s="819"/>
      <c r="D7" s="819"/>
      <c r="E7" s="819"/>
      <c r="F7" s="819"/>
      <c r="G7" s="819"/>
      <c r="H7" s="819"/>
      <c r="I7" s="819"/>
      <c r="J7" s="819"/>
      <c r="K7" s="819"/>
      <c r="L7" s="819"/>
      <c r="M7" s="819"/>
      <c r="N7" s="819"/>
      <c r="O7" s="819"/>
      <c r="P7" s="819"/>
      <c r="Q7" s="819"/>
      <c r="R7" s="819"/>
      <c r="S7" s="819"/>
      <c r="T7" s="819"/>
      <c r="U7" s="819"/>
      <c r="V7" s="819"/>
      <c r="W7" s="819"/>
      <c r="X7" s="819"/>
      <c r="Y7" s="819"/>
      <c r="Z7" s="819"/>
      <c r="AA7" s="819"/>
      <c r="AB7" s="819"/>
      <c r="AC7" s="819"/>
    </row>
    <row r="8" spans="1:30" x14ac:dyDescent="0.2">
      <c r="A8" s="816" t="s">
        <v>89</v>
      </c>
      <c r="B8" s="817"/>
      <c r="C8" s="814" t="s">
        <v>153</v>
      </c>
      <c r="D8" s="814"/>
      <c r="E8" s="814"/>
      <c r="F8" s="814"/>
      <c r="G8" s="814"/>
      <c r="H8" s="814"/>
      <c r="I8" s="814"/>
      <c r="J8" s="814"/>
      <c r="K8" s="814"/>
      <c r="L8" s="814"/>
      <c r="M8" s="814"/>
      <c r="N8" s="814"/>
      <c r="O8" s="814"/>
      <c r="P8" s="815"/>
      <c r="Q8" s="695"/>
      <c r="R8" s="695"/>
      <c r="S8" s="695"/>
      <c r="T8" s="695"/>
      <c r="U8" s="695"/>
      <c r="V8" s="695"/>
      <c r="W8" s="695"/>
      <c r="X8" s="695"/>
      <c r="Y8" s="695"/>
      <c r="Z8" s="695"/>
      <c r="AA8" s="695"/>
      <c r="AB8" s="695"/>
      <c r="AC8" s="804" t="s">
        <v>35</v>
      </c>
    </row>
    <row r="9" spans="1:30" ht="45" x14ac:dyDescent="0.2">
      <c r="A9" s="201" t="s">
        <v>90</v>
      </c>
      <c r="B9" s="225" t="s">
        <v>91</v>
      </c>
      <c r="C9" s="348" t="s">
        <v>383</v>
      </c>
      <c r="D9" s="348" t="s">
        <v>554</v>
      </c>
      <c r="E9" s="348" t="s">
        <v>526</v>
      </c>
      <c r="F9" s="348" t="s">
        <v>551</v>
      </c>
      <c r="G9" s="348" t="s">
        <v>528</v>
      </c>
      <c r="H9" s="348" t="s">
        <v>552</v>
      </c>
      <c r="I9" s="348" t="s">
        <v>530</v>
      </c>
      <c r="J9" s="348" t="s">
        <v>531</v>
      </c>
      <c r="K9" s="348" t="s">
        <v>532</v>
      </c>
      <c r="L9" s="348" t="s">
        <v>533</v>
      </c>
      <c r="M9" s="348" t="s">
        <v>553</v>
      </c>
      <c r="N9" s="348" t="s">
        <v>535</v>
      </c>
      <c r="O9" s="348" t="s">
        <v>536</v>
      </c>
      <c r="P9" s="349" t="s">
        <v>154</v>
      </c>
      <c r="Q9" s="693" t="s">
        <v>525</v>
      </c>
      <c r="R9" s="693" t="s">
        <v>526</v>
      </c>
      <c r="S9" s="693" t="s">
        <v>551</v>
      </c>
      <c r="T9" s="693" t="s">
        <v>528</v>
      </c>
      <c r="U9" s="693" t="s">
        <v>552</v>
      </c>
      <c r="V9" s="693" t="s">
        <v>530</v>
      </c>
      <c r="W9" s="693" t="s">
        <v>531</v>
      </c>
      <c r="X9" s="693" t="s">
        <v>532</v>
      </c>
      <c r="Y9" s="693" t="s">
        <v>533</v>
      </c>
      <c r="Z9" s="693" t="s">
        <v>553</v>
      </c>
      <c r="AA9" s="693" t="s">
        <v>535</v>
      </c>
      <c r="AB9" s="693" t="s">
        <v>536</v>
      </c>
      <c r="AC9" s="805"/>
    </row>
    <row r="10" spans="1:30" x14ac:dyDescent="0.2">
      <c r="A10" s="226">
        <v>51</v>
      </c>
      <c r="B10" s="204" t="s">
        <v>155</v>
      </c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pans="1:30" x14ac:dyDescent="0.2">
      <c r="A11" s="226">
        <v>511</v>
      </c>
      <c r="B11" s="204" t="s">
        <v>156</v>
      </c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</row>
    <row r="12" spans="1:30" x14ac:dyDescent="0.2">
      <c r="A12" s="227" t="s">
        <v>80</v>
      </c>
      <c r="B12" s="207" t="s">
        <v>81</v>
      </c>
      <c r="C12" s="303">
        <f>+Consolidado!D10</f>
        <v>0</v>
      </c>
      <c r="D12" s="303">
        <v>12000</v>
      </c>
      <c r="E12" s="303">
        <v>12000</v>
      </c>
      <c r="F12" s="303">
        <v>12000</v>
      </c>
      <c r="G12" s="303">
        <v>12000</v>
      </c>
      <c r="H12" s="303">
        <v>12000</v>
      </c>
      <c r="I12" s="303">
        <v>12000</v>
      </c>
      <c r="J12" s="303">
        <v>12000</v>
      </c>
      <c r="K12" s="303">
        <v>12000</v>
      </c>
      <c r="L12" s="303">
        <v>12000</v>
      </c>
      <c r="M12" s="303">
        <v>12000</v>
      </c>
      <c r="N12" s="303">
        <v>12000</v>
      </c>
      <c r="O12" s="303">
        <v>12000</v>
      </c>
      <c r="P12" s="287">
        <f>+Consolidado!P10</f>
        <v>165000</v>
      </c>
      <c r="Q12" s="287">
        <v>1666.67</v>
      </c>
      <c r="R12" s="287">
        <v>1666.67</v>
      </c>
      <c r="S12" s="287">
        <v>1666.67</v>
      </c>
      <c r="T12" s="287">
        <v>1666.67</v>
      </c>
      <c r="U12" s="287">
        <v>1666.67</v>
      </c>
      <c r="V12" s="287">
        <v>1666.67</v>
      </c>
      <c r="W12" s="287">
        <v>1666.67</v>
      </c>
      <c r="X12" s="287">
        <v>1666.67</v>
      </c>
      <c r="Y12" s="287">
        <v>1666.66</v>
      </c>
      <c r="Z12" s="287">
        <v>1666.66</v>
      </c>
      <c r="AA12" s="287">
        <v>1666.66</v>
      </c>
      <c r="AB12" s="287">
        <v>1666.66</v>
      </c>
      <c r="AC12" s="287">
        <f t="shared" ref="AC12:AC18" si="0">C12+P12</f>
        <v>165000</v>
      </c>
      <c r="AD12" s="68"/>
    </row>
    <row r="13" spans="1:30" x14ac:dyDescent="0.2">
      <c r="A13" s="227" t="s">
        <v>279</v>
      </c>
      <c r="B13" s="207" t="s">
        <v>83</v>
      </c>
      <c r="C13" s="303">
        <f>+Consolidado!D11</f>
        <v>13750</v>
      </c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>
        <v>12000</v>
      </c>
      <c r="P13" s="287">
        <v>0</v>
      </c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>
        <f t="shared" si="0"/>
        <v>13750</v>
      </c>
      <c r="AD13" s="68"/>
    </row>
    <row r="14" spans="1:30" x14ac:dyDescent="0.2">
      <c r="A14" s="227" t="s">
        <v>84</v>
      </c>
      <c r="B14" s="207" t="s">
        <v>85</v>
      </c>
      <c r="C14" s="303">
        <v>0</v>
      </c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>
        <f t="shared" si="0"/>
        <v>0</v>
      </c>
    </row>
    <row r="15" spans="1:30" x14ac:dyDescent="0.2">
      <c r="A15" s="228" t="s">
        <v>157</v>
      </c>
      <c r="B15" s="209" t="s">
        <v>158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288"/>
      <c r="AB15" s="288"/>
      <c r="AC15" s="287">
        <f t="shared" si="0"/>
        <v>0</v>
      </c>
    </row>
    <row r="16" spans="1:30" x14ac:dyDescent="0.2">
      <c r="A16" s="229">
        <v>51201</v>
      </c>
      <c r="B16" s="211" t="s">
        <v>81</v>
      </c>
      <c r="C16" s="303">
        <f>Consolidado!D14</f>
        <v>6000</v>
      </c>
      <c r="D16" s="303"/>
      <c r="E16" s="303"/>
      <c r="F16" s="303">
        <v>250</v>
      </c>
      <c r="G16" s="303"/>
      <c r="H16" s="303"/>
      <c r="I16" s="303">
        <v>250</v>
      </c>
      <c r="J16" s="303"/>
      <c r="K16" s="303"/>
      <c r="L16" s="303">
        <v>250</v>
      </c>
      <c r="M16" s="303"/>
      <c r="N16" s="303"/>
      <c r="O16" s="303">
        <v>250</v>
      </c>
      <c r="P16" s="287">
        <f>Consolidado!P14</f>
        <v>10000</v>
      </c>
      <c r="Q16" s="287"/>
      <c r="R16" s="287"/>
      <c r="S16" s="287">
        <v>250</v>
      </c>
      <c r="T16" s="287"/>
      <c r="U16" s="287"/>
      <c r="V16" s="287">
        <v>250</v>
      </c>
      <c r="W16" s="287"/>
      <c r="X16" s="287"/>
      <c r="Y16" s="287">
        <v>250</v>
      </c>
      <c r="Z16" s="287"/>
      <c r="AA16" s="287"/>
      <c r="AB16" s="287">
        <v>250</v>
      </c>
      <c r="AC16" s="287">
        <f t="shared" si="0"/>
        <v>16000</v>
      </c>
    </row>
    <row r="17" spans="1:31" x14ac:dyDescent="0.2">
      <c r="A17" s="229">
        <v>51202</v>
      </c>
      <c r="B17" s="211" t="s">
        <v>92</v>
      </c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>
        <f t="shared" si="0"/>
        <v>0</v>
      </c>
    </row>
    <row r="18" spans="1:31" x14ac:dyDescent="0.2">
      <c r="A18" s="227" t="s">
        <v>82</v>
      </c>
      <c r="B18" s="207" t="s">
        <v>83</v>
      </c>
      <c r="C18" s="303">
        <f>Consolidado!D16</f>
        <v>2000</v>
      </c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>
        <v>1000</v>
      </c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>
        <f t="shared" si="0"/>
        <v>2000</v>
      </c>
    </row>
    <row r="19" spans="1:31" x14ac:dyDescent="0.2">
      <c r="A19" s="226">
        <v>514</v>
      </c>
      <c r="B19" s="212" t="s">
        <v>161</v>
      </c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  <c r="AA19" s="295"/>
      <c r="AB19" s="295"/>
      <c r="AC19" s="295"/>
    </row>
    <row r="20" spans="1:31" x14ac:dyDescent="0.2">
      <c r="A20" s="227" t="s">
        <v>86</v>
      </c>
      <c r="B20" s="207" t="s">
        <v>324</v>
      </c>
      <c r="C20" s="303">
        <v>0</v>
      </c>
      <c r="D20" s="303"/>
      <c r="E20" s="303"/>
      <c r="F20" s="303"/>
      <c r="G20" s="303"/>
      <c r="H20" s="303"/>
      <c r="I20" s="303"/>
      <c r="J20" s="303"/>
      <c r="K20" s="303"/>
      <c r="L20" s="303"/>
      <c r="M20" s="303"/>
      <c r="N20" s="303"/>
      <c r="O20" s="303"/>
      <c r="P20" s="287">
        <f>+Consolidado!P21</f>
        <v>12085.695</v>
      </c>
      <c r="Q20" s="287">
        <v>840</v>
      </c>
      <c r="R20" s="287">
        <v>840</v>
      </c>
      <c r="S20" s="287">
        <v>840</v>
      </c>
      <c r="T20" s="287">
        <v>840</v>
      </c>
      <c r="U20" s="287">
        <v>840</v>
      </c>
      <c r="V20" s="287">
        <v>840</v>
      </c>
      <c r="W20" s="287">
        <v>840</v>
      </c>
      <c r="X20" s="287">
        <v>840</v>
      </c>
      <c r="Y20" s="287">
        <v>840</v>
      </c>
      <c r="Z20" s="287">
        <v>840</v>
      </c>
      <c r="AA20" s="287">
        <v>840</v>
      </c>
      <c r="AB20" s="287">
        <v>840</v>
      </c>
      <c r="AC20" s="287">
        <f>C20+P20</f>
        <v>12085.695</v>
      </c>
    </row>
    <row r="21" spans="1:31" x14ac:dyDescent="0.2">
      <c r="A21" s="226">
        <v>515</v>
      </c>
      <c r="B21" s="212" t="s">
        <v>162</v>
      </c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</row>
    <row r="22" spans="1:31" x14ac:dyDescent="0.2">
      <c r="A22" s="227" t="s">
        <v>87</v>
      </c>
      <c r="B22" s="207" t="s">
        <v>328</v>
      </c>
      <c r="C22" s="303">
        <v>0</v>
      </c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287">
        <f>+Consolidado!P23</f>
        <v>11137.5</v>
      </c>
      <c r="Q22" s="287">
        <v>810</v>
      </c>
      <c r="R22" s="287">
        <v>810</v>
      </c>
      <c r="S22" s="287">
        <v>810</v>
      </c>
      <c r="T22" s="287">
        <v>810</v>
      </c>
      <c r="U22" s="287">
        <v>810</v>
      </c>
      <c r="V22" s="287">
        <v>810</v>
      </c>
      <c r="W22" s="287">
        <v>810</v>
      </c>
      <c r="X22" s="287">
        <v>810</v>
      </c>
      <c r="Y22" s="287">
        <v>810</v>
      </c>
      <c r="Z22" s="287">
        <v>810</v>
      </c>
      <c r="AA22" s="287">
        <v>810</v>
      </c>
      <c r="AB22" s="287">
        <v>810</v>
      </c>
      <c r="AC22" s="287">
        <f>C22+P22</f>
        <v>11137.5</v>
      </c>
    </row>
    <row r="23" spans="1:31" x14ac:dyDescent="0.2">
      <c r="A23" s="226">
        <v>517</v>
      </c>
      <c r="B23" s="212" t="s">
        <v>300</v>
      </c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06"/>
      <c r="N23" s="306"/>
      <c r="O23" s="306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87">
        <f>C23+P23</f>
        <v>0</v>
      </c>
    </row>
    <row r="24" spans="1:31" x14ac:dyDescent="0.2">
      <c r="A24" s="229">
        <v>51701</v>
      </c>
      <c r="B24" s="211" t="s">
        <v>301</v>
      </c>
      <c r="C24" s="306">
        <v>0</v>
      </c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293">
        <f>+Consolidado!P25</f>
        <v>0</v>
      </c>
      <c r="Q24" s="293"/>
      <c r="R24" s="293"/>
      <c r="S24" s="293"/>
      <c r="T24" s="293"/>
      <c r="U24" s="293"/>
      <c r="V24" s="293"/>
      <c r="W24" s="293"/>
      <c r="X24" s="293"/>
      <c r="Y24" s="293"/>
      <c r="Z24" s="293"/>
      <c r="AA24" s="293"/>
      <c r="AB24" s="293"/>
      <c r="AC24" s="287">
        <f>C24+P24</f>
        <v>0</v>
      </c>
    </row>
    <row r="25" spans="1:31" x14ac:dyDescent="0.2">
      <c r="A25" s="229">
        <v>51702</v>
      </c>
      <c r="B25" s="211" t="s">
        <v>302</v>
      </c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  <c r="P25" s="293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87"/>
    </row>
    <row r="26" spans="1:31" x14ac:dyDescent="0.2">
      <c r="A26" s="226">
        <v>519</v>
      </c>
      <c r="B26" s="212" t="s">
        <v>95</v>
      </c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</row>
    <row r="27" spans="1:31" x14ac:dyDescent="0.2">
      <c r="A27" s="229">
        <v>51901</v>
      </c>
      <c r="B27" s="211" t="s">
        <v>276</v>
      </c>
      <c r="C27" s="306">
        <v>0</v>
      </c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293">
        <v>0</v>
      </c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87">
        <f t="shared" ref="AC27:AC36" si="1">C27+P27</f>
        <v>0</v>
      </c>
    </row>
    <row r="28" spans="1:31" x14ac:dyDescent="0.2">
      <c r="A28" s="229">
        <v>51999</v>
      </c>
      <c r="B28" s="211" t="s">
        <v>95</v>
      </c>
      <c r="C28" s="413">
        <v>0</v>
      </c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413"/>
      <c r="Q28" s="413"/>
      <c r="R28" s="413"/>
      <c r="S28" s="413"/>
      <c r="T28" s="413"/>
      <c r="U28" s="413"/>
      <c r="V28" s="413"/>
      <c r="W28" s="413"/>
      <c r="X28" s="413"/>
      <c r="Y28" s="413"/>
      <c r="Z28" s="413"/>
      <c r="AA28" s="413"/>
      <c r="AB28" s="413"/>
      <c r="AC28" s="414">
        <f t="shared" si="1"/>
        <v>0</v>
      </c>
    </row>
    <row r="29" spans="1:31" x14ac:dyDescent="0.2">
      <c r="A29" s="229"/>
      <c r="B29" s="211"/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87">
        <f t="shared" si="1"/>
        <v>0</v>
      </c>
    </row>
    <row r="30" spans="1:31" x14ac:dyDescent="0.2">
      <c r="A30" s="226">
        <v>54</v>
      </c>
      <c r="B30" s="212" t="s">
        <v>163</v>
      </c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7">
        <f t="shared" si="1"/>
        <v>0</v>
      </c>
      <c r="AE30" s="68"/>
    </row>
    <row r="31" spans="1:31" x14ac:dyDescent="0.2">
      <c r="A31" s="226">
        <v>541</v>
      </c>
      <c r="B31" s="212" t="s">
        <v>164</v>
      </c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87">
        <f t="shared" si="1"/>
        <v>0</v>
      </c>
    </row>
    <row r="32" spans="1:31" x14ac:dyDescent="0.2">
      <c r="A32" s="229">
        <v>54101</v>
      </c>
      <c r="B32" s="211" t="s">
        <v>96</v>
      </c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87">
        <f t="shared" si="1"/>
        <v>0</v>
      </c>
    </row>
    <row r="33" spans="1:29" x14ac:dyDescent="0.2">
      <c r="A33" s="229">
        <v>54103</v>
      </c>
      <c r="B33" s="211" t="s">
        <v>97</v>
      </c>
      <c r="C33" s="306">
        <v>0</v>
      </c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293">
        <v>0</v>
      </c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87">
        <f t="shared" si="1"/>
        <v>0</v>
      </c>
    </row>
    <row r="34" spans="1:29" x14ac:dyDescent="0.2">
      <c r="A34" s="229">
        <v>54104</v>
      </c>
      <c r="B34" s="211" t="s">
        <v>98</v>
      </c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293">
        <f>+Consolidado!P35</f>
        <v>0</v>
      </c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87">
        <f t="shared" si="1"/>
        <v>0</v>
      </c>
    </row>
    <row r="35" spans="1:29" x14ac:dyDescent="0.2">
      <c r="A35" s="229">
        <v>54105</v>
      </c>
      <c r="B35" s="211" t="s">
        <v>99</v>
      </c>
      <c r="C35" s="306">
        <f>+Consolidado!D36</f>
        <v>0</v>
      </c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293">
        <f>+Consolidado!P36</f>
        <v>0</v>
      </c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87">
        <f t="shared" si="1"/>
        <v>0</v>
      </c>
    </row>
    <row r="36" spans="1:29" x14ac:dyDescent="0.2">
      <c r="A36" s="229">
        <v>54106</v>
      </c>
      <c r="B36" s="211" t="s">
        <v>100</v>
      </c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87">
        <f t="shared" si="1"/>
        <v>0</v>
      </c>
    </row>
    <row r="37" spans="1:29" x14ac:dyDescent="0.2">
      <c r="A37" s="229">
        <v>54109</v>
      </c>
      <c r="B37" s="211" t="s">
        <v>103</v>
      </c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87"/>
    </row>
    <row r="38" spans="1:29" x14ac:dyDescent="0.2">
      <c r="A38" s="229">
        <v>54110</v>
      </c>
      <c r="B38" s="211" t="s">
        <v>104</v>
      </c>
      <c r="C38" s="306">
        <v>0</v>
      </c>
      <c r="D38" s="306"/>
      <c r="E38" s="306"/>
      <c r="F38" s="306"/>
      <c r="G38" s="306"/>
      <c r="H38" s="306"/>
      <c r="I38" s="306"/>
      <c r="J38" s="306"/>
      <c r="K38" s="306"/>
      <c r="L38" s="306"/>
      <c r="M38" s="306"/>
      <c r="N38" s="306"/>
      <c r="O38" s="306"/>
      <c r="P38" s="293">
        <v>0</v>
      </c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87">
        <f t="shared" ref="AC38:AC47" si="2">C38+P38</f>
        <v>0</v>
      </c>
    </row>
    <row r="39" spans="1:29" x14ac:dyDescent="0.2">
      <c r="A39" s="229">
        <v>54111</v>
      </c>
      <c r="B39" s="211" t="s">
        <v>105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293">
        <f>+Consolidado!P42</f>
        <v>5000</v>
      </c>
      <c r="Q39" s="293">
        <v>833.33</v>
      </c>
      <c r="R39" s="293">
        <v>833.33</v>
      </c>
      <c r="S39" s="293">
        <v>833.33</v>
      </c>
      <c r="T39" s="293">
        <v>833.33</v>
      </c>
      <c r="U39" s="293">
        <v>833.33</v>
      </c>
      <c r="V39" s="293">
        <v>833.33</v>
      </c>
      <c r="W39" s="293">
        <v>833.33</v>
      </c>
      <c r="X39" s="293">
        <v>833.33</v>
      </c>
      <c r="Y39" s="293">
        <v>833.34</v>
      </c>
      <c r="Z39" s="293">
        <v>833.34</v>
      </c>
      <c r="AA39" s="293">
        <v>833.34</v>
      </c>
      <c r="AB39" s="293">
        <v>833.34</v>
      </c>
      <c r="AC39" s="287">
        <f t="shared" si="2"/>
        <v>5000</v>
      </c>
    </row>
    <row r="40" spans="1:29" x14ac:dyDescent="0.2">
      <c r="A40" s="229">
        <v>54112</v>
      </c>
      <c r="B40" s="211" t="s">
        <v>106</v>
      </c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293">
        <f>+Consolidado!P43</f>
        <v>10000</v>
      </c>
      <c r="Q40" s="293">
        <v>833.33</v>
      </c>
      <c r="R40" s="293">
        <v>833.33</v>
      </c>
      <c r="S40" s="293">
        <v>833.33</v>
      </c>
      <c r="T40" s="293">
        <v>833.33</v>
      </c>
      <c r="U40" s="293">
        <v>833.33</v>
      </c>
      <c r="V40" s="293">
        <v>833.33</v>
      </c>
      <c r="W40" s="293">
        <v>833.33</v>
      </c>
      <c r="X40" s="293">
        <v>833.33</v>
      </c>
      <c r="Y40" s="293">
        <v>833.34</v>
      </c>
      <c r="Z40" s="293">
        <v>833.34</v>
      </c>
      <c r="AA40" s="293">
        <v>833.34</v>
      </c>
      <c r="AB40" s="293">
        <v>833.34</v>
      </c>
      <c r="AC40" s="287">
        <f t="shared" si="2"/>
        <v>10000</v>
      </c>
    </row>
    <row r="41" spans="1:29" x14ac:dyDescent="0.2">
      <c r="A41" s="229">
        <v>54114</v>
      </c>
      <c r="B41" s="211" t="s">
        <v>107</v>
      </c>
      <c r="C41" s="306">
        <f>+Consolidado!D44</f>
        <v>0</v>
      </c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293">
        <f>+Consolidado!P44</f>
        <v>2000</v>
      </c>
      <c r="Q41" s="293">
        <v>1000</v>
      </c>
      <c r="R41" s="293"/>
      <c r="S41" s="293">
        <v>1000</v>
      </c>
      <c r="T41" s="293"/>
      <c r="U41" s="293">
        <v>1000</v>
      </c>
      <c r="V41" s="293"/>
      <c r="W41" s="293">
        <v>1000</v>
      </c>
      <c r="X41" s="293"/>
      <c r="Y41" s="293">
        <v>1000</v>
      </c>
      <c r="Z41" s="293"/>
      <c r="AA41" s="293">
        <v>1000</v>
      </c>
      <c r="AB41" s="293"/>
      <c r="AC41" s="287">
        <f t="shared" si="2"/>
        <v>2000</v>
      </c>
    </row>
    <row r="42" spans="1:29" x14ac:dyDescent="0.2">
      <c r="A42" s="229">
        <v>54115</v>
      </c>
      <c r="B42" s="211" t="s">
        <v>108</v>
      </c>
      <c r="C42" s="306">
        <f>+Consolidado!D45</f>
        <v>4000</v>
      </c>
      <c r="D42" s="306">
        <v>666.66</v>
      </c>
      <c r="E42" s="306"/>
      <c r="F42" s="306">
        <v>666.66</v>
      </c>
      <c r="G42" s="306"/>
      <c r="H42" s="306">
        <v>666.67</v>
      </c>
      <c r="I42" s="306"/>
      <c r="J42" s="306">
        <v>666.67</v>
      </c>
      <c r="K42" s="306"/>
      <c r="L42" s="306">
        <v>666.67</v>
      </c>
      <c r="M42" s="306"/>
      <c r="N42" s="306">
        <v>666.67</v>
      </c>
      <c r="O42" s="306"/>
      <c r="P42" s="293">
        <f>+Consolidado!P45</f>
        <v>2000</v>
      </c>
      <c r="Q42" s="293">
        <v>1000</v>
      </c>
      <c r="R42" s="293"/>
      <c r="S42" s="293">
        <v>1000</v>
      </c>
      <c r="T42" s="293"/>
      <c r="U42" s="293">
        <v>1000</v>
      </c>
      <c r="V42" s="293"/>
      <c r="W42" s="293">
        <v>1000</v>
      </c>
      <c r="X42" s="293"/>
      <c r="Y42" s="293">
        <v>1000</v>
      </c>
      <c r="Z42" s="293"/>
      <c r="AA42" s="293">
        <v>1000</v>
      </c>
      <c r="AB42" s="293"/>
      <c r="AC42" s="287">
        <f t="shared" si="2"/>
        <v>6000</v>
      </c>
    </row>
    <row r="43" spans="1:29" x14ac:dyDescent="0.2">
      <c r="A43" s="229">
        <v>54116</v>
      </c>
      <c r="B43" s="211" t="s">
        <v>109</v>
      </c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293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87">
        <f t="shared" si="2"/>
        <v>0</v>
      </c>
    </row>
    <row r="44" spans="1:29" x14ac:dyDescent="0.2">
      <c r="A44" s="229">
        <v>54117</v>
      </c>
      <c r="B44" s="211" t="s">
        <v>110</v>
      </c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87">
        <f t="shared" si="2"/>
        <v>0</v>
      </c>
    </row>
    <row r="45" spans="1:29" x14ac:dyDescent="0.2">
      <c r="A45" s="229">
        <v>54118</v>
      </c>
      <c r="B45" s="211" t="s">
        <v>111</v>
      </c>
      <c r="C45" s="306">
        <v>0</v>
      </c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87">
        <f t="shared" si="2"/>
        <v>0</v>
      </c>
    </row>
    <row r="46" spans="1:29" x14ac:dyDescent="0.2">
      <c r="A46" s="229">
        <v>54121</v>
      </c>
      <c r="B46" s="211" t="s">
        <v>113</v>
      </c>
      <c r="C46" s="306">
        <f>+Consolidado!D50</f>
        <v>0</v>
      </c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293">
        <v>0</v>
      </c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87">
        <f t="shared" si="2"/>
        <v>0</v>
      </c>
    </row>
    <row r="47" spans="1:29" x14ac:dyDescent="0.2">
      <c r="A47" s="229">
        <v>54199</v>
      </c>
      <c r="B47" s="211" t="s">
        <v>114</v>
      </c>
      <c r="C47" s="306">
        <f>+Consolidado!D51</f>
        <v>0</v>
      </c>
      <c r="D47" s="306"/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293">
        <f>+Consolidado!P51</f>
        <v>1000</v>
      </c>
      <c r="Q47" s="293">
        <v>83.33</v>
      </c>
      <c r="R47" s="293">
        <v>83.33</v>
      </c>
      <c r="S47" s="293">
        <v>83.33</v>
      </c>
      <c r="T47" s="293">
        <v>83.33</v>
      </c>
      <c r="U47" s="293">
        <v>83.33</v>
      </c>
      <c r="V47" s="293">
        <v>83.33</v>
      </c>
      <c r="W47" s="293">
        <v>83.33</v>
      </c>
      <c r="X47" s="293">
        <v>83.33</v>
      </c>
      <c r="Y47" s="293">
        <v>83.34</v>
      </c>
      <c r="Z47" s="293">
        <v>83.34</v>
      </c>
      <c r="AA47" s="293">
        <v>83.34</v>
      </c>
      <c r="AB47" s="293">
        <v>83.34</v>
      </c>
      <c r="AC47" s="287">
        <f t="shared" si="2"/>
        <v>1000</v>
      </c>
    </row>
    <row r="48" spans="1:29" x14ac:dyDescent="0.2">
      <c r="A48" s="226">
        <v>542</v>
      </c>
      <c r="B48" s="212" t="s">
        <v>165</v>
      </c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</row>
    <row r="49" spans="1:29" x14ac:dyDescent="0.2">
      <c r="A49" s="229">
        <v>54201</v>
      </c>
      <c r="B49" s="211" t="s">
        <v>115</v>
      </c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293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87"/>
    </row>
    <row r="50" spans="1:29" x14ac:dyDescent="0.2">
      <c r="A50" s="229">
        <v>54202</v>
      </c>
      <c r="B50" s="211" t="s">
        <v>116</v>
      </c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293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87"/>
    </row>
    <row r="51" spans="1:29" x14ac:dyDescent="0.2">
      <c r="A51" s="229">
        <v>54203</v>
      </c>
      <c r="B51" s="211" t="s">
        <v>117</v>
      </c>
      <c r="C51" s="306">
        <v>0</v>
      </c>
      <c r="D51" s="306"/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293">
        <v>0</v>
      </c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87">
        <f>C51+P51</f>
        <v>0</v>
      </c>
    </row>
    <row r="52" spans="1:29" x14ac:dyDescent="0.2">
      <c r="A52" s="229">
        <v>54204</v>
      </c>
      <c r="B52" s="211" t="s">
        <v>118</v>
      </c>
      <c r="C52" s="306"/>
      <c r="D52" s="306"/>
      <c r="E52" s="306"/>
      <c r="F52" s="306"/>
      <c r="G52" s="306"/>
      <c r="H52" s="306"/>
      <c r="I52" s="306"/>
      <c r="J52" s="306"/>
      <c r="K52" s="306"/>
      <c r="L52" s="306"/>
      <c r="M52" s="306"/>
      <c r="N52" s="306"/>
      <c r="O52" s="306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87"/>
    </row>
    <row r="53" spans="1:29" x14ac:dyDescent="0.2">
      <c r="A53" s="229">
        <v>54205</v>
      </c>
      <c r="B53" s="211" t="s">
        <v>173</v>
      </c>
      <c r="C53" s="306">
        <v>0</v>
      </c>
      <c r="D53" s="306"/>
      <c r="E53" s="306"/>
      <c r="F53" s="306"/>
      <c r="G53" s="306"/>
      <c r="H53" s="306"/>
      <c r="I53" s="306"/>
      <c r="J53" s="306"/>
      <c r="K53" s="306"/>
      <c r="L53" s="306"/>
      <c r="M53" s="306"/>
      <c r="N53" s="306"/>
      <c r="O53" s="306"/>
      <c r="P53" s="293"/>
      <c r="Q53" s="293"/>
      <c r="R53" s="293"/>
      <c r="S53" s="293"/>
      <c r="T53" s="293"/>
      <c r="U53" s="293"/>
      <c r="V53" s="293"/>
      <c r="W53" s="293"/>
      <c r="X53" s="293"/>
      <c r="Y53" s="293"/>
      <c r="Z53" s="293"/>
      <c r="AA53" s="293"/>
      <c r="AB53" s="293"/>
      <c r="AC53" s="287">
        <f>C53+P53</f>
        <v>0</v>
      </c>
    </row>
    <row r="54" spans="1:29" x14ac:dyDescent="0.2">
      <c r="A54" s="226">
        <v>543</v>
      </c>
      <c r="B54" s="212" t="s">
        <v>166</v>
      </c>
      <c r="C54" s="305"/>
      <c r="D54" s="305"/>
      <c r="E54" s="305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</row>
    <row r="55" spans="1:29" x14ac:dyDescent="0.2">
      <c r="A55" s="229">
        <v>54301</v>
      </c>
      <c r="B55" s="211" t="s">
        <v>119</v>
      </c>
      <c r="C55" s="306">
        <v>0</v>
      </c>
      <c r="D55" s="306"/>
      <c r="E55" s="306"/>
      <c r="F55" s="306"/>
      <c r="G55" s="306"/>
      <c r="H55" s="306"/>
      <c r="I55" s="306"/>
      <c r="J55" s="306"/>
      <c r="K55" s="306"/>
      <c r="L55" s="306"/>
      <c r="M55" s="306"/>
      <c r="N55" s="306"/>
      <c r="O55" s="306"/>
      <c r="P55" s="293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87">
        <f>C55+P55</f>
        <v>0</v>
      </c>
    </row>
    <row r="56" spans="1:29" x14ac:dyDescent="0.2">
      <c r="A56" s="229">
        <v>54302</v>
      </c>
      <c r="B56" s="211" t="s">
        <v>120</v>
      </c>
      <c r="C56" s="306">
        <v>0</v>
      </c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293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87">
        <f>C56</f>
        <v>0</v>
      </c>
    </row>
    <row r="57" spans="1:29" x14ac:dyDescent="0.2">
      <c r="A57" s="229">
        <v>54303</v>
      </c>
      <c r="B57" s="211" t="s">
        <v>121</v>
      </c>
      <c r="C57" s="306">
        <v>0</v>
      </c>
      <c r="D57" s="306"/>
      <c r="E57" s="306"/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87">
        <f>C57+P57</f>
        <v>0</v>
      </c>
    </row>
    <row r="58" spans="1:29" x14ac:dyDescent="0.2">
      <c r="A58" s="229">
        <v>54304</v>
      </c>
      <c r="B58" s="211" t="s">
        <v>122</v>
      </c>
      <c r="C58" s="306"/>
      <c r="D58" s="306"/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6"/>
      <c r="P58" s="293">
        <f>+Consolidado!P63</f>
        <v>5000</v>
      </c>
      <c r="Q58" s="293">
        <v>833.33</v>
      </c>
      <c r="R58" s="293">
        <v>833.33</v>
      </c>
      <c r="S58" s="293">
        <v>833.33</v>
      </c>
      <c r="T58" s="293">
        <v>833.33</v>
      </c>
      <c r="U58" s="293">
        <v>833.33</v>
      </c>
      <c r="V58" s="293">
        <v>833.33</v>
      </c>
      <c r="W58" s="293">
        <v>833.33</v>
      </c>
      <c r="X58" s="293">
        <v>833.33</v>
      </c>
      <c r="Y58" s="293">
        <v>833.34</v>
      </c>
      <c r="Z58" s="293">
        <v>833.34</v>
      </c>
      <c r="AA58" s="293">
        <v>833.34</v>
      </c>
      <c r="AB58" s="293">
        <v>833.34</v>
      </c>
      <c r="AC58" s="287">
        <v>5000</v>
      </c>
    </row>
    <row r="59" spans="1:29" x14ac:dyDescent="0.2">
      <c r="A59" s="229">
        <v>54305</v>
      </c>
      <c r="B59" s="211" t="s">
        <v>123</v>
      </c>
      <c r="C59" s="306">
        <v>0</v>
      </c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293">
        <v>0</v>
      </c>
      <c r="Q59" s="293"/>
      <c r="R59" s="293"/>
      <c r="S59" s="293"/>
      <c r="T59" s="293"/>
      <c r="U59" s="293"/>
      <c r="V59" s="293"/>
      <c r="W59" s="293"/>
      <c r="X59" s="293"/>
      <c r="Y59" s="293"/>
      <c r="Z59" s="293"/>
      <c r="AA59" s="293"/>
      <c r="AB59" s="293"/>
      <c r="AC59" s="287">
        <f t="shared" ref="AC59:AC74" si="3">C59+P59</f>
        <v>0</v>
      </c>
    </row>
    <row r="60" spans="1:29" x14ac:dyDescent="0.2">
      <c r="A60" s="229">
        <v>54307</v>
      </c>
      <c r="B60" s="211" t="s">
        <v>125</v>
      </c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87">
        <f t="shared" si="3"/>
        <v>0</v>
      </c>
    </row>
    <row r="61" spans="1:29" x14ac:dyDescent="0.2">
      <c r="A61" s="229">
        <v>54309</v>
      </c>
      <c r="B61" s="211" t="s">
        <v>126</v>
      </c>
      <c r="C61" s="306"/>
      <c r="D61" s="306"/>
      <c r="E61" s="306"/>
      <c r="F61" s="306"/>
      <c r="G61" s="306"/>
      <c r="H61" s="306"/>
      <c r="I61" s="306"/>
      <c r="J61" s="306"/>
      <c r="K61" s="306"/>
      <c r="L61" s="306"/>
      <c r="M61" s="306"/>
      <c r="N61" s="306"/>
      <c r="O61" s="306"/>
      <c r="P61" s="293"/>
      <c r="Q61" s="293"/>
      <c r="R61" s="293"/>
      <c r="S61" s="293"/>
      <c r="T61" s="293"/>
      <c r="U61" s="293"/>
      <c r="V61" s="293"/>
      <c r="W61" s="293"/>
      <c r="X61" s="293"/>
      <c r="Y61" s="293"/>
      <c r="Z61" s="293"/>
      <c r="AA61" s="293"/>
      <c r="AB61" s="293"/>
      <c r="AC61" s="287">
        <f t="shared" si="3"/>
        <v>0</v>
      </c>
    </row>
    <row r="62" spans="1:29" x14ac:dyDescent="0.2">
      <c r="A62" s="229">
        <v>54310</v>
      </c>
      <c r="B62" s="211" t="s">
        <v>127</v>
      </c>
      <c r="C62" s="306"/>
      <c r="D62" s="306"/>
      <c r="E62" s="306"/>
      <c r="F62" s="306"/>
      <c r="G62" s="306"/>
      <c r="H62" s="306"/>
      <c r="I62" s="306"/>
      <c r="J62" s="306"/>
      <c r="K62" s="306"/>
      <c r="L62" s="306"/>
      <c r="M62" s="306"/>
      <c r="N62" s="306"/>
      <c r="O62" s="306"/>
      <c r="P62" s="293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87">
        <f t="shared" si="3"/>
        <v>0</v>
      </c>
    </row>
    <row r="63" spans="1:29" x14ac:dyDescent="0.2">
      <c r="A63" s="229">
        <v>54311</v>
      </c>
      <c r="B63" s="211" t="s">
        <v>128</v>
      </c>
      <c r="C63" s="306">
        <v>0</v>
      </c>
      <c r="D63" s="306"/>
      <c r="E63" s="306"/>
      <c r="F63" s="306"/>
      <c r="G63" s="306"/>
      <c r="H63" s="306"/>
      <c r="I63" s="306"/>
      <c r="J63" s="306"/>
      <c r="K63" s="306"/>
      <c r="L63" s="306"/>
      <c r="M63" s="306"/>
      <c r="N63" s="306"/>
      <c r="O63" s="306"/>
      <c r="P63" s="293">
        <v>0</v>
      </c>
      <c r="Q63" s="293"/>
      <c r="R63" s="293"/>
      <c r="S63" s="293"/>
      <c r="T63" s="293"/>
      <c r="U63" s="293"/>
      <c r="V63" s="293"/>
      <c r="W63" s="293"/>
      <c r="X63" s="293"/>
      <c r="Y63" s="293"/>
      <c r="Z63" s="293"/>
      <c r="AA63" s="293"/>
      <c r="AB63" s="293"/>
      <c r="AC63" s="287">
        <f t="shared" si="3"/>
        <v>0</v>
      </c>
    </row>
    <row r="64" spans="1:29" x14ac:dyDescent="0.2">
      <c r="A64" s="229">
        <v>54313</v>
      </c>
      <c r="B64" s="211" t="s">
        <v>129</v>
      </c>
      <c r="C64" s="306">
        <v>0</v>
      </c>
      <c r="D64" s="306"/>
      <c r="E64" s="306"/>
      <c r="F64" s="306"/>
      <c r="G64" s="306"/>
      <c r="H64" s="306"/>
      <c r="I64" s="306"/>
      <c r="J64" s="306"/>
      <c r="K64" s="306"/>
      <c r="L64" s="306"/>
      <c r="M64" s="306"/>
      <c r="N64" s="306"/>
      <c r="O64" s="306"/>
      <c r="P64" s="293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87">
        <f t="shared" si="3"/>
        <v>0</v>
      </c>
    </row>
    <row r="65" spans="1:29" x14ac:dyDescent="0.2">
      <c r="A65" s="229">
        <v>54314</v>
      </c>
      <c r="B65" s="211" t="s">
        <v>130</v>
      </c>
      <c r="C65" s="306"/>
      <c r="D65" s="306"/>
      <c r="E65" s="306"/>
      <c r="F65" s="306"/>
      <c r="G65" s="306"/>
      <c r="H65" s="306"/>
      <c r="I65" s="306"/>
      <c r="J65" s="306"/>
      <c r="K65" s="306"/>
      <c r="L65" s="306"/>
      <c r="M65" s="306"/>
      <c r="N65" s="306"/>
      <c r="O65" s="306"/>
      <c r="P65" s="293">
        <f>Consolidado!P69</f>
        <v>10000</v>
      </c>
      <c r="Q65" s="293">
        <v>1500</v>
      </c>
      <c r="R65" s="293">
        <v>1500</v>
      </c>
      <c r="S65" s="293">
        <v>1500</v>
      </c>
      <c r="T65" s="293">
        <v>1500</v>
      </c>
      <c r="U65" s="293">
        <v>1500</v>
      </c>
      <c r="V65" s="293">
        <v>1500</v>
      </c>
      <c r="W65" s="293">
        <v>1500</v>
      </c>
      <c r="X65" s="293">
        <v>1500</v>
      </c>
      <c r="Y65" s="293">
        <v>1500</v>
      </c>
      <c r="Z65" s="293">
        <v>1500</v>
      </c>
      <c r="AA65" s="293">
        <v>1500</v>
      </c>
      <c r="AB65" s="293">
        <v>1500</v>
      </c>
      <c r="AC65" s="287">
        <f t="shared" si="3"/>
        <v>10000</v>
      </c>
    </row>
    <row r="66" spans="1:29" x14ac:dyDescent="0.2">
      <c r="A66" s="229">
        <v>54317</v>
      </c>
      <c r="B66" s="211" t="s">
        <v>263</v>
      </c>
      <c r="C66" s="306">
        <v>0</v>
      </c>
      <c r="D66" s="306"/>
      <c r="E66" s="306"/>
      <c r="F66" s="306"/>
      <c r="G66" s="306"/>
      <c r="H66" s="306"/>
      <c r="I66" s="306"/>
      <c r="J66" s="306"/>
      <c r="K66" s="306"/>
      <c r="L66" s="306"/>
      <c r="M66" s="306"/>
      <c r="N66" s="306"/>
      <c r="O66" s="306"/>
      <c r="P66" s="293">
        <v>0</v>
      </c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87">
        <f t="shared" si="3"/>
        <v>0</v>
      </c>
    </row>
    <row r="67" spans="1:29" x14ac:dyDescent="0.2">
      <c r="A67" s="229">
        <v>54399</v>
      </c>
      <c r="B67" s="211" t="s">
        <v>131</v>
      </c>
      <c r="C67" s="306">
        <f>+Consolidado!D70</f>
        <v>0</v>
      </c>
      <c r="D67" s="306"/>
      <c r="E67" s="306"/>
      <c r="F67" s="306"/>
      <c r="G67" s="306"/>
      <c r="H67" s="306"/>
      <c r="I67" s="306"/>
      <c r="J67" s="306"/>
      <c r="K67" s="306"/>
      <c r="L67" s="306"/>
      <c r="M67" s="306"/>
      <c r="N67" s="306"/>
      <c r="O67" s="306"/>
      <c r="P67" s="293">
        <f>+Consolidado!P70</f>
        <v>0</v>
      </c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87">
        <f t="shared" si="3"/>
        <v>0</v>
      </c>
    </row>
    <row r="68" spans="1:29" x14ac:dyDescent="0.2">
      <c r="A68" s="229"/>
      <c r="B68" s="211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293"/>
      <c r="Q68" s="293"/>
      <c r="R68" s="293"/>
      <c r="S68" s="293"/>
      <c r="T68" s="293"/>
      <c r="U68" s="293"/>
      <c r="V68" s="293"/>
      <c r="W68" s="293"/>
      <c r="X68" s="293"/>
      <c r="Y68" s="293"/>
      <c r="Z68" s="293"/>
      <c r="AA68" s="293"/>
      <c r="AB68" s="293"/>
      <c r="AC68" s="287">
        <f t="shared" si="3"/>
        <v>0</v>
      </c>
    </row>
    <row r="69" spans="1:29" x14ac:dyDescent="0.2">
      <c r="A69" s="226">
        <v>544</v>
      </c>
      <c r="B69" s="212" t="s">
        <v>167</v>
      </c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87">
        <f t="shared" si="3"/>
        <v>0</v>
      </c>
    </row>
    <row r="70" spans="1:29" x14ac:dyDescent="0.2">
      <c r="A70" s="229">
        <v>54401</v>
      </c>
      <c r="B70" s="211" t="s">
        <v>132</v>
      </c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293">
        <f>+Consolidado!P73</f>
        <v>0</v>
      </c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87">
        <f t="shared" si="3"/>
        <v>0</v>
      </c>
    </row>
    <row r="71" spans="1:29" x14ac:dyDescent="0.2">
      <c r="A71" s="229">
        <v>54404</v>
      </c>
      <c r="B71" s="211" t="s">
        <v>264</v>
      </c>
      <c r="C71" s="306"/>
      <c r="D71" s="306"/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6"/>
      <c r="P71" s="293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87">
        <f t="shared" si="3"/>
        <v>0</v>
      </c>
    </row>
    <row r="72" spans="1:29" x14ac:dyDescent="0.2">
      <c r="A72" s="229">
        <v>54403</v>
      </c>
      <c r="B72" s="211" t="s">
        <v>133</v>
      </c>
      <c r="C72" s="306">
        <v>0</v>
      </c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6"/>
      <c r="P72" s="293">
        <f>+Consolidado!P75</f>
        <v>0</v>
      </c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87">
        <f t="shared" si="3"/>
        <v>0</v>
      </c>
    </row>
    <row r="73" spans="1:29" x14ac:dyDescent="0.2">
      <c r="A73" s="229"/>
      <c r="B73" s="211"/>
      <c r="C73" s="306"/>
      <c r="D73" s="306"/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6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87">
        <f t="shared" si="3"/>
        <v>0</v>
      </c>
    </row>
    <row r="74" spans="1:29" x14ac:dyDescent="0.2">
      <c r="A74" s="226">
        <v>545</v>
      </c>
      <c r="B74" s="212" t="s">
        <v>266</v>
      </c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87">
        <f t="shared" si="3"/>
        <v>0</v>
      </c>
    </row>
    <row r="75" spans="1:29" x14ac:dyDescent="0.2">
      <c r="A75" s="229">
        <v>54502</v>
      </c>
      <c r="B75" s="211" t="s">
        <v>489</v>
      </c>
      <c r="C75" s="306"/>
      <c r="D75" s="306"/>
      <c r="E75" s="306"/>
      <c r="F75" s="306"/>
      <c r="G75" s="306"/>
      <c r="H75" s="306"/>
      <c r="I75" s="306"/>
      <c r="J75" s="306"/>
      <c r="K75" s="306"/>
      <c r="L75" s="306"/>
      <c r="M75" s="306"/>
      <c r="N75" s="306"/>
      <c r="O75" s="306"/>
      <c r="P75" s="293">
        <f>+Consolidado!P79</f>
        <v>7000</v>
      </c>
      <c r="Q75" s="293">
        <v>1166.67</v>
      </c>
      <c r="R75" s="293"/>
      <c r="S75" s="293">
        <v>1166.67</v>
      </c>
      <c r="T75" s="293"/>
      <c r="U75" s="293">
        <v>1166.67</v>
      </c>
      <c r="V75" s="293"/>
      <c r="W75" s="293">
        <v>1166.67</v>
      </c>
      <c r="X75" s="293"/>
      <c r="Y75" s="293">
        <v>1166.6600000000001</v>
      </c>
      <c r="Z75" s="293"/>
      <c r="AA75" s="293">
        <v>1166.6600000000001</v>
      </c>
      <c r="AB75" s="293"/>
      <c r="AC75" s="287">
        <f t="shared" ref="AC75:AC80" si="4">C75+P75</f>
        <v>7000</v>
      </c>
    </row>
    <row r="76" spans="1:29" x14ac:dyDescent="0.2">
      <c r="A76" s="229">
        <v>54505</v>
      </c>
      <c r="B76" s="211" t="s">
        <v>135</v>
      </c>
      <c r="C76" s="306">
        <v>0</v>
      </c>
      <c r="D76" s="306"/>
      <c r="E76" s="306"/>
      <c r="F76" s="306"/>
      <c r="G76" s="306"/>
      <c r="H76" s="306"/>
      <c r="I76" s="306"/>
      <c r="J76" s="306"/>
      <c r="K76" s="306"/>
      <c r="L76" s="306"/>
      <c r="M76" s="306"/>
      <c r="N76" s="306"/>
      <c r="O76" s="306"/>
      <c r="P76" s="293">
        <f>+Consolidado!P81</f>
        <v>2500</v>
      </c>
      <c r="Q76" s="293">
        <v>625</v>
      </c>
      <c r="R76" s="293"/>
      <c r="S76" s="293"/>
      <c r="T76" s="293">
        <v>625</v>
      </c>
      <c r="U76" s="293"/>
      <c r="V76" s="293"/>
      <c r="W76" s="293">
        <v>625</v>
      </c>
      <c r="X76" s="293"/>
      <c r="Y76" s="293"/>
      <c r="Z76" s="293">
        <v>625</v>
      </c>
      <c r="AA76" s="293"/>
      <c r="AB76" s="293"/>
      <c r="AC76" s="287">
        <f t="shared" si="4"/>
        <v>2500</v>
      </c>
    </row>
    <row r="77" spans="1:29" x14ac:dyDescent="0.2">
      <c r="A77" s="229">
        <v>54507</v>
      </c>
      <c r="B77" s="211" t="s">
        <v>136</v>
      </c>
      <c r="C77" s="306"/>
      <c r="D77" s="306"/>
      <c r="E77" s="306"/>
      <c r="F77" s="306"/>
      <c r="G77" s="306"/>
      <c r="H77" s="306"/>
      <c r="I77" s="306"/>
      <c r="J77" s="306"/>
      <c r="K77" s="306"/>
      <c r="L77" s="306"/>
      <c r="M77" s="306"/>
      <c r="N77" s="306"/>
      <c r="O77" s="306"/>
      <c r="P77" s="293">
        <f>+Consolidado!P82</f>
        <v>3000</v>
      </c>
      <c r="Q77" s="293">
        <v>750</v>
      </c>
      <c r="R77" s="293"/>
      <c r="S77" s="293"/>
      <c r="T77" s="293">
        <v>750</v>
      </c>
      <c r="U77" s="293"/>
      <c r="V77" s="293"/>
      <c r="W77" s="293">
        <v>750</v>
      </c>
      <c r="X77" s="293"/>
      <c r="Y77" s="293"/>
      <c r="Z77" s="293">
        <v>750</v>
      </c>
      <c r="AA77" s="293"/>
      <c r="AB77" s="293"/>
      <c r="AC77" s="287">
        <f t="shared" si="4"/>
        <v>3000</v>
      </c>
    </row>
    <row r="78" spans="1:29" x14ac:dyDescent="0.2">
      <c r="A78" s="229">
        <v>54599</v>
      </c>
      <c r="B78" s="211" t="s">
        <v>266</v>
      </c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6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87">
        <f t="shared" si="4"/>
        <v>0</v>
      </c>
    </row>
    <row r="79" spans="1:29" x14ac:dyDescent="0.2">
      <c r="A79" s="229">
        <v>54508</v>
      </c>
      <c r="B79" s="211" t="s">
        <v>137</v>
      </c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6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87">
        <f t="shared" si="4"/>
        <v>0</v>
      </c>
    </row>
    <row r="80" spans="1:29" x14ac:dyDescent="0.2">
      <c r="A80" s="229">
        <v>54699</v>
      </c>
      <c r="B80" s="211" t="s">
        <v>267</v>
      </c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6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87">
        <f t="shared" si="4"/>
        <v>0</v>
      </c>
    </row>
    <row r="81" spans="1:29" x14ac:dyDescent="0.2">
      <c r="A81" s="229"/>
      <c r="B81" s="211"/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6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87"/>
    </row>
    <row r="82" spans="1:29" x14ac:dyDescent="0.2">
      <c r="A82" s="226">
        <v>55</v>
      </c>
      <c r="B82" s="212" t="s">
        <v>168</v>
      </c>
      <c r="C82" s="305"/>
      <c r="D82" s="305"/>
      <c r="E82" s="305"/>
      <c r="F82" s="305"/>
      <c r="G82" s="305"/>
      <c r="H82" s="305"/>
      <c r="I82" s="305"/>
      <c r="J82" s="305"/>
      <c r="K82" s="305"/>
      <c r="L82" s="305"/>
      <c r="M82" s="305"/>
      <c r="N82" s="305"/>
      <c r="O82" s="30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</row>
    <row r="83" spans="1:29" x14ac:dyDescent="0.2">
      <c r="A83" s="226">
        <v>555</v>
      </c>
      <c r="B83" s="212" t="s">
        <v>268</v>
      </c>
      <c r="C83" s="305"/>
      <c r="D83" s="305"/>
      <c r="E83" s="305"/>
      <c r="F83" s="305"/>
      <c r="G83" s="305"/>
      <c r="H83" s="305"/>
      <c r="I83" s="305"/>
      <c r="J83" s="305"/>
      <c r="K83" s="305"/>
      <c r="L83" s="305"/>
      <c r="M83" s="305"/>
      <c r="N83" s="305"/>
      <c r="O83" s="30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</row>
    <row r="84" spans="1:29" s="101" customFormat="1" x14ac:dyDescent="0.2">
      <c r="A84" s="229">
        <v>55599</v>
      </c>
      <c r="B84" s="211" t="s">
        <v>269</v>
      </c>
      <c r="C84" s="306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6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</row>
    <row r="85" spans="1:29" x14ac:dyDescent="0.2">
      <c r="A85" s="226">
        <v>556</v>
      </c>
      <c r="B85" s="212" t="s">
        <v>169</v>
      </c>
      <c r="C85" s="305"/>
      <c r="D85" s="305"/>
      <c r="E85" s="305"/>
      <c r="F85" s="305"/>
      <c r="G85" s="305"/>
      <c r="H85" s="305"/>
      <c r="I85" s="305"/>
      <c r="J85" s="305"/>
      <c r="K85" s="305"/>
      <c r="L85" s="305"/>
      <c r="M85" s="305"/>
      <c r="N85" s="305"/>
      <c r="O85" s="30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</row>
    <row r="86" spans="1:29" x14ac:dyDescent="0.2">
      <c r="A86" s="229">
        <v>55601</v>
      </c>
      <c r="B86" s="211" t="s">
        <v>280</v>
      </c>
      <c r="C86" s="306">
        <v>0</v>
      </c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6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>
        <f>C86+P86</f>
        <v>0</v>
      </c>
    </row>
    <row r="87" spans="1:29" x14ac:dyDescent="0.2">
      <c r="A87" s="229">
        <v>55603</v>
      </c>
      <c r="B87" s="211" t="s">
        <v>139</v>
      </c>
      <c r="C87" s="306">
        <v>0</v>
      </c>
      <c r="D87" s="306"/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293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87"/>
    </row>
    <row r="88" spans="1:29" x14ac:dyDescent="0.2">
      <c r="A88" s="229">
        <v>55608</v>
      </c>
      <c r="B88" s="211" t="s">
        <v>281</v>
      </c>
      <c r="C88" s="306"/>
      <c r="D88" s="306"/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6"/>
      <c r="P88" s="293"/>
      <c r="Q88" s="293"/>
      <c r="R88" s="293"/>
      <c r="S88" s="293"/>
      <c r="T88" s="293"/>
      <c r="U88" s="293"/>
      <c r="V88" s="293"/>
      <c r="W88" s="293"/>
      <c r="X88" s="293"/>
      <c r="Y88" s="293"/>
      <c r="Z88" s="293"/>
      <c r="AA88" s="293"/>
      <c r="AB88" s="293"/>
      <c r="AC88" s="287"/>
    </row>
    <row r="89" spans="1:29" x14ac:dyDescent="0.2">
      <c r="A89" s="226">
        <v>557</v>
      </c>
      <c r="B89" s="212" t="s">
        <v>170</v>
      </c>
      <c r="C89" s="305"/>
      <c r="D89" s="305"/>
      <c r="E89" s="305"/>
      <c r="F89" s="305"/>
      <c r="G89" s="305"/>
      <c r="H89" s="305"/>
      <c r="I89" s="305"/>
      <c r="J89" s="305"/>
      <c r="K89" s="305"/>
      <c r="L89" s="305"/>
      <c r="M89" s="305"/>
      <c r="N89" s="305"/>
      <c r="O89" s="30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87"/>
    </row>
    <row r="90" spans="1:29" x14ac:dyDescent="0.2">
      <c r="A90" s="229">
        <v>55799</v>
      </c>
      <c r="B90" s="211" t="s">
        <v>140</v>
      </c>
      <c r="C90" s="306">
        <v>0</v>
      </c>
      <c r="D90" s="306"/>
      <c r="E90" s="306"/>
      <c r="F90" s="306"/>
      <c r="G90" s="306"/>
      <c r="H90" s="306"/>
      <c r="I90" s="306"/>
      <c r="J90" s="306"/>
      <c r="K90" s="306"/>
      <c r="L90" s="306"/>
      <c r="M90" s="306"/>
      <c r="N90" s="306"/>
      <c r="O90" s="306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87"/>
    </row>
    <row r="91" spans="1:29" x14ac:dyDescent="0.2">
      <c r="A91" s="229"/>
      <c r="B91" s="211"/>
      <c r="C91" s="306"/>
      <c r="D91" s="306"/>
      <c r="E91" s="306"/>
      <c r="F91" s="306"/>
      <c r="G91" s="306"/>
      <c r="H91" s="306"/>
      <c r="I91" s="306"/>
      <c r="J91" s="306"/>
      <c r="K91" s="306"/>
      <c r="L91" s="306"/>
      <c r="M91" s="306"/>
      <c r="N91" s="306"/>
      <c r="O91" s="306"/>
      <c r="P91" s="293"/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87"/>
    </row>
    <row r="92" spans="1:29" x14ac:dyDescent="0.2">
      <c r="A92" s="226">
        <v>56</v>
      </c>
      <c r="B92" s="212" t="s">
        <v>141</v>
      </c>
      <c r="C92" s="305"/>
      <c r="D92" s="305"/>
      <c r="E92" s="305"/>
      <c r="F92" s="305"/>
      <c r="G92" s="305"/>
      <c r="H92" s="305"/>
      <c r="I92" s="305"/>
      <c r="J92" s="305"/>
      <c r="K92" s="305"/>
      <c r="L92" s="305"/>
      <c r="M92" s="305"/>
      <c r="N92" s="305"/>
      <c r="O92" s="30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/>
    </row>
    <row r="93" spans="1:29" x14ac:dyDescent="0.2">
      <c r="A93" s="226">
        <v>562</v>
      </c>
      <c r="B93" s="212" t="s">
        <v>171</v>
      </c>
      <c r="C93" s="305"/>
      <c r="D93" s="305"/>
      <c r="E93" s="305"/>
      <c r="F93" s="305"/>
      <c r="G93" s="305"/>
      <c r="H93" s="305"/>
      <c r="I93" s="305"/>
      <c r="J93" s="305"/>
      <c r="K93" s="305"/>
      <c r="L93" s="305"/>
      <c r="M93" s="305"/>
      <c r="N93" s="305"/>
      <c r="O93" s="30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  <c r="AA93" s="295"/>
      <c r="AB93" s="295"/>
      <c r="AC93" s="295"/>
    </row>
    <row r="94" spans="1:29" x14ac:dyDescent="0.2">
      <c r="A94" s="229">
        <v>56201</v>
      </c>
      <c r="B94" s="211" t="s">
        <v>141</v>
      </c>
      <c r="C94" s="306">
        <v>0</v>
      </c>
      <c r="D94" s="306"/>
      <c r="E94" s="306"/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293">
        <v>0</v>
      </c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87">
        <f>C94+P94</f>
        <v>0</v>
      </c>
    </row>
    <row r="95" spans="1:29" x14ac:dyDescent="0.2">
      <c r="A95" s="229">
        <v>56303</v>
      </c>
      <c r="B95" s="211" t="s">
        <v>142</v>
      </c>
      <c r="C95" s="306"/>
      <c r="D95" s="306"/>
      <c r="E95" s="306"/>
      <c r="F95" s="306"/>
      <c r="G95" s="306"/>
      <c r="H95" s="306"/>
      <c r="I95" s="306"/>
      <c r="J95" s="306"/>
      <c r="K95" s="306"/>
      <c r="L95" s="306"/>
      <c r="M95" s="306"/>
      <c r="N95" s="306"/>
      <c r="O95" s="306"/>
      <c r="P95" s="293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87"/>
    </row>
    <row r="96" spans="1:29" x14ac:dyDescent="0.2">
      <c r="A96" s="229">
        <v>56304</v>
      </c>
      <c r="B96" s="211" t="s">
        <v>143</v>
      </c>
      <c r="C96" s="306"/>
      <c r="D96" s="306"/>
      <c r="E96" s="306"/>
      <c r="F96" s="306"/>
      <c r="G96" s="306"/>
      <c r="H96" s="306"/>
      <c r="I96" s="306"/>
      <c r="J96" s="306"/>
      <c r="K96" s="306"/>
      <c r="L96" s="306"/>
      <c r="M96" s="306"/>
      <c r="N96" s="306"/>
      <c r="O96" s="306"/>
      <c r="P96" s="293"/>
      <c r="Q96" s="293"/>
      <c r="R96" s="293"/>
      <c r="S96" s="293"/>
      <c r="T96" s="293"/>
      <c r="U96" s="293"/>
      <c r="V96" s="293"/>
      <c r="W96" s="293"/>
      <c r="X96" s="293"/>
      <c r="Y96" s="293"/>
      <c r="Z96" s="293"/>
      <c r="AA96" s="293"/>
      <c r="AB96" s="293"/>
      <c r="AC96" s="287"/>
    </row>
    <row r="97" spans="1:29" x14ac:dyDescent="0.2">
      <c r="A97" s="229">
        <v>56305</v>
      </c>
      <c r="B97" s="211" t="s">
        <v>144</v>
      </c>
      <c r="C97" s="306"/>
      <c r="D97" s="306"/>
      <c r="E97" s="306"/>
      <c r="F97" s="306"/>
      <c r="G97" s="306"/>
      <c r="H97" s="306"/>
      <c r="I97" s="306"/>
      <c r="J97" s="306"/>
      <c r="K97" s="306"/>
      <c r="L97" s="306"/>
      <c r="M97" s="306"/>
      <c r="N97" s="306"/>
      <c r="O97" s="306"/>
      <c r="P97" s="293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87"/>
    </row>
    <row r="98" spans="1:29" s="2" customFormat="1" x14ac:dyDescent="0.2">
      <c r="A98" s="226">
        <v>61</v>
      </c>
      <c r="B98" s="212" t="s">
        <v>247</v>
      </c>
      <c r="C98" s="305"/>
      <c r="D98" s="305"/>
      <c r="E98" s="305"/>
      <c r="F98" s="305"/>
      <c r="G98" s="305"/>
      <c r="H98" s="305"/>
      <c r="I98" s="305"/>
      <c r="J98" s="305"/>
      <c r="K98" s="305"/>
      <c r="L98" s="305"/>
      <c r="M98" s="305"/>
      <c r="N98" s="305"/>
      <c r="O98" s="30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  <c r="AA98" s="295"/>
      <c r="AB98" s="295"/>
      <c r="AC98" s="288"/>
    </row>
    <row r="99" spans="1:29" s="2" customFormat="1" x14ac:dyDescent="0.2">
      <c r="A99" s="226">
        <v>611</v>
      </c>
      <c r="B99" s="212" t="s">
        <v>273</v>
      </c>
      <c r="C99" s="305"/>
      <c r="D99" s="305"/>
      <c r="E99" s="305"/>
      <c r="F99" s="305"/>
      <c r="G99" s="305"/>
      <c r="H99" s="305"/>
      <c r="I99" s="305"/>
      <c r="J99" s="305"/>
      <c r="K99" s="305"/>
      <c r="L99" s="305"/>
      <c r="M99" s="305"/>
      <c r="N99" s="305"/>
      <c r="O99" s="30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  <c r="AA99" s="295"/>
      <c r="AB99" s="295"/>
      <c r="AC99" s="288"/>
    </row>
    <row r="100" spans="1:29" x14ac:dyDescent="0.2">
      <c r="A100" s="229">
        <v>61101</v>
      </c>
      <c r="B100" s="211" t="s">
        <v>270</v>
      </c>
      <c r="C100" s="306"/>
      <c r="D100" s="306"/>
      <c r="E100" s="306"/>
      <c r="F100" s="306"/>
      <c r="G100" s="306"/>
      <c r="H100" s="306"/>
      <c r="I100" s="306"/>
      <c r="J100" s="306"/>
      <c r="K100" s="306"/>
      <c r="L100" s="306"/>
      <c r="M100" s="306"/>
      <c r="N100" s="306"/>
      <c r="O100" s="306"/>
      <c r="P100" s="293"/>
      <c r="Q100" s="293"/>
      <c r="R100" s="293"/>
      <c r="S100" s="293"/>
      <c r="T100" s="293"/>
      <c r="U100" s="293"/>
      <c r="V100" s="293"/>
      <c r="W100" s="293"/>
      <c r="X100" s="293"/>
      <c r="Y100" s="293"/>
      <c r="Z100" s="293"/>
      <c r="AA100" s="293"/>
      <c r="AB100" s="293"/>
      <c r="AC100" s="287"/>
    </row>
    <row r="101" spans="1:29" ht="13.5" thickBot="1" x14ac:dyDescent="0.25">
      <c r="A101" s="229">
        <v>61102</v>
      </c>
      <c r="B101" s="211" t="s">
        <v>271</v>
      </c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6"/>
      <c r="O101" s="306"/>
      <c r="P101" s="293"/>
      <c r="Q101" s="293"/>
      <c r="R101" s="293"/>
      <c r="S101" s="293"/>
      <c r="T101" s="293"/>
      <c r="U101" s="293"/>
      <c r="V101" s="293"/>
      <c r="W101" s="293"/>
      <c r="X101" s="293"/>
      <c r="Y101" s="293"/>
      <c r="Z101" s="293"/>
      <c r="AA101" s="293"/>
      <c r="AB101" s="293"/>
      <c r="AC101" s="287"/>
    </row>
    <row r="102" spans="1:29" ht="16.5" thickBot="1" x14ac:dyDescent="0.3">
      <c r="A102" s="214"/>
      <c r="B102" s="215" t="s">
        <v>35</v>
      </c>
      <c r="C102" s="350">
        <f>SUM(C10:C101)</f>
        <v>25750</v>
      </c>
      <c r="D102" s="350"/>
      <c r="E102" s="350"/>
      <c r="F102" s="350"/>
      <c r="G102" s="350"/>
      <c r="H102" s="350"/>
      <c r="I102" s="350"/>
      <c r="J102" s="350"/>
      <c r="K102" s="350"/>
      <c r="L102" s="350"/>
      <c r="M102" s="350"/>
      <c r="N102" s="350"/>
      <c r="O102" s="350"/>
      <c r="P102" s="351">
        <f>SUM(P10:P101)</f>
        <v>245723.19500000001</v>
      </c>
      <c r="Q102" s="351">
        <f t="shared" ref="Q102:AB102" si="5">SUM(Q10:Q101)</f>
        <v>11941.66</v>
      </c>
      <c r="R102" s="351">
        <f t="shared" si="5"/>
        <v>7399.99</v>
      </c>
      <c r="S102" s="351">
        <f t="shared" si="5"/>
        <v>10816.66</v>
      </c>
      <c r="T102" s="351">
        <f t="shared" si="5"/>
        <v>8774.99</v>
      </c>
      <c r="U102" s="351">
        <f t="shared" si="5"/>
        <v>10566.66</v>
      </c>
      <c r="V102" s="351">
        <f t="shared" si="5"/>
        <v>7649.99</v>
      </c>
      <c r="W102" s="351">
        <f t="shared" si="5"/>
        <v>11941.66</v>
      </c>
      <c r="X102" s="351">
        <f t="shared" si="5"/>
        <v>7399.99</v>
      </c>
      <c r="Y102" s="351">
        <f t="shared" si="5"/>
        <v>10816.68</v>
      </c>
      <c r="Z102" s="351">
        <f t="shared" si="5"/>
        <v>8775.02</v>
      </c>
      <c r="AA102" s="351">
        <f t="shared" si="5"/>
        <v>10566.68</v>
      </c>
      <c r="AB102" s="351">
        <f t="shared" si="5"/>
        <v>7650.02</v>
      </c>
      <c r="AC102" s="294">
        <f>SUM(AC10:AC101)</f>
        <v>271473.19500000001</v>
      </c>
    </row>
    <row r="103" spans="1:29" x14ac:dyDescent="0.2">
      <c r="A103" s="21"/>
      <c r="B103" s="21"/>
    </row>
    <row r="104" spans="1:29" x14ac:dyDescent="0.2">
      <c r="A104" s="21"/>
      <c r="B104" s="21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</row>
    <row r="105" spans="1:29" x14ac:dyDescent="0.2">
      <c r="A105" s="21"/>
      <c r="B105" s="21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</row>
    <row r="106" spans="1:29" x14ac:dyDescent="0.2">
      <c r="A106" s="21"/>
      <c r="B106" s="21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</row>
    <row r="107" spans="1:29" x14ac:dyDescent="0.2">
      <c r="A107" s="21"/>
      <c r="B107" s="21"/>
    </row>
    <row r="108" spans="1:29" x14ac:dyDescent="0.2">
      <c r="A108" s="21"/>
      <c r="B108" s="21"/>
    </row>
  </sheetData>
  <mergeCells count="10">
    <mergeCell ref="C8:P8"/>
    <mergeCell ref="AC8:AC9"/>
    <mergeCell ref="A1:AC1"/>
    <mergeCell ref="A2:AC2"/>
    <mergeCell ref="A8:B8"/>
    <mergeCell ref="A3:AC3"/>
    <mergeCell ref="A4:AC4"/>
    <mergeCell ref="A5:AC5"/>
    <mergeCell ref="A6:AC6"/>
    <mergeCell ref="A7:AC7"/>
  </mergeCells>
  <phoneticPr fontId="0" type="noConversion"/>
  <printOptions horizontalCentered="1"/>
  <pageMargins left="0.78740157480314965" right="0.78740157480314965" top="0.43307086614173229" bottom="0.59055118110236227" header="0" footer="0"/>
  <pageSetup scale="90" orientation="portrait" horizontalDpi="4294967294" r:id="rId1"/>
  <headerFooter alignWithMargins="0"/>
  <rowBreaks count="1" manualBreakCount="1">
    <brk id="53" max="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>
    <tabColor rgb="FFFFC000"/>
  </sheetPr>
  <dimension ref="A1:AE111"/>
  <sheetViews>
    <sheetView topLeftCell="A112" workbookViewId="0">
      <selection activeCell="A18" sqref="A18"/>
    </sheetView>
  </sheetViews>
  <sheetFormatPr baseColWidth="10" defaultRowHeight="12.75" x14ac:dyDescent="0.2"/>
  <cols>
    <col min="1" max="1" width="7" customWidth="1"/>
    <col min="2" max="2" width="53.5703125" customWidth="1"/>
    <col min="3" max="3" width="12.140625" customWidth="1"/>
    <col min="4" max="15" width="12.140625" hidden="1" customWidth="1"/>
    <col min="16" max="16" width="11.28515625" customWidth="1"/>
    <col min="17" max="28" width="11.28515625" hidden="1" customWidth="1"/>
    <col min="29" max="29" width="11.85546875" customWidth="1"/>
  </cols>
  <sheetData>
    <row r="1" spans="1:30" ht="15" x14ac:dyDescent="0.25">
      <c r="A1" s="806" t="s">
        <v>88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6"/>
      <c r="X1" s="806"/>
      <c r="Y1" s="806"/>
      <c r="Z1" s="806"/>
      <c r="AA1" s="806"/>
      <c r="AB1" s="806"/>
      <c r="AC1" s="806"/>
    </row>
    <row r="2" spans="1:30" ht="15" x14ac:dyDescent="0.25">
      <c r="A2" s="807" t="s">
        <v>149</v>
      </c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Y2" s="807"/>
      <c r="Z2" s="807"/>
      <c r="AA2" s="807"/>
      <c r="AB2" s="807"/>
      <c r="AC2" s="807"/>
    </row>
    <row r="3" spans="1:30" ht="15" x14ac:dyDescent="0.25">
      <c r="A3" s="807" t="s">
        <v>520</v>
      </c>
      <c r="B3" s="807"/>
      <c r="C3" s="807"/>
      <c r="D3" s="807"/>
      <c r="E3" s="807"/>
      <c r="F3" s="807"/>
      <c r="G3" s="807"/>
      <c r="H3" s="807"/>
      <c r="I3" s="807"/>
      <c r="J3" s="807"/>
      <c r="K3" s="807"/>
      <c r="L3" s="807"/>
      <c r="M3" s="807"/>
      <c r="N3" s="807"/>
      <c r="O3" s="807"/>
      <c r="P3" s="807"/>
      <c r="Q3" s="807"/>
      <c r="R3" s="807"/>
      <c r="S3" s="807"/>
      <c r="T3" s="807"/>
      <c r="U3" s="807"/>
      <c r="V3" s="807"/>
      <c r="W3" s="807"/>
      <c r="X3" s="807"/>
      <c r="Y3" s="807"/>
      <c r="Z3" s="807"/>
      <c r="AA3" s="807"/>
      <c r="AB3" s="807"/>
      <c r="AC3" s="807"/>
    </row>
    <row r="4" spans="1:30" ht="15.75" x14ac:dyDescent="0.25">
      <c r="A4" s="810" t="s">
        <v>541</v>
      </c>
      <c r="B4" s="810"/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810"/>
      <c r="Y4" s="810"/>
      <c r="Z4" s="810"/>
      <c r="AA4" s="810"/>
      <c r="AB4" s="810"/>
      <c r="AC4" s="810"/>
    </row>
    <row r="5" spans="1:30" x14ac:dyDescent="0.2">
      <c r="A5" s="811" t="s">
        <v>150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</row>
    <row r="6" spans="1:30" x14ac:dyDescent="0.2">
      <c r="A6" s="811" t="s">
        <v>151</v>
      </c>
      <c r="B6" s="811"/>
      <c r="C6" s="811"/>
      <c r="D6" s="811"/>
      <c r="E6" s="811"/>
      <c r="F6" s="811"/>
      <c r="G6" s="811"/>
      <c r="H6" s="811"/>
      <c r="I6" s="811"/>
      <c r="J6" s="811"/>
      <c r="K6" s="811"/>
      <c r="L6" s="811"/>
      <c r="M6" s="811"/>
      <c r="N6" s="811"/>
      <c r="O6" s="811"/>
      <c r="P6" s="811"/>
      <c r="Q6" s="811"/>
      <c r="R6" s="811"/>
      <c r="S6" s="811"/>
      <c r="T6" s="811"/>
      <c r="U6" s="811"/>
      <c r="V6" s="811"/>
      <c r="W6" s="811"/>
      <c r="X6" s="811"/>
      <c r="Y6" s="811"/>
      <c r="Z6" s="811"/>
      <c r="AA6" s="811"/>
      <c r="AB6" s="811"/>
      <c r="AC6" s="811"/>
    </row>
    <row r="7" spans="1:30" ht="17.100000000000001" customHeight="1" x14ac:dyDescent="0.2">
      <c r="A7" s="822" t="s">
        <v>521</v>
      </c>
      <c r="B7" s="823"/>
      <c r="C7" s="823"/>
      <c r="D7" s="823"/>
      <c r="E7" s="823"/>
      <c r="F7" s="823"/>
      <c r="G7" s="823"/>
      <c r="H7" s="823"/>
      <c r="I7" s="823"/>
      <c r="J7" s="823"/>
      <c r="K7" s="823"/>
      <c r="L7" s="823"/>
      <c r="M7" s="823"/>
      <c r="N7" s="823"/>
      <c r="O7" s="823"/>
      <c r="P7" s="823"/>
      <c r="Q7" s="823"/>
      <c r="R7" s="823"/>
      <c r="S7" s="823"/>
      <c r="T7" s="823"/>
      <c r="U7" s="823"/>
      <c r="V7" s="823"/>
      <c r="W7" s="823"/>
      <c r="X7" s="823"/>
      <c r="Y7" s="823"/>
      <c r="Z7" s="823"/>
      <c r="AA7" s="823"/>
      <c r="AB7" s="823"/>
      <c r="AC7" s="823"/>
    </row>
    <row r="8" spans="1:30" x14ac:dyDescent="0.2">
      <c r="A8" s="820" t="s">
        <v>89</v>
      </c>
      <c r="B8" s="821"/>
      <c r="C8" s="802" t="s">
        <v>153</v>
      </c>
      <c r="D8" s="802"/>
      <c r="E8" s="802"/>
      <c r="F8" s="802"/>
      <c r="G8" s="802"/>
      <c r="H8" s="802"/>
      <c r="I8" s="802"/>
      <c r="J8" s="802"/>
      <c r="K8" s="802"/>
      <c r="L8" s="802"/>
      <c r="M8" s="802"/>
      <c r="N8" s="802"/>
      <c r="O8" s="802"/>
      <c r="P8" s="803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804" t="s">
        <v>35</v>
      </c>
    </row>
    <row r="9" spans="1:30" ht="45" x14ac:dyDescent="0.2">
      <c r="A9" s="201" t="s">
        <v>90</v>
      </c>
      <c r="B9" s="202" t="s">
        <v>91</v>
      </c>
      <c r="C9" s="348" t="s">
        <v>383</v>
      </c>
      <c r="D9" s="348" t="s">
        <v>525</v>
      </c>
      <c r="E9" s="348" t="s">
        <v>526</v>
      </c>
      <c r="F9" s="348" t="s">
        <v>551</v>
      </c>
      <c r="G9" s="348" t="s">
        <v>528</v>
      </c>
      <c r="H9" s="348" t="s">
        <v>552</v>
      </c>
      <c r="I9" s="348" t="s">
        <v>530</v>
      </c>
      <c r="J9" s="348" t="s">
        <v>531</v>
      </c>
      <c r="K9" s="348" t="s">
        <v>532</v>
      </c>
      <c r="L9" s="348" t="s">
        <v>533</v>
      </c>
      <c r="M9" s="348" t="s">
        <v>553</v>
      </c>
      <c r="N9" s="348" t="s">
        <v>535</v>
      </c>
      <c r="O9" s="348" t="s">
        <v>536</v>
      </c>
      <c r="P9" s="349" t="s">
        <v>154</v>
      </c>
      <c r="Q9" s="694" t="s">
        <v>525</v>
      </c>
      <c r="R9" s="694" t="s">
        <v>526</v>
      </c>
      <c r="S9" s="694" t="s">
        <v>551</v>
      </c>
      <c r="T9" s="694" t="s">
        <v>528</v>
      </c>
      <c r="U9" s="694" t="s">
        <v>552</v>
      </c>
      <c r="V9" s="694" t="s">
        <v>530</v>
      </c>
      <c r="W9" s="694" t="s">
        <v>531</v>
      </c>
      <c r="X9" s="694" t="s">
        <v>532</v>
      </c>
      <c r="Y9" s="694" t="s">
        <v>533</v>
      </c>
      <c r="Z9" s="694" t="s">
        <v>553</v>
      </c>
      <c r="AA9" s="694" t="s">
        <v>535</v>
      </c>
      <c r="AB9" s="694" t="s">
        <v>536</v>
      </c>
      <c r="AC9" s="805"/>
    </row>
    <row r="10" spans="1:30" x14ac:dyDescent="0.2">
      <c r="A10" s="203">
        <v>51</v>
      </c>
      <c r="B10" s="204" t="s">
        <v>155</v>
      </c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pans="1:30" x14ac:dyDescent="0.2">
      <c r="A11" s="203">
        <v>511</v>
      </c>
      <c r="B11" s="204" t="s">
        <v>156</v>
      </c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</row>
    <row r="12" spans="1:30" x14ac:dyDescent="0.2">
      <c r="A12" s="206" t="s">
        <v>80</v>
      </c>
      <c r="B12" s="207" t="s">
        <v>81</v>
      </c>
      <c r="C12" s="296">
        <f>+Consolidado!E10</f>
        <v>0</v>
      </c>
      <c r="D12" s="296">
        <v>3500</v>
      </c>
      <c r="E12" s="296">
        <v>3500</v>
      </c>
      <c r="F12" s="296">
        <v>3500</v>
      </c>
      <c r="G12" s="296">
        <v>3500</v>
      </c>
      <c r="H12" s="296">
        <v>3500</v>
      </c>
      <c r="I12" s="296">
        <v>3500</v>
      </c>
      <c r="J12" s="296">
        <v>3500</v>
      </c>
      <c r="K12" s="296">
        <v>3500</v>
      </c>
      <c r="L12" s="296">
        <v>3500</v>
      </c>
      <c r="M12" s="296">
        <v>3500</v>
      </c>
      <c r="N12" s="296">
        <v>3500</v>
      </c>
      <c r="O12" s="296">
        <v>3500</v>
      </c>
      <c r="P12" s="287">
        <f>+Consolidado!Q10</f>
        <v>49500</v>
      </c>
      <c r="Q12" s="287">
        <v>1666.66</v>
      </c>
      <c r="R12" s="287">
        <v>1666.66</v>
      </c>
      <c r="S12" s="287">
        <v>1666.66</v>
      </c>
      <c r="T12" s="287">
        <v>1666.66</v>
      </c>
      <c r="U12" s="287">
        <v>1666.67</v>
      </c>
      <c r="V12" s="287">
        <v>1666.67</v>
      </c>
      <c r="W12" s="287">
        <v>1666.67</v>
      </c>
      <c r="X12" s="287">
        <v>1666.67</v>
      </c>
      <c r="Y12" s="287">
        <v>1666.67</v>
      </c>
      <c r="Z12" s="287">
        <v>1666.67</v>
      </c>
      <c r="AA12" s="287">
        <v>1666.67</v>
      </c>
      <c r="AB12" s="287">
        <v>1666.67</v>
      </c>
      <c r="AC12" s="287">
        <f t="shared" ref="AC12:AC19" si="0">C12+P12</f>
        <v>49500</v>
      </c>
      <c r="AD12" s="68"/>
    </row>
    <row r="13" spans="1:30" x14ac:dyDescent="0.2">
      <c r="A13" s="206" t="s">
        <v>279</v>
      </c>
      <c r="B13" s="207" t="s">
        <v>83</v>
      </c>
      <c r="C13" s="296">
        <f>+Consolidado!E11</f>
        <v>4125</v>
      </c>
      <c r="D13" s="296"/>
      <c r="E13" s="296"/>
      <c r="F13" s="296"/>
      <c r="G13" s="296"/>
      <c r="H13" s="296"/>
      <c r="I13" s="296"/>
      <c r="J13" s="296"/>
      <c r="K13" s="296"/>
      <c r="L13" s="296"/>
      <c r="M13" s="296"/>
      <c r="N13" s="296"/>
      <c r="O13" s="296">
        <v>4000</v>
      </c>
      <c r="P13" s="287">
        <v>0</v>
      </c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>
        <f t="shared" si="0"/>
        <v>4125</v>
      </c>
      <c r="AD13" s="68"/>
    </row>
    <row r="14" spans="1:30" x14ac:dyDescent="0.2">
      <c r="A14" s="206" t="s">
        <v>84</v>
      </c>
      <c r="B14" s="207" t="s">
        <v>85</v>
      </c>
      <c r="C14" s="296">
        <v>0</v>
      </c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>
        <f t="shared" si="0"/>
        <v>0</v>
      </c>
    </row>
    <row r="15" spans="1:30" x14ac:dyDescent="0.2">
      <c r="A15" s="206"/>
      <c r="B15" s="207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>
        <f t="shared" si="0"/>
        <v>0</v>
      </c>
    </row>
    <row r="16" spans="1:30" x14ac:dyDescent="0.2">
      <c r="A16" s="208" t="s">
        <v>157</v>
      </c>
      <c r="B16" s="209" t="s">
        <v>158</v>
      </c>
      <c r="C16" s="297"/>
      <c r="D16" s="297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7">
        <f t="shared" si="0"/>
        <v>0</v>
      </c>
    </row>
    <row r="17" spans="1:29" x14ac:dyDescent="0.2">
      <c r="A17" s="206" t="s">
        <v>326</v>
      </c>
      <c r="B17" s="207" t="s">
        <v>337</v>
      </c>
      <c r="C17" s="296">
        <f>Consolidado!E14</f>
        <v>5645.16</v>
      </c>
      <c r="D17" s="296"/>
      <c r="E17" s="296"/>
      <c r="F17" s="296">
        <v>250</v>
      </c>
      <c r="G17" s="296"/>
      <c r="H17" s="296"/>
      <c r="I17" s="296">
        <v>250</v>
      </c>
      <c r="J17" s="296"/>
      <c r="K17" s="296"/>
      <c r="L17" s="296">
        <v>250</v>
      </c>
      <c r="M17" s="296"/>
      <c r="N17" s="296"/>
      <c r="O17" s="296">
        <v>250</v>
      </c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>
        <f t="shared" si="0"/>
        <v>5645.16</v>
      </c>
    </row>
    <row r="18" spans="1:29" x14ac:dyDescent="0.2">
      <c r="A18" s="210">
        <v>51202</v>
      </c>
      <c r="B18" s="211" t="s">
        <v>92</v>
      </c>
      <c r="C18" s="296"/>
      <c r="D18" s="296"/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>
        <f t="shared" si="0"/>
        <v>0</v>
      </c>
    </row>
    <row r="19" spans="1:29" x14ac:dyDescent="0.2">
      <c r="A19" s="206" t="s">
        <v>82</v>
      </c>
      <c r="B19" s="207" t="s">
        <v>83</v>
      </c>
      <c r="C19" s="296">
        <f>Consolidado!E16</f>
        <v>2000</v>
      </c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>
        <f t="shared" si="0"/>
        <v>2000</v>
      </c>
    </row>
    <row r="20" spans="1:29" x14ac:dyDescent="0.2">
      <c r="A20" s="206"/>
      <c r="B20" s="207"/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</row>
    <row r="21" spans="1:29" x14ac:dyDescent="0.2">
      <c r="A21" s="203">
        <v>514</v>
      </c>
      <c r="B21" s="212" t="s">
        <v>161</v>
      </c>
      <c r="C21" s="296"/>
      <c r="D21" s="296"/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87">
        <f>+Consolidado!Q21</f>
        <v>4027.5</v>
      </c>
      <c r="Q21" s="287">
        <v>245</v>
      </c>
      <c r="R21" s="287">
        <v>245</v>
      </c>
      <c r="S21" s="287">
        <v>245</v>
      </c>
      <c r="T21" s="287">
        <v>245</v>
      </c>
      <c r="U21" s="287">
        <v>245</v>
      </c>
      <c r="V21" s="287">
        <v>245</v>
      </c>
      <c r="W21" s="287">
        <v>245</v>
      </c>
      <c r="X21" s="287">
        <v>245</v>
      </c>
      <c r="Y21" s="287">
        <v>245</v>
      </c>
      <c r="Z21" s="287">
        <v>245</v>
      </c>
      <c r="AA21" s="287">
        <v>245</v>
      </c>
      <c r="AB21" s="287">
        <v>245</v>
      </c>
      <c r="AC21" s="287">
        <f>C21+P21</f>
        <v>4027.5</v>
      </c>
    </row>
    <row r="22" spans="1:29" x14ac:dyDescent="0.2">
      <c r="A22" s="206" t="s">
        <v>86</v>
      </c>
      <c r="B22" s="207" t="s">
        <v>324</v>
      </c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</row>
    <row r="23" spans="1:29" x14ac:dyDescent="0.2">
      <c r="A23" s="206"/>
      <c r="B23" s="20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  <c r="N23" s="297"/>
      <c r="O23" s="297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</row>
    <row r="24" spans="1:29" x14ac:dyDescent="0.2">
      <c r="A24" s="203">
        <v>515</v>
      </c>
      <c r="B24" s="212" t="s">
        <v>162</v>
      </c>
      <c r="C24" s="296">
        <v>0</v>
      </c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87">
        <f>+Consolidado!Q23</f>
        <v>3037.5</v>
      </c>
      <c r="Q24" s="287">
        <v>236.25</v>
      </c>
      <c r="R24" s="287">
        <v>236.25</v>
      </c>
      <c r="S24" s="287">
        <v>236.25</v>
      </c>
      <c r="T24" s="287">
        <v>236.25</v>
      </c>
      <c r="U24" s="287">
        <v>236.25</v>
      </c>
      <c r="V24" s="287">
        <v>236.25</v>
      </c>
      <c r="W24" s="287">
        <v>236.25</v>
      </c>
      <c r="X24" s="287">
        <v>236.25</v>
      </c>
      <c r="Y24" s="287">
        <v>236.25</v>
      </c>
      <c r="Z24" s="287">
        <v>236.25</v>
      </c>
      <c r="AA24" s="287">
        <v>236.25</v>
      </c>
      <c r="AB24" s="287">
        <v>236.25</v>
      </c>
      <c r="AC24" s="287">
        <f>C24+P24</f>
        <v>3037.5</v>
      </c>
    </row>
    <row r="25" spans="1:29" x14ac:dyDescent="0.2">
      <c r="A25" s="206" t="s">
        <v>87</v>
      </c>
      <c r="B25" s="207" t="s">
        <v>330</v>
      </c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  <c r="AA25" s="287"/>
      <c r="AB25" s="287"/>
      <c r="AC25" s="287"/>
    </row>
    <row r="26" spans="1:29" x14ac:dyDescent="0.2">
      <c r="A26" s="206"/>
      <c r="B26" s="207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</row>
    <row r="27" spans="1:29" x14ac:dyDescent="0.2">
      <c r="A27" s="491">
        <v>517</v>
      </c>
      <c r="B27" s="492" t="s">
        <v>300</v>
      </c>
      <c r="C27" s="296"/>
      <c r="D27" s="296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87">
        <f>+Consolidado!Q25</f>
        <v>0</v>
      </c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</row>
    <row r="28" spans="1:29" x14ac:dyDescent="0.2">
      <c r="A28" s="489">
        <v>51701</v>
      </c>
      <c r="B28" s="490" t="s">
        <v>301</v>
      </c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</row>
    <row r="29" spans="1:29" x14ac:dyDescent="0.2">
      <c r="A29" s="489">
        <v>51702</v>
      </c>
      <c r="B29" s="490" t="s">
        <v>302</v>
      </c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</row>
    <row r="30" spans="1:29" x14ac:dyDescent="0.2">
      <c r="A30" s="489"/>
      <c r="B30" s="490"/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</row>
    <row r="31" spans="1:29" x14ac:dyDescent="0.2">
      <c r="A31" s="203">
        <v>519</v>
      </c>
      <c r="B31" s="212" t="s">
        <v>95</v>
      </c>
      <c r="C31" s="299">
        <v>0</v>
      </c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3">
        <v>0</v>
      </c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87">
        <f t="shared" ref="AC31:AC41" si="1">C31+P31</f>
        <v>0</v>
      </c>
    </row>
    <row r="32" spans="1:29" x14ac:dyDescent="0.2">
      <c r="A32" s="210">
        <v>51901</v>
      </c>
      <c r="B32" s="211" t="s">
        <v>276</v>
      </c>
      <c r="C32" s="415"/>
      <c r="D32" s="415"/>
      <c r="E32" s="415"/>
      <c r="F32" s="415"/>
      <c r="G32" s="415"/>
      <c r="H32" s="415"/>
      <c r="I32" s="415"/>
      <c r="J32" s="415"/>
      <c r="K32" s="415"/>
      <c r="L32" s="415"/>
      <c r="M32" s="415"/>
      <c r="N32" s="415"/>
      <c r="O32" s="415"/>
      <c r="P32" s="416">
        <v>0</v>
      </c>
      <c r="Q32" s="416"/>
      <c r="R32" s="416"/>
      <c r="S32" s="416"/>
      <c r="T32" s="416"/>
      <c r="U32" s="416"/>
      <c r="V32" s="416"/>
      <c r="W32" s="416"/>
      <c r="X32" s="416"/>
      <c r="Y32" s="416"/>
      <c r="Z32" s="416"/>
      <c r="AA32" s="416"/>
      <c r="AB32" s="416"/>
      <c r="AC32" s="417">
        <f t="shared" si="1"/>
        <v>0</v>
      </c>
    </row>
    <row r="33" spans="1:31" x14ac:dyDescent="0.2">
      <c r="A33" s="210">
        <v>51999</v>
      </c>
      <c r="B33" s="211" t="s">
        <v>95</v>
      </c>
      <c r="C33" s="299"/>
      <c r="D33" s="299"/>
      <c r="E33" s="299"/>
      <c r="F33" s="299"/>
      <c r="G33" s="299"/>
      <c r="H33" s="299"/>
      <c r="I33" s="299"/>
      <c r="J33" s="299"/>
      <c r="K33" s="299"/>
      <c r="L33" s="299"/>
      <c r="M33" s="299"/>
      <c r="N33" s="299"/>
      <c r="O33" s="299"/>
      <c r="P33" s="293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87">
        <f t="shared" si="1"/>
        <v>0</v>
      </c>
    </row>
    <row r="34" spans="1:31" x14ac:dyDescent="0.2">
      <c r="A34" s="210"/>
      <c r="B34" s="211"/>
      <c r="C34" s="297"/>
      <c r="D34" s="297"/>
      <c r="E34" s="297"/>
      <c r="F34" s="297"/>
      <c r="G34" s="297"/>
      <c r="H34" s="297"/>
      <c r="I34" s="297"/>
      <c r="J34" s="297"/>
      <c r="K34" s="297"/>
      <c r="L34" s="297"/>
      <c r="M34" s="297"/>
      <c r="N34" s="297"/>
      <c r="O34" s="297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7">
        <f t="shared" si="1"/>
        <v>0</v>
      </c>
      <c r="AE34" s="68"/>
    </row>
    <row r="35" spans="1:31" x14ac:dyDescent="0.2">
      <c r="A35" s="203">
        <v>54</v>
      </c>
      <c r="B35" s="212" t="s">
        <v>163</v>
      </c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87">
        <f t="shared" si="1"/>
        <v>0</v>
      </c>
    </row>
    <row r="36" spans="1:31" x14ac:dyDescent="0.2">
      <c r="A36" s="203">
        <v>541</v>
      </c>
      <c r="B36" s="212" t="s">
        <v>164</v>
      </c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87">
        <f t="shared" si="1"/>
        <v>0</v>
      </c>
    </row>
    <row r="37" spans="1:31" x14ac:dyDescent="0.2">
      <c r="A37" s="210">
        <v>54101</v>
      </c>
      <c r="B37" s="211" t="s">
        <v>96</v>
      </c>
      <c r="C37" s="299">
        <v>0</v>
      </c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87">
        <f t="shared" si="1"/>
        <v>0</v>
      </c>
    </row>
    <row r="38" spans="1:31" x14ac:dyDescent="0.2">
      <c r="A38" s="210">
        <v>54103</v>
      </c>
      <c r="B38" s="211" t="s">
        <v>97</v>
      </c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87">
        <f t="shared" si="1"/>
        <v>0</v>
      </c>
    </row>
    <row r="39" spans="1:31" x14ac:dyDescent="0.2">
      <c r="A39" s="210">
        <v>54104</v>
      </c>
      <c r="B39" s="211" t="s">
        <v>98</v>
      </c>
      <c r="C39" s="299">
        <v>0</v>
      </c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3">
        <f>+Consolidado!Q35</f>
        <v>0</v>
      </c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87">
        <f t="shared" si="1"/>
        <v>0</v>
      </c>
    </row>
    <row r="40" spans="1:31" x14ac:dyDescent="0.2">
      <c r="A40" s="210">
        <v>54105</v>
      </c>
      <c r="B40" s="211" t="s">
        <v>99</v>
      </c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87">
        <f t="shared" si="1"/>
        <v>0</v>
      </c>
    </row>
    <row r="41" spans="1:31" x14ac:dyDescent="0.2">
      <c r="A41" s="210">
        <v>54106</v>
      </c>
      <c r="B41" s="211" t="s">
        <v>100</v>
      </c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87">
        <f t="shared" si="1"/>
        <v>0</v>
      </c>
    </row>
    <row r="42" spans="1:31" x14ac:dyDescent="0.2">
      <c r="A42" s="210">
        <v>54107</v>
      </c>
      <c r="B42" s="211" t="s">
        <v>101</v>
      </c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87"/>
    </row>
    <row r="43" spans="1:31" x14ac:dyDescent="0.2">
      <c r="A43" s="210">
        <v>54108</v>
      </c>
      <c r="B43" s="211" t="s">
        <v>102</v>
      </c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M43" s="299"/>
      <c r="N43" s="299"/>
      <c r="O43" s="299"/>
      <c r="P43" s="293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87"/>
    </row>
    <row r="44" spans="1:31" x14ac:dyDescent="0.2">
      <c r="A44" s="210">
        <v>54109</v>
      </c>
      <c r="B44" s="211" t="s">
        <v>103</v>
      </c>
      <c r="C44" s="299">
        <v>0</v>
      </c>
      <c r="D44" s="299"/>
      <c r="E44" s="299"/>
      <c r="F44" s="299"/>
      <c r="G44" s="299"/>
      <c r="H44" s="299"/>
      <c r="I44" s="299"/>
      <c r="J44" s="299"/>
      <c r="K44" s="299"/>
      <c r="L44" s="299"/>
      <c r="M44" s="299"/>
      <c r="N44" s="299"/>
      <c r="O44" s="299"/>
      <c r="P44" s="293">
        <v>0</v>
      </c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87">
        <f>C44+P44</f>
        <v>0</v>
      </c>
    </row>
    <row r="45" spans="1:31" x14ac:dyDescent="0.2">
      <c r="A45" s="210">
        <v>54110</v>
      </c>
      <c r="B45" s="211" t="s">
        <v>104</v>
      </c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87"/>
    </row>
    <row r="46" spans="1:31" x14ac:dyDescent="0.2">
      <c r="A46" s="210">
        <v>54111</v>
      </c>
      <c r="B46" s="211" t="s">
        <v>105</v>
      </c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87"/>
    </row>
    <row r="47" spans="1:31" x14ac:dyDescent="0.2">
      <c r="A47" s="210">
        <v>54112</v>
      </c>
      <c r="B47" s="211" t="s">
        <v>106</v>
      </c>
      <c r="C47" s="299"/>
      <c r="D47" s="299"/>
      <c r="E47" s="299"/>
      <c r="F47" s="299"/>
      <c r="G47" s="299"/>
      <c r="H47" s="299"/>
      <c r="I47" s="299"/>
      <c r="J47" s="299"/>
      <c r="K47" s="299"/>
      <c r="L47" s="299"/>
      <c r="M47" s="299"/>
      <c r="N47" s="299"/>
      <c r="O47" s="299"/>
      <c r="P47" s="293"/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87">
        <f t="shared" ref="AC47:AC55" si="2">C47+P47</f>
        <v>0</v>
      </c>
    </row>
    <row r="48" spans="1:31" x14ac:dyDescent="0.2">
      <c r="A48" s="210">
        <v>54114</v>
      </c>
      <c r="B48" s="211" t="s">
        <v>107</v>
      </c>
      <c r="C48" s="299">
        <f>+Consolidado!E44</f>
        <v>0</v>
      </c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87">
        <f t="shared" si="2"/>
        <v>0</v>
      </c>
    </row>
    <row r="49" spans="1:29" x14ac:dyDescent="0.2">
      <c r="A49" s="210">
        <v>54115</v>
      </c>
      <c r="B49" s="211" t="s">
        <v>108</v>
      </c>
      <c r="C49" s="299"/>
      <c r="D49" s="299"/>
      <c r="E49" s="299"/>
      <c r="F49" s="299"/>
      <c r="G49" s="299"/>
      <c r="H49" s="299"/>
      <c r="I49" s="299"/>
      <c r="J49" s="299"/>
      <c r="K49" s="299"/>
      <c r="L49" s="299"/>
      <c r="M49" s="299"/>
      <c r="N49" s="299"/>
      <c r="O49" s="299"/>
      <c r="P49" s="293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87">
        <f t="shared" si="2"/>
        <v>0</v>
      </c>
    </row>
    <row r="50" spans="1:29" x14ac:dyDescent="0.2">
      <c r="A50" s="210">
        <v>54116</v>
      </c>
      <c r="B50" s="211" t="s">
        <v>109</v>
      </c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3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87">
        <f t="shared" si="2"/>
        <v>0</v>
      </c>
    </row>
    <row r="51" spans="1:29" x14ac:dyDescent="0.2">
      <c r="A51" s="210">
        <v>54117</v>
      </c>
      <c r="B51" s="211" t="s">
        <v>110</v>
      </c>
      <c r="C51" s="299"/>
      <c r="D51" s="299"/>
      <c r="E51" s="299"/>
      <c r="F51" s="299"/>
      <c r="G51" s="299"/>
      <c r="H51" s="299"/>
      <c r="I51" s="299"/>
      <c r="J51" s="299"/>
      <c r="K51" s="299"/>
      <c r="L51" s="299"/>
      <c r="M51" s="299"/>
      <c r="N51" s="299"/>
      <c r="O51" s="299"/>
      <c r="P51" s="293"/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87">
        <f t="shared" si="2"/>
        <v>0</v>
      </c>
    </row>
    <row r="52" spans="1:29" x14ac:dyDescent="0.2">
      <c r="A52" s="210">
        <v>54118</v>
      </c>
      <c r="B52" s="211" t="s">
        <v>111</v>
      </c>
      <c r="C52" s="299">
        <v>0</v>
      </c>
      <c r="D52" s="299"/>
      <c r="E52" s="299"/>
      <c r="F52" s="299"/>
      <c r="G52" s="299"/>
      <c r="H52" s="299"/>
      <c r="I52" s="299"/>
      <c r="J52" s="299"/>
      <c r="K52" s="299"/>
      <c r="L52" s="299"/>
      <c r="M52" s="299"/>
      <c r="N52" s="299"/>
      <c r="O52" s="299"/>
      <c r="P52" s="293">
        <f>+Consolidado!Q48</f>
        <v>2000</v>
      </c>
      <c r="Q52" s="293">
        <v>166.66</v>
      </c>
      <c r="R52" s="293">
        <v>166.66</v>
      </c>
      <c r="S52" s="293">
        <v>166.66</v>
      </c>
      <c r="T52" s="293">
        <v>166.66</v>
      </c>
      <c r="U52" s="293">
        <v>166.67</v>
      </c>
      <c r="V52" s="293">
        <v>166.67</v>
      </c>
      <c r="W52" s="293">
        <v>166.67</v>
      </c>
      <c r="X52" s="293">
        <v>166.67</v>
      </c>
      <c r="Y52" s="293">
        <v>166.67</v>
      </c>
      <c r="Z52" s="293">
        <v>166.67</v>
      </c>
      <c r="AA52" s="293">
        <v>166.67</v>
      </c>
      <c r="AB52" s="293">
        <v>166.67</v>
      </c>
      <c r="AC52" s="287">
        <f t="shared" si="2"/>
        <v>2000</v>
      </c>
    </row>
    <row r="53" spans="1:29" x14ac:dyDescent="0.2">
      <c r="A53" s="210">
        <v>54119</v>
      </c>
      <c r="B53" s="211" t="s">
        <v>112</v>
      </c>
      <c r="C53" s="299">
        <v>0</v>
      </c>
      <c r="D53" s="299"/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3">
        <v>0</v>
      </c>
      <c r="Q53" s="293"/>
      <c r="R53" s="293"/>
      <c r="S53" s="293"/>
      <c r="T53" s="293"/>
      <c r="U53" s="293"/>
      <c r="V53" s="293"/>
      <c r="W53" s="293"/>
      <c r="X53" s="293"/>
      <c r="Y53" s="293"/>
      <c r="Z53" s="293"/>
      <c r="AA53" s="293"/>
      <c r="AB53" s="293"/>
      <c r="AC53" s="287">
        <f t="shared" si="2"/>
        <v>0</v>
      </c>
    </row>
    <row r="54" spans="1:29" x14ac:dyDescent="0.2">
      <c r="A54" s="210">
        <v>54121</v>
      </c>
      <c r="B54" s="211" t="s">
        <v>113</v>
      </c>
      <c r="C54" s="299">
        <v>0</v>
      </c>
      <c r="D54" s="299"/>
      <c r="E54" s="299"/>
      <c r="F54" s="299"/>
      <c r="G54" s="299"/>
      <c r="H54" s="299"/>
      <c r="I54" s="299"/>
      <c r="J54" s="299"/>
      <c r="K54" s="299"/>
      <c r="L54" s="299"/>
      <c r="M54" s="299"/>
      <c r="N54" s="299"/>
      <c r="O54" s="299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87">
        <f t="shared" si="2"/>
        <v>0</v>
      </c>
    </row>
    <row r="55" spans="1:29" x14ac:dyDescent="0.2">
      <c r="A55" s="210">
        <v>54199</v>
      </c>
      <c r="B55" s="211" t="s">
        <v>114</v>
      </c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3">
        <f>+Consolidado!Q51</f>
        <v>1000</v>
      </c>
      <c r="Q55" s="293">
        <v>83.33</v>
      </c>
      <c r="R55" s="293">
        <v>83.33</v>
      </c>
      <c r="S55" s="293">
        <v>83.33</v>
      </c>
      <c r="T55" s="293">
        <v>83.33</v>
      </c>
      <c r="U55" s="293">
        <v>83.33</v>
      </c>
      <c r="V55" s="293">
        <v>83.33</v>
      </c>
      <c r="W55" s="293">
        <v>83.33</v>
      </c>
      <c r="X55" s="293">
        <v>83.33</v>
      </c>
      <c r="Y55" s="293">
        <v>83.34</v>
      </c>
      <c r="Z55" s="293">
        <v>83.34</v>
      </c>
      <c r="AA55" s="293">
        <v>83.34</v>
      </c>
      <c r="AB55" s="293">
        <v>83.34</v>
      </c>
      <c r="AC55" s="287">
        <f t="shared" si="2"/>
        <v>1000</v>
      </c>
    </row>
    <row r="56" spans="1:29" x14ac:dyDescent="0.2">
      <c r="A56" s="210"/>
      <c r="B56" s="211"/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298"/>
      <c r="O56" s="298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</row>
    <row r="57" spans="1:29" x14ac:dyDescent="0.2">
      <c r="A57" s="203">
        <v>542</v>
      </c>
      <c r="B57" s="212" t="s">
        <v>165</v>
      </c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87"/>
    </row>
    <row r="58" spans="1:29" x14ac:dyDescent="0.2">
      <c r="A58" s="210">
        <v>54201</v>
      </c>
      <c r="B58" s="211" t="s">
        <v>115</v>
      </c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293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87"/>
    </row>
    <row r="59" spans="1:29" x14ac:dyDescent="0.2">
      <c r="A59" s="210">
        <v>54202</v>
      </c>
      <c r="B59" s="211" t="s">
        <v>116</v>
      </c>
      <c r="C59" s="299">
        <v>0</v>
      </c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3">
        <v>0</v>
      </c>
      <c r="Q59" s="293"/>
      <c r="R59" s="293"/>
      <c r="S59" s="293"/>
      <c r="T59" s="293"/>
      <c r="U59" s="293"/>
      <c r="V59" s="293"/>
      <c r="W59" s="293"/>
      <c r="X59" s="293"/>
      <c r="Y59" s="293"/>
      <c r="Z59" s="293"/>
      <c r="AA59" s="293"/>
      <c r="AB59" s="293"/>
      <c r="AC59" s="287">
        <f>C59+P59</f>
        <v>0</v>
      </c>
    </row>
    <row r="60" spans="1:29" x14ac:dyDescent="0.2">
      <c r="A60" s="210">
        <v>54203</v>
      </c>
      <c r="B60" s="211" t="s">
        <v>117</v>
      </c>
      <c r="C60" s="299"/>
      <c r="D60" s="299"/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87"/>
    </row>
    <row r="61" spans="1:29" x14ac:dyDescent="0.2">
      <c r="A61" s="210">
        <v>54204</v>
      </c>
      <c r="B61" s="211" t="s">
        <v>118</v>
      </c>
      <c r="C61" s="299">
        <v>0</v>
      </c>
      <c r="D61" s="299"/>
      <c r="E61" s="299"/>
      <c r="F61" s="299"/>
      <c r="G61" s="299"/>
      <c r="H61" s="299"/>
      <c r="I61" s="299"/>
      <c r="J61" s="299"/>
      <c r="K61" s="299"/>
      <c r="L61" s="299"/>
      <c r="M61" s="299"/>
      <c r="N61" s="299"/>
      <c r="O61" s="299"/>
      <c r="P61" s="293"/>
      <c r="Q61" s="293"/>
      <c r="R61" s="293"/>
      <c r="S61" s="293"/>
      <c r="T61" s="293"/>
      <c r="U61" s="293"/>
      <c r="V61" s="293"/>
      <c r="W61" s="293"/>
      <c r="X61" s="293"/>
      <c r="Y61" s="293"/>
      <c r="Z61" s="293"/>
      <c r="AA61" s="293"/>
      <c r="AB61" s="293"/>
      <c r="AC61" s="287">
        <f>C61+P61</f>
        <v>0</v>
      </c>
    </row>
    <row r="62" spans="1:29" x14ac:dyDescent="0.2">
      <c r="A62" s="210">
        <v>54205</v>
      </c>
      <c r="B62" s="211" t="s">
        <v>173</v>
      </c>
      <c r="C62" s="299"/>
      <c r="D62" s="299"/>
      <c r="E62" s="299"/>
      <c r="F62" s="299"/>
      <c r="G62" s="299"/>
      <c r="H62" s="299"/>
      <c r="I62" s="299"/>
      <c r="J62" s="299"/>
      <c r="K62" s="299"/>
      <c r="L62" s="299"/>
      <c r="M62" s="299"/>
      <c r="N62" s="299"/>
      <c r="O62" s="299"/>
      <c r="P62" s="293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87"/>
    </row>
    <row r="63" spans="1:29" x14ac:dyDescent="0.2">
      <c r="A63" s="210"/>
      <c r="B63" s="211"/>
      <c r="C63" s="298"/>
      <c r="D63" s="298"/>
      <c r="E63" s="298"/>
      <c r="F63" s="298"/>
      <c r="G63" s="298"/>
      <c r="H63" s="298"/>
      <c r="I63" s="298"/>
      <c r="J63" s="298"/>
      <c r="K63" s="298"/>
      <c r="L63" s="298"/>
      <c r="M63" s="298"/>
      <c r="N63" s="298"/>
      <c r="O63" s="298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</row>
    <row r="64" spans="1:29" x14ac:dyDescent="0.2">
      <c r="A64" s="203">
        <v>543</v>
      </c>
      <c r="B64" s="212" t="s">
        <v>166</v>
      </c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3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87">
        <f>C64+P64</f>
        <v>0</v>
      </c>
    </row>
    <row r="65" spans="1:29" x14ac:dyDescent="0.2">
      <c r="A65" s="210">
        <v>54301</v>
      </c>
      <c r="B65" s="211" t="s">
        <v>119</v>
      </c>
      <c r="C65" s="299"/>
      <c r="D65" s="299"/>
      <c r="E65" s="299"/>
      <c r="F65" s="299"/>
      <c r="G65" s="299"/>
      <c r="H65" s="299"/>
      <c r="I65" s="299"/>
      <c r="J65" s="299"/>
      <c r="K65" s="299"/>
      <c r="L65" s="299"/>
      <c r="M65" s="299"/>
      <c r="N65" s="299"/>
      <c r="O65" s="299"/>
      <c r="P65" s="293"/>
      <c r="Q65" s="293"/>
      <c r="R65" s="293"/>
      <c r="S65" s="293"/>
      <c r="T65" s="293"/>
      <c r="U65" s="293"/>
      <c r="V65" s="293"/>
      <c r="W65" s="293"/>
      <c r="X65" s="293"/>
      <c r="Y65" s="293"/>
      <c r="Z65" s="293"/>
      <c r="AA65" s="293"/>
      <c r="AB65" s="293"/>
      <c r="AC65" s="287">
        <f>C65</f>
        <v>0</v>
      </c>
    </row>
    <row r="66" spans="1:29" x14ac:dyDescent="0.2">
      <c r="A66" s="210">
        <v>54302</v>
      </c>
      <c r="B66" s="211" t="s">
        <v>120</v>
      </c>
      <c r="C66" s="299"/>
      <c r="D66" s="299"/>
      <c r="E66" s="299"/>
      <c r="F66" s="299"/>
      <c r="G66" s="299"/>
      <c r="H66" s="299"/>
      <c r="I66" s="299"/>
      <c r="J66" s="299"/>
      <c r="K66" s="299"/>
      <c r="L66" s="299"/>
      <c r="M66" s="299"/>
      <c r="N66" s="299"/>
      <c r="O66" s="299"/>
      <c r="P66" s="293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87">
        <f>C66+P66</f>
        <v>0</v>
      </c>
    </row>
    <row r="67" spans="1:29" x14ac:dyDescent="0.2">
      <c r="A67" s="210">
        <v>54303</v>
      </c>
      <c r="B67" s="211" t="s">
        <v>121</v>
      </c>
      <c r="C67" s="299"/>
      <c r="D67" s="299"/>
      <c r="E67" s="299"/>
      <c r="F67" s="299"/>
      <c r="G67" s="299"/>
      <c r="H67" s="299"/>
      <c r="I67" s="299"/>
      <c r="J67" s="299"/>
      <c r="K67" s="299"/>
      <c r="L67" s="299"/>
      <c r="M67" s="299"/>
      <c r="N67" s="299"/>
      <c r="O67" s="299"/>
      <c r="P67" s="293"/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87">
        <f>C67+P67</f>
        <v>0</v>
      </c>
    </row>
    <row r="68" spans="1:29" x14ac:dyDescent="0.2">
      <c r="A68" s="210">
        <v>54304</v>
      </c>
      <c r="B68" s="211" t="s">
        <v>494</v>
      </c>
      <c r="C68" s="299"/>
      <c r="D68" s="299"/>
      <c r="E68" s="299"/>
      <c r="F68" s="299"/>
      <c r="G68" s="299"/>
      <c r="H68" s="299"/>
      <c r="I68" s="299"/>
      <c r="J68" s="299"/>
      <c r="K68" s="299"/>
      <c r="L68" s="299"/>
      <c r="M68" s="299"/>
      <c r="N68" s="299"/>
      <c r="O68" s="299"/>
      <c r="P68" s="293">
        <f>+Consolidado!Q63</f>
        <v>3408</v>
      </c>
      <c r="Q68" s="293">
        <v>416.66</v>
      </c>
      <c r="R68" s="293">
        <v>416.66</v>
      </c>
      <c r="S68" s="293">
        <v>416.66</v>
      </c>
      <c r="T68" s="293">
        <v>416.66</v>
      </c>
      <c r="U68" s="293">
        <v>416.67</v>
      </c>
      <c r="V68" s="293">
        <v>416.67</v>
      </c>
      <c r="W68" s="293">
        <v>416.67</v>
      </c>
      <c r="X68" s="293">
        <v>416.67</v>
      </c>
      <c r="Y68" s="293">
        <v>416.67</v>
      </c>
      <c r="Z68" s="293">
        <v>416.67</v>
      </c>
      <c r="AA68" s="293">
        <v>416.67</v>
      </c>
      <c r="AB68" s="293">
        <v>416.67</v>
      </c>
      <c r="AC68" s="287">
        <f>C68+P68</f>
        <v>3408</v>
      </c>
    </row>
    <row r="69" spans="1:29" x14ac:dyDescent="0.2">
      <c r="A69" s="210">
        <v>54309</v>
      </c>
      <c r="B69" s="211" t="s">
        <v>126</v>
      </c>
      <c r="C69" s="299"/>
      <c r="D69" s="299"/>
      <c r="E69" s="299"/>
      <c r="F69" s="299"/>
      <c r="G69" s="299"/>
      <c r="H69" s="299"/>
      <c r="I69" s="299"/>
      <c r="J69" s="299"/>
      <c r="K69" s="299"/>
      <c r="L69" s="299"/>
      <c r="M69" s="299"/>
      <c r="N69" s="299"/>
      <c r="O69" s="299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87"/>
    </row>
    <row r="70" spans="1:29" x14ac:dyDescent="0.2">
      <c r="A70" s="210">
        <v>54310</v>
      </c>
      <c r="B70" s="211" t="s">
        <v>127</v>
      </c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87">
        <f>C70+P70</f>
        <v>0</v>
      </c>
    </row>
    <row r="71" spans="1:29" x14ac:dyDescent="0.2">
      <c r="A71" s="210">
        <v>54311</v>
      </c>
      <c r="B71" s="211" t="s">
        <v>128</v>
      </c>
      <c r="C71" s="299"/>
      <c r="D71" s="299"/>
      <c r="E71" s="299"/>
      <c r="F71" s="299"/>
      <c r="G71" s="299"/>
      <c r="H71" s="299"/>
      <c r="I71" s="299"/>
      <c r="J71" s="299"/>
      <c r="K71" s="299"/>
      <c r="L71" s="299"/>
      <c r="M71" s="299"/>
      <c r="N71" s="299"/>
      <c r="O71" s="299"/>
      <c r="P71" s="293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87">
        <f>C71+P71</f>
        <v>0</v>
      </c>
    </row>
    <row r="72" spans="1:29" x14ac:dyDescent="0.2">
      <c r="A72" s="210">
        <v>54313</v>
      </c>
      <c r="B72" s="211" t="s">
        <v>129</v>
      </c>
      <c r="C72" s="299"/>
      <c r="D72" s="299"/>
      <c r="E72" s="299"/>
      <c r="F72" s="299"/>
      <c r="G72" s="299"/>
      <c r="H72" s="299"/>
      <c r="I72" s="299"/>
      <c r="J72" s="299"/>
      <c r="K72" s="299"/>
      <c r="L72" s="299"/>
      <c r="M72" s="299"/>
      <c r="N72" s="299"/>
      <c r="O72" s="299"/>
      <c r="P72" s="293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87"/>
    </row>
    <row r="73" spans="1:29" x14ac:dyDescent="0.2">
      <c r="A73" s="210">
        <v>54314</v>
      </c>
      <c r="B73" s="211" t="s">
        <v>130</v>
      </c>
      <c r="C73" s="299"/>
      <c r="D73" s="299"/>
      <c r="E73" s="299"/>
      <c r="F73" s="299"/>
      <c r="G73" s="299"/>
      <c r="H73" s="299"/>
      <c r="I73" s="299"/>
      <c r="J73" s="299"/>
      <c r="K73" s="299"/>
      <c r="L73" s="299"/>
      <c r="M73" s="299"/>
      <c r="N73" s="299"/>
      <c r="O73" s="299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87">
        <f>C73+P73</f>
        <v>0</v>
      </c>
    </row>
    <row r="74" spans="1:29" x14ac:dyDescent="0.2">
      <c r="A74" s="210">
        <v>54317</v>
      </c>
      <c r="B74" s="211" t="s">
        <v>263</v>
      </c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87">
        <f>C74+P74</f>
        <v>0</v>
      </c>
    </row>
    <row r="75" spans="1:29" x14ac:dyDescent="0.2">
      <c r="A75" s="210">
        <v>54399</v>
      </c>
      <c r="B75" s="211" t="s">
        <v>131</v>
      </c>
      <c r="C75" s="299">
        <f>+Consolidado!E70</f>
        <v>0</v>
      </c>
      <c r="D75" s="299"/>
      <c r="E75" s="299"/>
      <c r="F75" s="299"/>
      <c r="G75" s="299"/>
      <c r="H75" s="299"/>
      <c r="I75" s="299"/>
      <c r="J75" s="299"/>
      <c r="K75" s="299"/>
      <c r="L75" s="299"/>
      <c r="M75" s="299"/>
      <c r="N75" s="299"/>
      <c r="O75" s="299"/>
      <c r="P75" s="293">
        <f>+Consolidado!Q70</f>
        <v>0</v>
      </c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87">
        <f>C75+P75</f>
        <v>0</v>
      </c>
    </row>
    <row r="76" spans="1:29" x14ac:dyDescent="0.2">
      <c r="A76" s="210"/>
      <c r="B76" s="211"/>
      <c r="C76" s="298"/>
      <c r="D76" s="298"/>
      <c r="E76" s="298"/>
      <c r="F76" s="298"/>
      <c r="G76" s="298"/>
      <c r="H76" s="298"/>
      <c r="I76" s="298"/>
      <c r="J76" s="298"/>
      <c r="K76" s="298"/>
      <c r="L76" s="298"/>
      <c r="M76" s="298"/>
      <c r="N76" s="298"/>
      <c r="O76" s="298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</row>
    <row r="77" spans="1:29" x14ac:dyDescent="0.2">
      <c r="A77" s="203">
        <v>544</v>
      </c>
      <c r="B77" s="212" t="s">
        <v>167</v>
      </c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  <c r="P77" s="293">
        <f>+Consolidado!R73</f>
        <v>0</v>
      </c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87">
        <f t="shared" ref="AC77:AC83" si="3">C77+P77</f>
        <v>0</v>
      </c>
    </row>
    <row r="78" spans="1:29" x14ac:dyDescent="0.2">
      <c r="A78" s="210">
        <v>54401</v>
      </c>
      <c r="B78" s="211" t="s">
        <v>132</v>
      </c>
      <c r="C78" s="299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  <c r="P78" s="293">
        <f>+Consolidado!Q75</f>
        <v>0</v>
      </c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87">
        <f t="shared" si="3"/>
        <v>0</v>
      </c>
    </row>
    <row r="79" spans="1:29" x14ac:dyDescent="0.2">
      <c r="A79" s="210">
        <v>54403</v>
      </c>
      <c r="B79" s="211" t="s">
        <v>133</v>
      </c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87">
        <f t="shared" si="3"/>
        <v>0</v>
      </c>
    </row>
    <row r="80" spans="1:29" x14ac:dyDescent="0.2">
      <c r="A80" s="210"/>
      <c r="B80" s="211"/>
      <c r="C80" s="299"/>
      <c r="D80" s="299"/>
      <c r="E80" s="299"/>
      <c r="F80" s="299"/>
      <c r="G80" s="299"/>
      <c r="H80" s="299"/>
      <c r="I80" s="299"/>
      <c r="J80" s="299"/>
      <c r="K80" s="299"/>
      <c r="L80" s="299"/>
      <c r="M80" s="299"/>
      <c r="N80" s="299"/>
      <c r="O80" s="299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87">
        <f t="shared" si="3"/>
        <v>0</v>
      </c>
    </row>
    <row r="81" spans="1:29" x14ac:dyDescent="0.2">
      <c r="A81" s="203">
        <v>545</v>
      </c>
      <c r="B81" s="212" t="s">
        <v>266</v>
      </c>
      <c r="C81" s="299"/>
      <c r="D81" s="299"/>
      <c r="E81" s="299"/>
      <c r="F81" s="299"/>
      <c r="G81" s="299"/>
      <c r="H81" s="299"/>
      <c r="I81" s="299"/>
      <c r="J81" s="299"/>
      <c r="K81" s="299"/>
      <c r="L81" s="299"/>
      <c r="M81" s="299"/>
      <c r="N81" s="299"/>
      <c r="O81" s="299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87">
        <f t="shared" si="3"/>
        <v>0</v>
      </c>
    </row>
    <row r="82" spans="1:29" x14ac:dyDescent="0.2">
      <c r="A82" s="210">
        <v>54503</v>
      </c>
      <c r="B82" s="211" t="s">
        <v>265</v>
      </c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3"/>
      <c r="Q82" s="293"/>
      <c r="R82" s="293"/>
      <c r="S82" s="293"/>
      <c r="T82" s="293"/>
      <c r="U82" s="293"/>
      <c r="V82" s="293"/>
      <c r="W82" s="293"/>
      <c r="X82" s="293"/>
      <c r="Y82" s="293"/>
      <c r="Z82" s="293"/>
      <c r="AA82" s="293"/>
      <c r="AB82" s="293"/>
      <c r="AC82" s="287">
        <f t="shared" si="3"/>
        <v>0</v>
      </c>
    </row>
    <row r="83" spans="1:29" x14ac:dyDescent="0.2">
      <c r="A83" s="210">
        <v>54505</v>
      </c>
      <c r="B83" s="211" t="s">
        <v>135</v>
      </c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3">
        <f>+Consolidado!Q81</f>
        <v>1000</v>
      </c>
      <c r="Q83" s="293">
        <v>250</v>
      </c>
      <c r="R83" s="293"/>
      <c r="S83" s="293"/>
      <c r="T83" s="293">
        <v>250</v>
      </c>
      <c r="U83" s="293"/>
      <c r="V83" s="293"/>
      <c r="W83" s="293">
        <v>250</v>
      </c>
      <c r="X83" s="293"/>
      <c r="Y83" s="293"/>
      <c r="Z83" s="293">
        <v>250</v>
      </c>
      <c r="AA83" s="293"/>
      <c r="AB83" s="293"/>
      <c r="AC83" s="287">
        <f t="shared" si="3"/>
        <v>1000</v>
      </c>
    </row>
    <row r="84" spans="1:29" x14ac:dyDescent="0.2">
      <c r="A84" s="210">
        <v>54507</v>
      </c>
      <c r="B84" s="211" t="s">
        <v>136</v>
      </c>
      <c r="C84" s="299"/>
      <c r="D84" s="299"/>
      <c r="E84" s="299"/>
      <c r="F84" s="299"/>
      <c r="G84" s="299"/>
      <c r="H84" s="299"/>
      <c r="I84" s="299"/>
      <c r="J84" s="299"/>
      <c r="K84" s="299"/>
      <c r="L84" s="299"/>
      <c r="M84" s="299"/>
      <c r="N84" s="299"/>
      <c r="O84" s="299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87"/>
    </row>
    <row r="85" spans="1:29" x14ac:dyDescent="0.2">
      <c r="A85" s="210">
        <v>54599</v>
      </c>
      <c r="B85" s="211" t="s">
        <v>266</v>
      </c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87"/>
    </row>
    <row r="86" spans="1:29" x14ac:dyDescent="0.2">
      <c r="A86" s="210">
        <v>54508</v>
      </c>
      <c r="B86" s="211" t="s">
        <v>137</v>
      </c>
      <c r="C86" s="299"/>
      <c r="D86" s="299"/>
      <c r="E86" s="299"/>
      <c r="F86" s="299"/>
      <c r="G86" s="299"/>
      <c r="H86" s="299"/>
      <c r="I86" s="299"/>
      <c r="J86" s="299"/>
      <c r="K86" s="299"/>
      <c r="L86" s="299"/>
      <c r="M86" s="299"/>
      <c r="N86" s="299"/>
      <c r="O86" s="299"/>
      <c r="P86" s="293"/>
      <c r="Q86" s="293"/>
      <c r="R86" s="293"/>
      <c r="S86" s="293"/>
      <c r="T86" s="293"/>
      <c r="U86" s="293"/>
      <c r="V86" s="293"/>
      <c r="W86" s="293"/>
      <c r="X86" s="293"/>
      <c r="Y86" s="293"/>
      <c r="Z86" s="293"/>
      <c r="AA86" s="293"/>
      <c r="AB86" s="293"/>
      <c r="AC86" s="287"/>
    </row>
    <row r="87" spans="1:29" x14ac:dyDescent="0.2">
      <c r="A87" s="210"/>
      <c r="B87" s="211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3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87"/>
    </row>
    <row r="88" spans="1:29" x14ac:dyDescent="0.2">
      <c r="A88" s="210">
        <v>54699</v>
      </c>
      <c r="B88" s="211" t="s">
        <v>267</v>
      </c>
      <c r="C88" s="298"/>
      <c r="D88" s="298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</row>
    <row r="89" spans="1:29" x14ac:dyDescent="0.2">
      <c r="A89" s="203">
        <v>55</v>
      </c>
      <c r="B89" s="212" t="s">
        <v>168</v>
      </c>
      <c r="C89" s="298"/>
      <c r="D89" s="298"/>
      <c r="E89" s="298"/>
      <c r="F89" s="298"/>
      <c r="G89" s="298"/>
      <c r="H89" s="298"/>
      <c r="I89" s="298"/>
      <c r="J89" s="298"/>
      <c r="K89" s="298"/>
      <c r="L89" s="298"/>
      <c r="M89" s="298"/>
      <c r="N89" s="298"/>
      <c r="O89" s="298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</row>
    <row r="90" spans="1:29" s="101" customFormat="1" x14ac:dyDescent="0.2">
      <c r="A90" s="203">
        <v>555</v>
      </c>
      <c r="B90" s="212" t="s">
        <v>268</v>
      </c>
      <c r="C90" s="299"/>
      <c r="D90" s="299"/>
      <c r="E90" s="299"/>
      <c r="F90" s="299"/>
      <c r="G90" s="299"/>
      <c r="H90" s="299"/>
      <c r="I90" s="299"/>
      <c r="J90" s="299"/>
      <c r="K90" s="299"/>
      <c r="L90" s="299"/>
      <c r="M90" s="299"/>
      <c r="N90" s="299"/>
      <c r="O90" s="299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</row>
    <row r="91" spans="1:29" x14ac:dyDescent="0.2">
      <c r="A91" s="210">
        <v>55599</v>
      </c>
      <c r="B91" s="211" t="s">
        <v>269</v>
      </c>
      <c r="C91" s="298"/>
      <c r="D91" s="298"/>
      <c r="E91" s="298"/>
      <c r="F91" s="298"/>
      <c r="G91" s="298"/>
      <c r="H91" s="298"/>
      <c r="I91" s="298"/>
      <c r="J91" s="298"/>
      <c r="K91" s="298"/>
      <c r="L91" s="298"/>
      <c r="M91" s="298"/>
      <c r="N91" s="298"/>
      <c r="O91" s="298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</row>
    <row r="92" spans="1:29" x14ac:dyDescent="0.2">
      <c r="A92" s="203">
        <v>556</v>
      </c>
      <c r="B92" s="212" t="s">
        <v>169</v>
      </c>
      <c r="C92" s="299"/>
      <c r="D92" s="299"/>
      <c r="E92" s="299"/>
      <c r="F92" s="299"/>
      <c r="G92" s="299"/>
      <c r="H92" s="299"/>
      <c r="I92" s="299"/>
      <c r="J92" s="299"/>
      <c r="K92" s="299"/>
      <c r="L92" s="299"/>
      <c r="M92" s="299"/>
      <c r="N92" s="299"/>
      <c r="O92" s="299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>
        <f>C92+P92</f>
        <v>0</v>
      </c>
    </row>
    <row r="93" spans="1:29" x14ac:dyDescent="0.2">
      <c r="A93" s="210">
        <v>55601</v>
      </c>
      <c r="B93" s="211" t="s">
        <v>280</v>
      </c>
      <c r="C93" s="299"/>
      <c r="D93" s="299"/>
      <c r="E93" s="299"/>
      <c r="F93" s="299"/>
      <c r="G93" s="299"/>
      <c r="H93" s="299"/>
      <c r="I93" s="299"/>
      <c r="J93" s="299"/>
      <c r="K93" s="299"/>
      <c r="L93" s="299"/>
      <c r="M93" s="299"/>
      <c r="N93" s="299"/>
      <c r="O93" s="299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87">
        <f>C93+P93</f>
        <v>0</v>
      </c>
    </row>
    <row r="94" spans="1:29" x14ac:dyDescent="0.2">
      <c r="A94" s="210">
        <v>55603</v>
      </c>
      <c r="B94" s="211" t="s">
        <v>139</v>
      </c>
      <c r="C94" s="299"/>
      <c r="D94" s="299"/>
      <c r="E94" s="299"/>
      <c r="F94" s="299"/>
      <c r="G94" s="299"/>
      <c r="H94" s="299"/>
      <c r="I94" s="299"/>
      <c r="J94" s="299"/>
      <c r="K94" s="299"/>
      <c r="L94" s="299"/>
      <c r="M94" s="299"/>
      <c r="N94" s="299"/>
      <c r="O94" s="299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87">
        <f>C94+P94</f>
        <v>0</v>
      </c>
    </row>
    <row r="95" spans="1:29" x14ac:dyDescent="0.2">
      <c r="A95" s="210">
        <v>55608</v>
      </c>
      <c r="B95" s="211" t="s">
        <v>281</v>
      </c>
      <c r="C95" s="299"/>
      <c r="D95" s="299"/>
      <c r="E95" s="299"/>
      <c r="F95" s="299"/>
      <c r="G95" s="299"/>
      <c r="H95" s="299"/>
      <c r="I95" s="299"/>
      <c r="J95" s="299"/>
      <c r="K95" s="299"/>
      <c r="L95" s="299"/>
      <c r="M95" s="299"/>
      <c r="N95" s="299"/>
      <c r="O95" s="299"/>
      <c r="P95" s="293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87"/>
    </row>
    <row r="96" spans="1:29" x14ac:dyDescent="0.2">
      <c r="A96" s="210"/>
      <c r="B96" s="211"/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295"/>
      <c r="AA96" s="295"/>
      <c r="AB96" s="295"/>
      <c r="AC96" s="287">
        <f>C96+P96</f>
        <v>0</v>
      </c>
    </row>
    <row r="97" spans="1:29" x14ac:dyDescent="0.2">
      <c r="A97" s="203">
        <v>557</v>
      </c>
      <c r="B97" s="212" t="s">
        <v>170</v>
      </c>
      <c r="C97" s="299">
        <v>0</v>
      </c>
      <c r="D97" s="299"/>
      <c r="E97" s="299"/>
      <c r="F97" s="299"/>
      <c r="G97" s="299"/>
      <c r="H97" s="299"/>
      <c r="I97" s="299"/>
      <c r="J97" s="299"/>
      <c r="K97" s="299"/>
      <c r="L97" s="299"/>
      <c r="M97" s="299"/>
      <c r="N97" s="299"/>
      <c r="O97" s="299"/>
      <c r="P97" s="293">
        <v>0</v>
      </c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87">
        <f>C97+P97</f>
        <v>0</v>
      </c>
    </row>
    <row r="98" spans="1:29" x14ac:dyDescent="0.2">
      <c r="A98" s="210">
        <v>55799</v>
      </c>
      <c r="B98" s="211" t="s">
        <v>140</v>
      </c>
      <c r="C98" s="299"/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87"/>
    </row>
    <row r="99" spans="1:29" x14ac:dyDescent="0.2">
      <c r="A99" s="210"/>
      <c r="B99" s="211"/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  <c r="AA99" s="295"/>
      <c r="AB99" s="295"/>
      <c r="AC99" s="295"/>
    </row>
    <row r="100" spans="1:29" x14ac:dyDescent="0.2">
      <c r="A100" s="203">
        <v>56</v>
      </c>
      <c r="B100" s="212" t="s">
        <v>141</v>
      </c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5"/>
      <c r="Q100" s="295"/>
      <c r="R100" s="295"/>
      <c r="S100" s="295"/>
      <c r="T100" s="295"/>
      <c r="U100" s="295"/>
      <c r="V100" s="295"/>
      <c r="W100" s="295"/>
      <c r="X100" s="295"/>
      <c r="Y100" s="295"/>
      <c r="Z100" s="295"/>
      <c r="AA100" s="295"/>
      <c r="AB100" s="295"/>
      <c r="AC100" s="295"/>
    </row>
    <row r="101" spans="1:29" x14ac:dyDescent="0.2">
      <c r="A101" s="203">
        <v>562</v>
      </c>
      <c r="B101" s="212" t="s">
        <v>171</v>
      </c>
      <c r="C101" s="299">
        <v>0</v>
      </c>
      <c r="D101" s="299"/>
      <c r="E101" s="299"/>
      <c r="F101" s="299"/>
      <c r="G101" s="299"/>
      <c r="H101" s="299"/>
      <c r="I101" s="299"/>
      <c r="J101" s="299"/>
      <c r="K101" s="299"/>
      <c r="L101" s="299"/>
      <c r="M101" s="299"/>
      <c r="N101" s="299"/>
      <c r="O101" s="299"/>
      <c r="P101" s="293">
        <v>0</v>
      </c>
      <c r="Q101" s="293"/>
      <c r="R101" s="293"/>
      <c r="S101" s="293"/>
      <c r="T101" s="293"/>
      <c r="U101" s="293"/>
      <c r="V101" s="293"/>
      <c r="W101" s="293"/>
      <c r="X101" s="293"/>
      <c r="Y101" s="293"/>
      <c r="Z101" s="293"/>
      <c r="AA101" s="293"/>
      <c r="AB101" s="293"/>
      <c r="AC101" s="287">
        <f>C101+P101</f>
        <v>0</v>
      </c>
    </row>
    <row r="102" spans="1:29" x14ac:dyDescent="0.2">
      <c r="A102" s="210">
        <v>56201</v>
      </c>
      <c r="B102" s="211" t="s">
        <v>141</v>
      </c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87"/>
    </row>
    <row r="103" spans="1:29" ht="13.5" thickBot="1" x14ac:dyDescent="0.25">
      <c r="A103" s="210">
        <v>56303</v>
      </c>
      <c r="B103" s="211" t="s">
        <v>142</v>
      </c>
      <c r="C103" s="300"/>
      <c r="D103" s="300"/>
      <c r="E103" s="300"/>
      <c r="F103" s="300"/>
      <c r="G103" s="300"/>
      <c r="H103" s="300"/>
      <c r="I103" s="300"/>
      <c r="J103" s="300"/>
      <c r="K103" s="300"/>
      <c r="L103" s="300"/>
      <c r="M103" s="300"/>
      <c r="N103" s="300"/>
      <c r="O103" s="300"/>
      <c r="P103" s="291"/>
      <c r="Q103" s="291"/>
      <c r="R103" s="291"/>
      <c r="S103" s="291"/>
      <c r="T103" s="291"/>
      <c r="U103" s="291"/>
      <c r="V103" s="291"/>
      <c r="W103" s="291"/>
      <c r="X103" s="291"/>
      <c r="Y103" s="291"/>
      <c r="Z103" s="291"/>
      <c r="AA103" s="291"/>
      <c r="AB103" s="291"/>
      <c r="AC103" s="290"/>
    </row>
    <row r="104" spans="1:29" ht="13.5" thickBot="1" x14ac:dyDescent="0.25">
      <c r="A104" s="210">
        <v>56304</v>
      </c>
      <c r="B104" s="211" t="s">
        <v>143</v>
      </c>
      <c r="C104" s="540"/>
      <c r="D104" s="540"/>
      <c r="E104" s="540"/>
      <c r="F104" s="540"/>
      <c r="G104" s="540"/>
      <c r="H104" s="540"/>
      <c r="I104" s="540"/>
      <c r="J104" s="540"/>
      <c r="K104" s="540"/>
      <c r="L104" s="540"/>
      <c r="M104" s="540"/>
      <c r="N104" s="540"/>
      <c r="O104" s="540"/>
      <c r="P104" s="541"/>
      <c r="Q104" s="541"/>
      <c r="R104" s="541"/>
      <c r="S104" s="541"/>
      <c r="T104" s="541"/>
      <c r="U104" s="541"/>
      <c r="V104" s="541"/>
      <c r="W104" s="541"/>
      <c r="X104" s="541"/>
      <c r="Y104" s="541"/>
      <c r="Z104" s="541"/>
      <c r="AA104" s="541"/>
      <c r="AB104" s="541"/>
      <c r="AC104" s="294"/>
    </row>
    <row r="105" spans="1:29" ht="16.5" thickBot="1" x14ac:dyDescent="0.3">
      <c r="A105" s="214"/>
      <c r="B105" s="215" t="s">
        <v>35</v>
      </c>
      <c r="C105" s="352">
        <f>SUM(C11:C104)</f>
        <v>11770.16</v>
      </c>
      <c r="D105" s="352">
        <f t="shared" ref="D105:O105" si="4">SUM(D11:D104)</f>
        <v>3500</v>
      </c>
      <c r="E105" s="352">
        <f t="shared" si="4"/>
        <v>3500</v>
      </c>
      <c r="F105" s="352">
        <f t="shared" si="4"/>
        <v>3750</v>
      </c>
      <c r="G105" s="352">
        <f t="shared" si="4"/>
        <v>3500</v>
      </c>
      <c r="H105" s="352">
        <f t="shared" si="4"/>
        <v>3500</v>
      </c>
      <c r="I105" s="352">
        <f t="shared" si="4"/>
        <v>3750</v>
      </c>
      <c r="J105" s="352">
        <f t="shared" si="4"/>
        <v>3500</v>
      </c>
      <c r="K105" s="352">
        <f t="shared" si="4"/>
        <v>3500</v>
      </c>
      <c r="L105" s="352">
        <f t="shared" si="4"/>
        <v>3750</v>
      </c>
      <c r="M105" s="352">
        <f t="shared" si="4"/>
        <v>3500</v>
      </c>
      <c r="N105" s="352">
        <f t="shared" si="4"/>
        <v>3500</v>
      </c>
      <c r="O105" s="352">
        <f t="shared" si="4"/>
        <v>7750</v>
      </c>
      <c r="P105" s="351">
        <f>SUM(P10:P104)</f>
        <v>63973</v>
      </c>
      <c r="Q105" s="351">
        <f t="shared" ref="Q105:AB105" si="5">SUM(Q11:Q104)</f>
        <v>3064.5599999999995</v>
      </c>
      <c r="R105" s="351">
        <f t="shared" si="5"/>
        <v>2814.5599999999995</v>
      </c>
      <c r="S105" s="351">
        <f t="shared" si="5"/>
        <v>2814.5599999999995</v>
      </c>
      <c r="T105" s="351">
        <f t="shared" si="5"/>
        <v>3064.5599999999995</v>
      </c>
      <c r="U105" s="351">
        <f t="shared" si="5"/>
        <v>2814.59</v>
      </c>
      <c r="V105" s="351">
        <f t="shared" si="5"/>
        <v>2814.59</v>
      </c>
      <c r="W105" s="351">
        <f t="shared" si="5"/>
        <v>3064.59</v>
      </c>
      <c r="X105" s="351">
        <f t="shared" si="5"/>
        <v>2814.59</v>
      </c>
      <c r="Y105" s="351">
        <f t="shared" si="5"/>
        <v>2814.6000000000004</v>
      </c>
      <c r="Z105" s="351">
        <f t="shared" si="5"/>
        <v>3064.6000000000004</v>
      </c>
      <c r="AA105" s="351">
        <f t="shared" si="5"/>
        <v>2814.6000000000004</v>
      </c>
      <c r="AB105" s="351">
        <f t="shared" si="5"/>
        <v>2814.6000000000004</v>
      </c>
      <c r="AC105" s="294">
        <f>SUM(AC11:AC104)</f>
        <v>75743.16</v>
      </c>
    </row>
    <row r="106" spans="1:29" x14ac:dyDescent="0.2">
      <c r="A106" s="21"/>
      <c r="B106" s="21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</row>
    <row r="107" spans="1:29" x14ac:dyDescent="0.2">
      <c r="A107" s="21"/>
      <c r="B107" s="21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</row>
    <row r="108" spans="1:29" x14ac:dyDescent="0.2">
      <c r="A108" s="21"/>
      <c r="B108" s="21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</row>
    <row r="109" spans="1:29" x14ac:dyDescent="0.2">
      <c r="A109" s="21"/>
      <c r="B109" s="21"/>
    </row>
    <row r="110" spans="1:29" x14ac:dyDescent="0.2">
      <c r="A110" s="21"/>
      <c r="B110" s="21"/>
    </row>
    <row r="111" spans="1:29" x14ac:dyDescent="0.2">
      <c r="A111" s="21"/>
      <c r="B111" s="21"/>
    </row>
  </sheetData>
  <mergeCells count="10">
    <mergeCell ref="C8:P8"/>
    <mergeCell ref="AC8:AC9"/>
    <mergeCell ref="A1:AC1"/>
    <mergeCell ref="A2:AC2"/>
    <mergeCell ref="A8:B8"/>
    <mergeCell ref="A3:AC3"/>
    <mergeCell ref="A4:AC4"/>
    <mergeCell ref="A5:AC5"/>
    <mergeCell ref="A6:AC6"/>
    <mergeCell ref="A7:AC7"/>
  </mergeCells>
  <phoneticPr fontId="0" type="noConversion"/>
  <printOptions horizontalCentered="1"/>
  <pageMargins left="0.78740157480314965" right="0.78740157480314965" top="0.43307086614173229" bottom="0.59055118110236227" header="0" footer="0"/>
  <pageSetup scale="88" orientation="portrait" horizontalDpi="4294967293" r:id="rId1"/>
  <headerFooter alignWithMargins="0"/>
  <rowBreaks count="1" manualBreakCount="1">
    <brk id="62" max="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20</vt:i4>
      </vt:variant>
    </vt:vector>
  </HeadingPairs>
  <TitlesOfParts>
    <vt:vector size="38" baseType="lpstr">
      <vt:lpstr>ResumenGral</vt:lpstr>
      <vt:lpstr>Resumen1</vt:lpstr>
      <vt:lpstr>Resumen2</vt:lpstr>
      <vt:lpstr>Resumen3</vt:lpstr>
      <vt:lpstr>Ingresos</vt:lpstr>
      <vt:lpstr>Egresos</vt:lpstr>
      <vt:lpstr>Egre0101</vt:lpstr>
      <vt:lpstr>Egre0102</vt:lpstr>
      <vt:lpstr>Egre0201</vt:lpstr>
      <vt:lpstr>Egre0202</vt:lpstr>
      <vt:lpstr>Egre0203</vt:lpstr>
      <vt:lpstr>Egre0204</vt:lpstr>
      <vt:lpstr>Egre0301</vt:lpstr>
      <vt:lpstr>EGRESOS 0302</vt:lpstr>
      <vt:lpstr>EGRESOS 0501</vt:lpstr>
      <vt:lpstr>EGRESOS 0601</vt:lpstr>
      <vt:lpstr>Consolidado</vt:lpstr>
      <vt:lpstr>Nomina.1</vt:lpstr>
      <vt:lpstr>Consolidado!Área_de_impresión</vt:lpstr>
      <vt:lpstr>Egre0101!Área_de_impresión</vt:lpstr>
      <vt:lpstr>Egre0102!Área_de_impresión</vt:lpstr>
      <vt:lpstr>Egre0201!Área_de_impresión</vt:lpstr>
      <vt:lpstr>Egre0202!Área_de_impresión</vt:lpstr>
      <vt:lpstr>Egre0203!Área_de_impresión</vt:lpstr>
      <vt:lpstr>Egre0204!Área_de_impresión</vt:lpstr>
      <vt:lpstr>Egresos!Área_de_impresión</vt:lpstr>
      <vt:lpstr>Ingresos!Área_de_impresión</vt:lpstr>
      <vt:lpstr>Resumen2!Área_de_impresión</vt:lpstr>
      <vt:lpstr>Resumen3!Área_de_impresión</vt:lpstr>
      <vt:lpstr>Consolidado!Títulos_a_imprimir</vt:lpstr>
      <vt:lpstr>Egre0101!Títulos_a_imprimir</vt:lpstr>
      <vt:lpstr>Egre0102!Títulos_a_imprimir</vt:lpstr>
      <vt:lpstr>Egre0201!Títulos_a_imprimir</vt:lpstr>
      <vt:lpstr>Egre0202!Títulos_a_imprimir</vt:lpstr>
      <vt:lpstr>Egre0203!Títulos_a_imprimir</vt:lpstr>
      <vt:lpstr>Egre0204!Títulos_a_imprimir</vt:lpstr>
      <vt:lpstr>Egresos!Títulos_a_imprimir</vt:lpstr>
      <vt:lpstr>Ingresos!Títulos_a_imprimir</vt:lpstr>
    </vt:vector>
  </TitlesOfParts>
  <Company>DGCG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Ministerio de Hacienda</dc:creator>
  <cp:lastModifiedBy>Admin</cp:lastModifiedBy>
  <cp:lastPrinted>2019-09-30T20:24:10Z</cp:lastPrinted>
  <dcterms:created xsi:type="dcterms:W3CDTF">2002-02-14T15:53:12Z</dcterms:created>
  <dcterms:modified xsi:type="dcterms:W3CDTF">2019-10-02T22:39:32Z</dcterms:modified>
</cp:coreProperties>
</file>