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1700" windowHeight="8160" activeTab="12"/>
  </bookViews>
  <sheets>
    <sheet name="01" sheetId="3" r:id="rId1"/>
    <sheet name="02" sheetId="2" r:id="rId2"/>
    <sheet name="03" sheetId="1" r:id="rId3"/>
    <sheet name="04" sheetId="4" r:id="rId4"/>
    <sheet name="05" sheetId="6" r:id="rId5"/>
    <sheet name="06" sheetId="14" r:id="rId6"/>
    <sheet name="07" sheetId="15" r:id="rId7"/>
    <sheet name="08" sheetId="17" r:id="rId8"/>
    <sheet name="09" sheetId="16" r:id="rId9"/>
    <sheet name="10" sheetId="18" r:id="rId10"/>
    <sheet name="11" sheetId="19" r:id="rId11"/>
    <sheet name="12" sheetId="23" r:id="rId12"/>
    <sheet name="ACUMULADOS" sheetId="5" r:id="rId13"/>
  </sheets>
  <definedNames>
    <definedName name="_xlnm.Print_Area" localSheetId="0">'01'!$A$1:$X$42</definedName>
    <definedName name="_xlnm.Print_Area" localSheetId="1">'02'!$B$1:$Y$42</definedName>
    <definedName name="_xlnm.Print_Area" localSheetId="2">'03'!$B$1:$U$42</definedName>
    <definedName name="_xlnm.Print_Area" localSheetId="3">'04'!$A$1:$Y$42</definedName>
    <definedName name="_xlnm.Print_Titles" localSheetId="1">'02'!$4:$4</definedName>
    <definedName name="_xlnm.Print_Titles" localSheetId="2">'03'!$4:$4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5" l="1"/>
  <c r="V34" i="5"/>
  <c r="V33" i="5"/>
  <c r="V32" i="5"/>
  <c r="V31" i="5"/>
  <c r="V30" i="5"/>
  <c r="V29" i="5"/>
  <c r="V28" i="5"/>
  <c r="V27" i="5"/>
  <c r="V26" i="5"/>
  <c r="V25" i="5"/>
  <c r="V24" i="5"/>
  <c r="V36" i="5" l="1"/>
  <c r="O43" i="5"/>
  <c r="O42" i="5"/>
  <c r="O40" i="5"/>
  <c r="O39" i="5"/>
  <c r="O38" i="5"/>
  <c r="O37" i="5"/>
  <c r="O36" i="5"/>
  <c r="O35" i="5"/>
  <c r="O33" i="5"/>
  <c r="O32" i="5"/>
  <c r="O31" i="5"/>
  <c r="O29" i="5"/>
  <c r="O28" i="5"/>
  <c r="O27" i="5"/>
  <c r="O26" i="5"/>
  <c r="O25" i="5"/>
  <c r="O24" i="5"/>
  <c r="O23" i="5"/>
  <c r="O22" i="5"/>
  <c r="O21" i="5"/>
  <c r="O20" i="5"/>
  <c r="O19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43" i="5"/>
  <c r="N42" i="5"/>
  <c r="N40" i="5"/>
  <c r="N39" i="5"/>
  <c r="N38" i="5"/>
  <c r="N37" i="5"/>
  <c r="N36" i="5"/>
  <c r="N35" i="5"/>
  <c r="N33" i="5"/>
  <c r="N32" i="5"/>
  <c r="N31" i="5"/>
  <c r="N29" i="5"/>
  <c r="N28" i="5"/>
  <c r="N27" i="5"/>
  <c r="N26" i="5"/>
  <c r="N25" i="5"/>
  <c r="N24" i="5"/>
  <c r="N23" i="5"/>
  <c r="N22" i="5"/>
  <c r="N21" i="5"/>
  <c r="N20" i="5"/>
  <c r="N19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M43" i="5"/>
  <c r="M42" i="5"/>
  <c r="M40" i="5"/>
  <c r="M39" i="5"/>
  <c r="M38" i="5"/>
  <c r="M37" i="5"/>
  <c r="M36" i="5"/>
  <c r="M35" i="5"/>
  <c r="M33" i="5"/>
  <c r="M32" i="5"/>
  <c r="M31" i="5"/>
  <c r="M29" i="5"/>
  <c r="M28" i="5"/>
  <c r="M27" i="5"/>
  <c r="M26" i="5"/>
  <c r="M25" i="5"/>
  <c r="M24" i="5"/>
  <c r="M23" i="5"/>
  <c r="M22" i="5"/>
  <c r="M21" i="5"/>
  <c r="M20" i="5"/>
  <c r="M19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L43" i="5"/>
  <c r="L42" i="5"/>
  <c r="L40" i="5"/>
  <c r="L39" i="5"/>
  <c r="L38" i="5"/>
  <c r="L37" i="5"/>
  <c r="L36" i="5"/>
  <c r="L35" i="5"/>
  <c r="L33" i="5"/>
  <c r="L32" i="5"/>
  <c r="L31" i="5"/>
  <c r="L29" i="5"/>
  <c r="L28" i="5"/>
  <c r="L27" i="5"/>
  <c r="L26" i="5"/>
  <c r="L25" i="5"/>
  <c r="L24" i="5"/>
  <c r="L23" i="5"/>
  <c r="L22" i="5"/>
  <c r="L21" i="5"/>
  <c r="L20" i="5"/>
  <c r="L19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K43" i="5"/>
  <c r="K42" i="5"/>
  <c r="K40" i="5"/>
  <c r="K39" i="5"/>
  <c r="K38" i="5"/>
  <c r="K37" i="5"/>
  <c r="K36" i="5"/>
  <c r="K35" i="5"/>
  <c r="K33" i="5"/>
  <c r="K32" i="5"/>
  <c r="K31" i="5"/>
  <c r="K29" i="5"/>
  <c r="K28" i="5"/>
  <c r="K27" i="5"/>
  <c r="K26" i="5"/>
  <c r="K25" i="5"/>
  <c r="K24" i="5"/>
  <c r="K23" i="5"/>
  <c r="K22" i="5"/>
  <c r="K21" i="5"/>
  <c r="K20" i="5"/>
  <c r="K19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J43" i="5"/>
  <c r="J42" i="5"/>
  <c r="J40" i="5"/>
  <c r="J39" i="5"/>
  <c r="J38" i="5"/>
  <c r="J37" i="5"/>
  <c r="J36" i="5"/>
  <c r="J35" i="5"/>
  <c r="J33" i="5"/>
  <c r="J32" i="5"/>
  <c r="J31" i="5"/>
  <c r="J29" i="5"/>
  <c r="J28" i="5"/>
  <c r="J27" i="5"/>
  <c r="J26" i="5"/>
  <c r="J25" i="5"/>
  <c r="J24" i="5"/>
  <c r="J23" i="5"/>
  <c r="J22" i="5"/>
  <c r="J21" i="5"/>
  <c r="J20" i="5"/>
  <c r="J19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I43" i="5"/>
  <c r="I42" i="5"/>
  <c r="I40" i="5"/>
  <c r="I39" i="5"/>
  <c r="I38" i="5"/>
  <c r="I37" i="5"/>
  <c r="I36" i="5"/>
  <c r="I35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A8" i="16" l="1"/>
  <c r="AD37" i="23" l="1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XFD5" i="23" s="1"/>
  <c r="V41" i="23"/>
  <c r="U24" i="23"/>
  <c r="A41" i="23" l="1"/>
  <c r="AD40" i="23"/>
  <c r="AD39" i="23"/>
  <c r="AC38" i="23"/>
  <c r="AC42" i="23" s="1"/>
  <c r="AB38" i="23"/>
  <c r="AB42" i="23" s="1"/>
  <c r="AA38" i="23"/>
  <c r="AA42" i="23" s="1"/>
  <c r="Z38" i="23"/>
  <c r="Z42" i="23" s="1"/>
  <c r="Y38" i="23"/>
  <c r="Y42" i="23" s="1"/>
  <c r="X38" i="23"/>
  <c r="X42" i="23" s="1"/>
  <c r="W38" i="23"/>
  <c r="W42" i="23" s="1"/>
  <c r="V38" i="23"/>
  <c r="V42" i="23" s="1"/>
  <c r="U38" i="23"/>
  <c r="T38" i="23"/>
  <c r="T42" i="23" s="1"/>
  <c r="S38" i="23"/>
  <c r="S42" i="23" s="1"/>
  <c r="R38" i="23"/>
  <c r="R42" i="23" s="1"/>
  <c r="Q38" i="23"/>
  <c r="Q42" i="23" s="1"/>
  <c r="P38" i="23"/>
  <c r="P42" i="23" s="1"/>
  <c r="O38" i="23"/>
  <c r="O42" i="23" s="1"/>
  <c r="N38" i="23"/>
  <c r="N42" i="23" s="1"/>
  <c r="M38" i="23"/>
  <c r="M42" i="23" s="1"/>
  <c r="L38" i="23"/>
  <c r="L42" i="23" s="1"/>
  <c r="K38" i="23"/>
  <c r="K42" i="23" s="1"/>
  <c r="J38" i="23"/>
  <c r="J42" i="23" s="1"/>
  <c r="I38" i="23"/>
  <c r="I42" i="23" s="1"/>
  <c r="H38" i="23"/>
  <c r="H42" i="23" s="1"/>
  <c r="G38" i="23"/>
  <c r="G42" i="23" s="1"/>
  <c r="F38" i="23"/>
  <c r="F42" i="23" s="1"/>
  <c r="E38" i="23"/>
  <c r="E42" i="23" s="1"/>
  <c r="D38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42" i="23" s="1"/>
  <c r="AD38" i="23"/>
  <c r="U42" i="23" l="1"/>
  <c r="AD41" i="23"/>
  <c r="AD42" i="23" s="1"/>
  <c r="AD41" i="19"/>
  <c r="AD42" i="19" s="1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K41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5" i="19"/>
  <c r="AP25" i="19"/>
  <c r="AP24" i="19"/>
  <c r="AP23" i="19"/>
  <c r="AP22" i="19"/>
  <c r="AK23" i="19" l="1"/>
  <c r="AK22" i="19"/>
  <c r="AK21" i="19"/>
  <c r="AK20" i="19"/>
  <c r="AK19" i="19"/>
  <c r="AK18" i="19"/>
  <c r="AK17" i="19"/>
  <c r="AI26" i="19"/>
  <c r="AJ26" i="19"/>
  <c r="P38" i="19" l="1"/>
  <c r="D42" i="18" l="1"/>
  <c r="AD41" i="18"/>
  <c r="Q41" i="18"/>
  <c r="Q42" i="18" s="1"/>
  <c r="AC42" i="18"/>
  <c r="AB42" i="18"/>
  <c r="AA42" i="18"/>
  <c r="Z42" i="18"/>
  <c r="Y42" i="18"/>
  <c r="X42" i="18"/>
  <c r="W42" i="18"/>
  <c r="V42" i="18"/>
  <c r="U42" i="18"/>
  <c r="T42" i="18"/>
  <c r="S42" i="18"/>
  <c r="R42" i="18"/>
  <c r="G38" i="18"/>
  <c r="G42" i="18" s="1"/>
  <c r="P42" i="18"/>
  <c r="O42" i="18"/>
  <c r="N42" i="18"/>
  <c r="M42" i="18"/>
  <c r="L42" i="18"/>
  <c r="K42" i="18"/>
  <c r="J42" i="18"/>
  <c r="I42" i="18"/>
  <c r="F42" i="18"/>
  <c r="E42" i="18"/>
  <c r="A41" i="19"/>
  <c r="AD40" i="19"/>
  <c r="AD39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Q37" i="19"/>
  <c r="AQ36" i="19"/>
  <c r="AK35" i="19"/>
  <c r="AK37" i="19" s="1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42" i="19" s="1"/>
  <c r="A6" i="19"/>
  <c r="AD38" i="19"/>
  <c r="W49" i="18" l="1"/>
  <c r="AQ37" i="18"/>
  <c r="AQ36" i="18"/>
  <c r="AO39" i="18"/>
  <c r="AH27" i="18"/>
  <c r="AP14" i="18"/>
  <c r="AN15" i="18"/>
  <c r="AN14" i="18"/>
  <c r="AP27" i="18" l="1"/>
  <c r="AP20" i="18"/>
  <c r="AN30" i="18"/>
  <c r="AN29" i="18"/>
  <c r="AK18" i="18"/>
  <c r="AK37" i="18"/>
  <c r="AK35" i="18" l="1"/>
  <c r="T46" i="18"/>
  <c r="P38" i="18" l="1"/>
  <c r="L38" i="18" l="1"/>
  <c r="D38" i="18" l="1"/>
  <c r="D44" i="18" s="1"/>
  <c r="A41" i="18"/>
  <c r="AD40" i="18"/>
  <c r="AD39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O38" i="18"/>
  <c r="N38" i="18"/>
  <c r="M38" i="18"/>
  <c r="K38" i="18"/>
  <c r="J38" i="18"/>
  <c r="I38" i="18"/>
  <c r="H38" i="18"/>
  <c r="H42" i="18" s="1"/>
  <c r="F38" i="18"/>
  <c r="E38" i="18"/>
  <c r="AD37" i="18"/>
  <c r="AD36" i="18"/>
  <c r="AD35" i="18"/>
  <c r="AD34" i="18"/>
  <c r="AD33" i="18"/>
  <c r="AD32" i="18"/>
  <c r="AD31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42" i="18" s="1"/>
  <c r="AD5" i="18"/>
  <c r="Q43" i="18" l="1"/>
  <c r="AD38" i="18"/>
  <c r="AD42" i="18" s="1"/>
  <c r="N42" i="16" l="1"/>
  <c r="AD40" i="16" l="1"/>
  <c r="AD39" i="16"/>
  <c r="AC42" i="16"/>
  <c r="AB42" i="16"/>
  <c r="AA42" i="16"/>
  <c r="Z42" i="16"/>
  <c r="Y42" i="16"/>
  <c r="AC38" i="16"/>
  <c r="AB38" i="16"/>
  <c r="AA38" i="16"/>
  <c r="Z38" i="16"/>
  <c r="Y38" i="16"/>
  <c r="X38" i="16"/>
  <c r="X42" i="16" s="1"/>
  <c r="W38" i="16"/>
  <c r="W42" i="16" s="1"/>
  <c r="V38" i="16"/>
  <c r="V42" i="16" s="1"/>
  <c r="U38" i="16"/>
  <c r="U42" i="16" s="1"/>
  <c r="T38" i="16"/>
  <c r="T42" i="16" s="1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R42" i="16"/>
  <c r="Q42" i="16"/>
  <c r="P42" i="16"/>
  <c r="O42" i="16"/>
  <c r="S42" i="16"/>
  <c r="S38" i="16"/>
  <c r="AD38" i="16" l="1"/>
  <c r="AD42" i="16" s="1"/>
  <c r="R38" i="16"/>
  <c r="Q38" i="16" l="1"/>
  <c r="P38" i="16" l="1"/>
  <c r="O38" i="16" l="1"/>
  <c r="N38" i="16" l="1"/>
  <c r="M42" i="16" l="1"/>
  <c r="M38" i="16"/>
  <c r="L42" i="16" l="1"/>
  <c r="L38" i="16"/>
  <c r="K42" i="16" l="1"/>
  <c r="K38" i="16"/>
  <c r="J38" i="16" l="1"/>
  <c r="J42" i="16" s="1"/>
  <c r="X43" i="3" l="1"/>
  <c r="I43" i="3"/>
  <c r="I38" i="3"/>
  <c r="I42" i="3"/>
  <c r="U42" i="3"/>
  <c r="T42" i="3"/>
  <c r="H42" i="16" l="1"/>
  <c r="I42" i="16"/>
  <c r="I38" i="16"/>
  <c r="H38" i="16"/>
  <c r="G42" i="16" l="1"/>
  <c r="G38" i="16"/>
  <c r="F42" i="16" l="1"/>
  <c r="D42" i="16"/>
  <c r="F38" i="16"/>
  <c r="E38" i="16"/>
  <c r="E42" i="16" s="1"/>
  <c r="D38" i="16"/>
  <c r="U42" i="17" l="1"/>
  <c r="U38" i="17"/>
  <c r="T42" i="17"/>
  <c r="S42" i="17"/>
  <c r="R42" i="17"/>
  <c r="AC41" i="17"/>
  <c r="AB41" i="17"/>
  <c r="AB42" i="17" s="1"/>
  <c r="AA41" i="17"/>
  <c r="Z41" i="17"/>
  <c r="Y41" i="17"/>
  <c r="X41" i="17"/>
  <c r="X42" i="17" s="1"/>
  <c r="W41" i="17"/>
  <c r="V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41" i="17"/>
  <c r="AD40" i="17"/>
  <c r="AD39" i="17"/>
  <c r="AD41" i="17" s="1"/>
  <c r="AC38" i="17"/>
  <c r="AC42" i="17" s="1"/>
  <c r="AB38" i="17"/>
  <c r="AA38" i="17"/>
  <c r="AA42" i="17" s="1"/>
  <c r="Z38" i="17"/>
  <c r="Z42" i="17" s="1"/>
  <c r="Y38" i="17"/>
  <c r="Y42" i="17" s="1"/>
  <c r="X38" i="17"/>
  <c r="W38" i="17"/>
  <c r="W42" i="17" s="1"/>
  <c r="V38" i="17"/>
  <c r="V42" i="17" s="1"/>
  <c r="T38" i="17"/>
  <c r="S38" i="17"/>
  <c r="R38" i="17"/>
  <c r="Q38" i="17"/>
  <c r="Q42" i="17" s="1"/>
  <c r="P38" i="17"/>
  <c r="P42" i="17" s="1"/>
  <c r="O38" i="17"/>
  <c r="O42" i="17" s="1"/>
  <c r="N38" i="17"/>
  <c r="N42" i="17" s="1"/>
  <c r="M38" i="17"/>
  <c r="M42" i="17" s="1"/>
  <c r="L38" i="17"/>
  <c r="L42" i="17" s="1"/>
  <c r="K38" i="17"/>
  <c r="K42" i="17" s="1"/>
  <c r="J38" i="17"/>
  <c r="J42" i="17" s="1"/>
  <c r="I38" i="17"/>
  <c r="I42" i="17" s="1"/>
  <c r="H38" i="17"/>
  <c r="H42" i="17" s="1"/>
  <c r="G38" i="17"/>
  <c r="G42" i="17" s="1"/>
  <c r="F38" i="17"/>
  <c r="F42" i="17" s="1"/>
  <c r="E38" i="17"/>
  <c r="E42" i="17" s="1"/>
  <c r="D38" i="17"/>
  <c r="D42" i="17" s="1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42" i="17" s="1"/>
  <c r="AD6" i="17"/>
  <c r="AD38" i="17" s="1"/>
  <c r="A6" i="17"/>
  <c r="AD5" i="17"/>
  <c r="AD42" i="17" l="1"/>
  <c r="A41" i="16" l="1"/>
  <c r="A6" i="16"/>
  <c r="A7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42" i="16" s="1"/>
  <c r="Q42" i="15" l="1"/>
  <c r="Y41" i="15" l="1"/>
  <c r="X41" i="15"/>
  <c r="W41" i="15"/>
  <c r="V41" i="15"/>
  <c r="U41" i="15"/>
  <c r="T41" i="15"/>
  <c r="S41" i="15"/>
  <c r="R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A41" i="15"/>
  <c r="Z40" i="15"/>
  <c r="Z39" i="15"/>
  <c r="Y38" i="15"/>
  <c r="X38" i="15"/>
  <c r="X42" i="15" s="1"/>
  <c r="W38" i="15"/>
  <c r="W42" i="15" s="1"/>
  <c r="V38" i="15"/>
  <c r="V42" i="15" s="1"/>
  <c r="U38" i="15"/>
  <c r="T38" i="15"/>
  <c r="T42" i="15" s="1"/>
  <c r="S38" i="15"/>
  <c r="R38" i="15"/>
  <c r="R42" i="15" s="1"/>
  <c r="Q38" i="15"/>
  <c r="P38" i="15"/>
  <c r="P42" i="15" s="1"/>
  <c r="O38" i="15"/>
  <c r="O42" i="15" s="1"/>
  <c r="N38" i="15"/>
  <c r="N42" i="15" s="1"/>
  <c r="M38" i="15"/>
  <c r="M42" i="15" s="1"/>
  <c r="L38" i="15"/>
  <c r="L42" i="15" s="1"/>
  <c r="J38" i="15"/>
  <c r="J42" i="15" s="1"/>
  <c r="I38" i="15"/>
  <c r="I42" i="15" s="1"/>
  <c r="H38" i="15"/>
  <c r="H42" i="15" s="1"/>
  <c r="G38" i="15"/>
  <c r="G42" i="15" s="1"/>
  <c r="F38" i="15"/>
  <c r="F42" i="15" s="1"/>
  <c r="E38" i="15"/>
  <c r="E42" i="15" s="1"/>
  <c r="D38" i="15"/>
  <c r="D42" i="15" s="1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K38" i="15"/>
  <c r="K42" i="15" s="1"/>
  <c r="Z15" i="15"/>
  <c r="Z14" i="15"/>
  <c r="Z13" i="15"/>
  <c r="Z12" i="15"/>
  <c r="Z11" i="15"/>
  <c r="Z10" i="15"/>
  <c r="Z9" i="15"/>
  <c r="Z8" i="15"/>
  <c r="Z7" i="15"/>
  <c r="Z6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42" i="15" s="1"/>
  <c r="Z5" i="15"/>
  <c r="Y42" i="15" l="1"/>
  <c r="S42" i="15"/>
  <c r="Z41" i="15"/>
  <c r="U42" i="15"/>
  <c r="Z16" i="15"/>
  <c r="Z38" i="15" s="1"/>
  <c r="X42" i="14"/>
  <c r="Y41" i="14"/>
  <c r="X41" i="14"/>
  <c r="W42" i="14"/>
  <c r="Z40" i="14"/>
  <c r="Z39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2" i="15" l="1"/>
  <c r="K16" i="14"/>
  <c r="Z41" i="14" l="1"/>
  <c r="Z38" i="14"/>
  <c r="Z42" i="14" s="1"/>
  <c r="Q42" i="14"/>
  <c r="W41" i="14"/>
  <c r="V41" i="14"/>
  <c r="U41" i="14"/>
  <c r="T41" i="14"/>
  <c r="S41" i="14"/>
  <c r="R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41" i="14"/>
  <c r="Y38" i="14"/>
  <c r="Y42" i="14" s="1"/>
  <c r="X38" i="14"/>
  <c r="W38" i="14"/>
  <c r="V38" i="14"/>
  <c r="V42" i="14" s="1"/>
  <c r="U38" i="14"/>
  <c r="U42" i="14" s="1"/>
  <c r="T38" i="14"/>
  <c r="T42" i="14" s="1"/>
  <c r="S38" i="14"/>
  <c r="S42" i="14" s="1"/>
  <c r="R38" i="14"/>
  <c r="R42" i="14" s="1"/>
  <c r="Q38" i="14"/>
  <c r="P38" i="14"/>
  <c r="P42" i="14" s="1"/>
  <c r="O38" i="14"/>
  <c r="O42" i="14" s="1"/>
  <c r="N38" i="14"/>
  <c r="N42" i="14" s="1"/>
  <c r="M38" i="14"/>
  <c r="M42" i="14" s="1"/>
  <c r="L38" i="14"/>
  <c r="L42" i="14" s="1"/>
  <c r="K38" i="14"/>
  <c r="K42" i="14" s="1"/>
  <c r="J38" i="14"/>
  <c r="J42" i="14" s="1"/>
  <c r="I38" i="14"/>
  <c r="I42" i="14" s="1"/>
  <c r="H38" i="14"/>
  <c r="H42" i="14" s="1"/>
  <c r="G38" i="14"/>
  <c r="G42" i="14" s="1"/>
  <c r="F38" i="14"/>
  <c r="F42" i="14" s="1"/>
  <c r="E38" i="14"/>
  <c r="E42" i="14" s="1"/>
  <c r="D38" i="14"/>
  <c r="D42" i="14" s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2" i="14" s="1"/>
  <c r="A6" i="14"/>
  <c r="X42" i="6" l="1"/>
  <c r="X38" i="6" l="1"/>
  <c r="T43" i="6" l="1"/>
  <c r="S43" i="6"/>
  <c r="R43" i="6"/>
  <c r="P43" i="6"/>
  <c r="O43" i="6"/>
  <c r="N43" i="6"/>
  <c r="L43" i="6"/>
  <c r="I43" i="6"/>
  <c r="H43" i="6"/>
  <c r="G43" i="6"/>
  <c r="F43" i="6"/>
  <c r="E43" i="6"/>
  <c r="D43" i="6"/>
  <c r="Q42" i="6" l="1"/>
  <c r="W42" i="4" l="1"/>
  <c r="U42" i="4"/>
  <c r="S42" i="4"/>
  <c r="X41" i="4"/>
  <c r="X42" i="4" s="1"/>
  <c r="W41" i="4"/>
  <c r="V41" i="4"/>
  <c r="V42" i="4" s="1"/>
  <c r="U41" i="4"/>
  <c r="T41" i="4"/>
  <c r="T42" i="4" s="1"/>
  <c r="S41" i="4"/>
  <c r="R41" i="4"/>
  <c r="R42" i="4" s="1"/>
  <c r="Q41" i="4"/>
  <c r="P41" i="4"/>
  <c r="P42" i="4" s="1"/>
  <c r="E40" i="5" l="1"/>
  <c r="F40" i="5"/>
  <c r="H38" i="5"/>
  <c r="H33" i="5"/>
  <c r="H32" i="5"/>
  <c r="H28" i="5"/>
  <c r="H14" i="5"/>
  <c r="H12" i="5"/>
  <c r="H11" i="5"/>
  <c r="H10" i="5"/>
  <c r="H7" i="5"/>
  <c r="Y41" i="6"/>
  <c r="W41" i="6"/>
  <c r="V41" i="6"/>
  <c r="U41" i="6"/>
  <c r="T41" i="6"/>
  <c r="S41" i="6"/>
  <c r="R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41" i="6"/>
  <c r="Z40" i="6"/>
  <c r="H43" i="5" s="1"/>
  <c r="Z39" i="6"/>
  <c r="Y38" i="6"/>
  <c r="Y42" i="6" s="1"/>
  <c r="W38" i="6"/>
  <c r="W42" i="6" s="1"/>
  <c r="V38" i="6"/>
  <c r="V42" i="6" s="1"/>
  <c r="U38" i="6"/>
  <c r="U42" i="6" s="1"/>
  <c r="T38" i="6"/>
  <c r="T42" i="6" s="1"/>
  <c r="S38" i="6"/>
  <c r="S42" i="6" s="1"/>
  <c r="R38" i="6"/>
  <c r="R42" i="6" s="1"/>
  <c r="Q38" i="6"/>
  <c r="P38" i="6"/>
  <c r="P42" i="6" s="1"/>
  <c r="O38" i="6"/>
  <c r="O42" i="6" s="1"/>
  <c r="N38" i="6"/>
  <c r="N42" i="6" s="1"/>
  <c r="M38" i="6"/>
  <c r="M42" i="6" s="1"/>
  <c r="M43" i="6" s="1"/>
  <c r="L38" i="6"/>
  <c r="L42" i="6" s="1"/>
  <c r="K38" i="6"/>
  <c r="K42" i="6" s="1"/>
  <c r="K43" i="6" s="1"/>
  <c r="J38" i="6"/>
  <c r="J42" i="6" s="1"/>
  <c r="I38" i="6"/>
  <c r="I42" i="6" s="1"/>
  <c r="H38" i="6"/>
  <c r="H42" i="6" s="1"/>
  <c r="G38" i="6"/>
  <c r="G42" i="6" s="1"/>
  <c r="F38" i="6"/>
  <c r="F42" i="6" s="1"/>
  <c r="E38" i="6"/>
  <c r="E42" i="6" s="1"/>
  <c r="D38" i="6"/>
  <c r="D42" i="6" s="1"/>
  <c r="Z37" i="6"/>
  <c r="H40" i="5" s="1"/>
  <c r="Z36" i="6"/>
  <c r="H39" i="5" s="1"/>
  <c r="Z35" i="6"/>
  <c r="Z34" i="6"/>
  <c r="H37" i="5" s="1"/>
  <c r="Z33" i="6"/>
  <c r="H36" i="5" s="1"/>
  <c r="Z32" i="6"/>
  <c r="H35" i="5" s="1"/>
  <c r="Z31" i="6"/>
  <c r="Z30" i="6"/>
  <c r="Z29" i="6"/>
  <c r="H31" i="5" s="1"/>
  <c r="Z28" i="6"/>
  <c r="H29" i="5" s="1"/>
  <c r="Z27" i="6"/>
  <c r="Z26" i="6"/>
  <c r="H27" i="5" s="1"/>
  <c r="Z25" i="6"/>
  <c r="H26" i="5" s="1"/>
  <c r="Z24" i="6"/>
  <c r="H25" i="5" s="1"/>
  <c r="Z23" i="6"/>
  <c r="H24" i="5" s="1"/>
  <c r="Z22" i="6"/>
  <c r="H23" i="5" s="1"/>
  <c r="Z21" i="6"/>
  <c r="H22" i="5" s="1"/>
  <c r="Z20" i="6"/>
  <c r="H21" i="5" s="1"/>
  <c r="Z19" i="6"/>
  <c r="H20" i="5" s="1"/>
  <c r="Z18" i="6"/>
  <c r="H19" i="5" s="1"/>
  <c r="Z17" i="6"/>
  <c r="H17" i="5" s="1"/>
  <c r="Z16" i="6"/>
  <c r="H16" i="5" s="1"/>
  <c r="Z15" i="6"/>
  <c r="H15" i="5" s="1"/>
  <c r="Z14" i="6"/>
  <c r="Z13" i="6"/>
  <c r="H13" i="5" s="1"/>
  <c r="Z12" i="6"/>
  <c r="Z11" i="6"/>
  <c r="Z10" i="6"/>
  <c r="Z9" i="6"/>
  <c r="H9" i="5" s="1"/>
  <c r="Z8" i="6"/>
  <c r="H8" i="5" s="1"/>
  <c r="Z7" i="6"/>
  <c r="Z6" i="6"/>
  <c r="H6" i="5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2" i="6" s="1"/>
  <c r="Z5" i="6"/>
  <c r="H5" i="5" s="1"/>
  <c r="L4" i="6"/>
  <c r="M4" i="6" s="1"/>
  <c r="Z41" i="6" l="1"/>
  <c r="H42" i="5"/>
  <c r="Z38" i="6"/>
  <c r="Z42" i="6" s="1"/>
  <c r="G43" i="5" l="1"/>
  <c r="G42" i="5"/>
  <c r="G40" i="5"/>
  <c r="G39" i="5"/>
  <c r="G38" i="5"/>
  <c r="G33" i="5"/>
  <c r="G32" i="5"/>
  <c r="G31" i="5"/>
  <c r="G28" i="5"/>
  <c r="G27" i="5"/>
  <c r="G26" i="5"/>
  <c r="G25" i="5"/>
  <c r="G24" i="5"/>
  <c r="G23" i="5"/>
  <c r="G22" i="5"/>
  <c r="G20" i="5"/>
  <c r="G19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F43" i="5"/>
  <c r="F42" i="5"/>
  <c r="F44" i="5" s="1"/>
  <c r="F39" i="5"/>
  <c r="F38" i="5"/>
  <c r="F37" i="5"/>
  <c r="F36" i="5"/>
  <c r="F35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E39" i="5"/>
  <c r="E38" i="5"/>
  <c r="E37" i="5"/>
  <c r="E36" i="5"/>
  <c r="E35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43" i="5"/>
  <c r="D42" i="5"/>
  <c r="D44" i="5" s="1"/>
  <c r="D40" i="5"/>
  <c r="P40" i="5" s="1"/>
  <c r="D39" i="5"/>
  <c r="P39" i="5" s="1"/>
  <c r="D38" i="5"/>
  <c r="P38" i="5" s="1"/>
  <c r="D37" i="5"/>
  <c r="D36" i="5"/>
  <c r="D35" i="5"/>
  <c r="D33" i="5"/>
  <c r="D32" i="5"/>
  <c r="D31" i="5"/>
  <c r="D29" i="5"/>
  <c r="D28" i="5"/>
  <c r="P28" i="5" s="1"/>
  <c r="D27" i="5"/>
  <c r="D26" i="5"/>
  <c r="D23" i="5"/>
  <c r="P23" i="5" s="1"/>
  <c r="D22" i="5"/>
  <c r="D21" i="5"/>
  <c r="D20" i="5"/>
  <c r="D19" i="5"/>
  <c r="P19" i="5" s="1"/>
  <c r="D17" i="5"/>
  <c r="D16" i="5"/>
  <c r="D15" i="5"/>
  <c r="D14" i="5"/>
  <c r="P14" i="5" s="1"/>
  <c r="D13" i="5"/>
  <c r="D12" i="5"/>
  <c r="D11" i="5"/>
  <c r="D10" i="5"/>
  <c r="P10" i="5" s="1"/>
  <c r="D9" i="5"/>
  <c r="D8" i="5"/>
  <c r="D7" i="5"/>
  <c r="D6" i="5"/>
  <c r="P6" i="5" s="1"/>
  <c r="D5" i="5"/>
  <c r="O44" i="5"/>
  <c r="N44" i="5"/>
  <c r="M44" i="5"/>
  <c r="L44" i="5"/>
  <c r="K44" i="5"/>
  <c r="J44" i="5"/>
  <c r="I44" i="5"/>
  <c r="H44" i="5"/>
  <c r="G44" i="5"/>
  <c r="A44" i="5"/>
  <c r="O41" i="5"/>
  <c r="N41" i="5"/>
  <c r="M41" i="5"/>
  <c r="L41" i="5"/>
  <c r="K41" i="5"/>
  <c r="J41" i="5"/>
  <c r="I41" i="5"/>
  <c r="H41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1" i="5" s="1"/>
  <c r="A32" i="5" s="1"/>
  <c r="A33" i="5" s="1"/>
  <c r="A35" i="5" s="1"/>
  <c r="A36" i="5" s="1"/>
  <c r="A37" i="5" s="1"/>
  <c r="A38" i="5" s="1"/>
  <c r="A39" i="5" s="1"/>
  <c r="A40" i="5" s="1"/>
  <c r="A41" i="5" s="1"/>
  <c r="A45" i="5" s="1"/>
  <c r="P8" i="5" l="1"/>
  <c r="P12" i="5"/>
  <c r="P16" i="5"/>
  <c r="P27" i="5"/>
  <c r="P32" i="5"/>
  <c r="J45" i="5"/>
  <c r="N45" i="5"/>
  <c r="P26" i="5"/>
  <c r="P31" i="5"/>
  <c r="M45" i="5"/>
  <c r="P7" i="5"/>
  <c r="P11" i="5"/>
  <c r="P15" i="5"/>
  <c r="P20" i="5"/>
  <c r="P33" i="5"/>
  <c r="P5" i="5"/>
  <c r="P9" i="5"/>
  <c r="P13" i="5"/>
  <c r="P17" i="5"/>
  <c r="P22" i="5"/>
  <c r="I45" i="5"/>
  <c r="I46" i="5" s="1"/>
  <c r="H45" i="5"/>
  <c r="H46" i="5" s="1"/>
  <c r="F41" i="5"/>
  <c r="F45" i="5" s="1"/>
  <c r="F46" i="5" s="1"/>
  <c r="E41" i="5"/>
  <c r="K45" i="5"/>
  <c r="O45" i="5"/>
  <c r="L45" i="5"/>
  <c r="O41" i="4"/>
  <c r="O42" i="4" s="1"/>
  <c r="N41" i="4"/>
  <c r="M41" i="4"/>
  <c r="L41" i="4"/>
  <c r="K41" i="4"/>
  <c r="K42" i="4" s="1"/>
  <c r="J41" i="4"/>
  <c r="I41" i="4"/>
  <c r="H41" i="4"/>
  <c r="G41" i="4"/>
  <c r="G42" i="4" s="1"/>
  <c r="F41" i="4"/>
  <c r="E41" i="4"/>
  <c r="D41" i="4"/>
  <c r="A41" i="4"/>
  <c r="Y40" i="4"/>
  <c r="Y39" i="4"/>
  <c r="Y41" i="4" s="1"/>
  <c r="X38" i="4"/>
  <c r="W38" i="4"/>
  <c r="V38" i="4"/>
  <c r="U38" i="4"/>
  <c r="T38" i="4"/>
  <c r="S38" i="4"/>
  <c r="R38" i="4"/>
  <c r="Q38" i="4"/>
  <c r="Q42" i="4" s="1"/>
  <c r="P38" i="4"/>
  <c r="O38" i="4"/>
  <c r="N38" i="4"/>
  <c r="N42" i="4" s="1"/>
  <c r="M38" i="4"/>
  <c r="M42" i="4" s="1"/>
  <c r="L38" i="4"/>
  <c r="L42" i="4" s="1"/>
  <c r="K38" i="4"/>
  <c r="J38" i="4"/>
  <c r="J42" i="4" s="1"/>
  <c r="I38" i="4"/>
  <c r="I42" i="4" s="1"/>
  <c r="H38" i="4"/>
  <c r="H42" i="4" s="1"/>
  <c r="G38" i="4"/>
  <c r="F38" i="4"/>
  <c r="F42" i="4" s="1"/>
  <c r="E38" i="4"/>
  <c r="E42" i="4" s="1"/>
  <c r="D38" i="4"/>
  <c r="D42" i="4" s="1"/>
  <c r="Y37" i="4"/>
  <c r="Y36" i="4"/>
  <c r="Y35" i="4"/>
  <c r="Y34" i="4"/>
  <c r="G37" i="5" s="1"/>
  <c r="P37" i="5" s="1"/>
  <c r="Y33" i="4"/>
  <c r="G36" i="5" s="1"/>
  <c r="P36" i="5" s="1"/>
  <c r="Y32" i="4"/>
  <c r="G35" i="5" s="1"/>
  <c r="P35" i="5" s="1"/>
  <c r="Y31" i="4"/>
  <c r="Y30" i="4"/>
  <c r="Y29" i="4"/>
  <c r="Y28" i="4"/>
  <c r="G29" i="5" s="1"/>
  <c r="P29" i="5" s="1"/>
  <c r="Y27" i="4"/>
  <c r="Y26" i="4"/>
  <c r="Y25" i="4"/>
  <c r="Y24" i="4"/>
  <c r="Y23" i="4"/>
  <c r="Y22" i="4"/>
  <c r="Y21" i="4"/>
  <c r="Y20" i="4"/>
  <c r="G21" i="5" s="1"/>
  <c r="P21" i="5" s="1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42" i="4" s="1"/>
  <c r="Y6" i="4"/>
  <c r="A6" i="4"/>
  <c r="Y5" i="4"/>
  <c r="L4" i="4"/>
  <c r="M4" i="4" s="1"/>
  <c r="K4" i="4"/>
  <c r="G4" i="4"/>
  <c r="H4" i="4" s="1"/>
  <c r="I4" i="4" s="1"/>
  <c r="F4" i="4"/>
  <c r="W41" i="3"/>
  <c r="V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A41" i="3"/>
  <c r="X40" i="3"/>
  <c r="X39" i="3"/>
  <c r="W38" i="3"/>
  <c r="W42" i="3" s="1"/>
  <c r="V38" i="3"/>
  <c r="V42" i="3" s="1"/>
  <c r="U38" i="3"/>
  <c r="T38" i="3"/>
  <c r="S38" i="3"/>
  <c r="R38" i="3"/>
  <c r="R42" i="3" s="1"/>
  <c r="Q38" i="3"/>
  <c r="Q42" i="3" s="1"/>
  <c r="P38" i="3"/>
  <c r="P42" i="3" s="1"/>
  <c r="O38" i="3"/>
  <c r="O42" i="3" s="1"/>
  <c r="N38" i="3"/>
  <c r="N42" i="3" s="1"/>
  <c r="N43" i="3" s="1"/>
  <c r="M38" i="3"/>
  <c r="M42" i="3" s="1"/>
  <c r="L38" i="3"/>
  <c r="L42" i="3" s="1"/>
  <c r="K38" i="3"/>
  <c r="K42" i="3" s="1"/>
  <c r="J38" i="3"/>
  <c r="J42" i="3" s="1"/>
  <c r="H38" i="3"/>
  <c r="H42" i="3" s="1"/>
  <c r="G38" i="3"/>
  <c r="G42" i="3" s="1"/>
  <c r="F38" i="3"/>
  <c r="F42" i="3" s="1"/>
  <c r="E38" i="3"/>
  <c r="E42" i="3" s="1"/>
  <c r="D38" i="3"/>
  <c r="D42" i="3" s="1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D25" i="5" s="1"/>
  <c r="P25" i="5" s="1"/>
  <c r="X23" i="3"/>
  <c r="D24" i="5" s="1"/>
  <c r="P24" i="5" s="1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2" i="3" s="1"/>
  <c r="X5" i="3"/>
  <c r="J4" i="3"/>
  <c r="K4" i="3" s="1"/>
  <c r="L4" i="3" s="1"/>
  <c r="E4" i="3"/>
  <c r="F4" i="3" s="1"/>
  <c r="G4" i="3" s="1"/>
  <c r="H4" i="3" s="1"/>
  <c r="X38" i="3" l="1"/>
  <c r="D41" i="5"/>
  <c r="D45" i="5" s="1"/>
  <c r="D46" i="5" s="1"/>
  <c r="P41" i="5"/>
  <c r="Y38" i="4"/>
  <c r="Y42" i="4" s="1"/>
  <c r="G41" i="5"/>
  <c r="G45" i="5" s="1"/>
  <c r="G46" i="5" s="1"/>
  <c r="S42" i="3"/>
  <c r="X41" i="3"/>
  <c r="X42" i="3" s="1"/>
  <c r="Y33" i="2"/>
  <c r="Y32" i="2"/>
  <c r="Y28" i="2"/>
  <c r="Y25" i="2"/>
  <c r="Y24" i="2"/>
  <c r="Y23" i="2"/>
  <c r="Y22" i="2"/>
  <c r="Y20" i="2"/>
  <c r="Y19" i="2"/>
  <c r="Y18" i="2"/>
  <c r="Y15" i="2"/>
  <c r="Y8" i="2"/>
  <c r="Y6" i="2"/>
  <c r="Y5" i="2"/>
  <c r="Y21" i="2"/>
  <c r="X38" i="2" l="1"/>
  <c r="X42" i="2" s="1"/>
  <c r="W38" i="2"/>
  <c r="W42" i="2" s="1"/>
  <c r="V38" i="2"/>
  <c r="V42" i="2" s="1"/>
  <c r="U38" i="2"/>
  <c r="U42" i="2" s="1"/>
  <c r="T38" i="2"/>
  <c r="T42" i="2" s="1"/>
  <c r="S41" i="2"/>
  <c r="Q41" i="2" l="1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41" i="2"/>
  <c r="Y40" i="2"/>
  <c r="E43" i="5" s="1"/>
  <c r="P43" i="5" s="1"/>
  <c r="Y39" i="2"/>
  <c r="E42" i="5" s="1"/>
  <c r="S38" i="2"/>
  <c r="S42" i="2" s="1"/>
  <c r="R38" i="2"/>
  <c r="R42" i="2" s="1"/>
  <c r="Q38" i="2"/>
  <c r="P38" i="2"/>
  <c r="P42" i="2" s="1"/>
  <c r="O38" i="2"/>
  <c r="N38" i="2"/>
  <c r="M38" i="2"/>
  <c r="L38" i="2"/>
  <c r="L42" i="2" s="1"/>
  <c r="K38" i="2"/>
  <c r="J38" i="2"/>
  <c r="I38" i="2"/>
  <c r="H38" i="2"/>
  <c r="H42" i="2" s="1"/>
  <c r="G38" i="2"/>
  <c r="F38" i="2"/>
  <c r="E38" i="2"/>
  <c r="D38" i="2"/>
  <c r="D42" i="2" s="1"/>
  <c r="Y37" i="2"/>
  <c r="Y36" i="2"/>
  <c r="Y35" i="2"/>
  <c r="Y34" i="2"/>
  <c r="Y31" i="2"/>
  <c r="Y30" i="2"/>
  <c r="Y29" i="2"/>
  <c r="Y27" i="2"/>
  <c r="Y26" i="2"/>
  <c r="Y17" i="2"/>
  <c r="Y16" i="2"/>
  <c r="Y14" i="2"/>
  <c r="Y13" i="2"/>
  <c r="Y12" i="2"/>
  <c r="Y11" i="2"/>
  <c r="Y10" i="2"/>
  <c r="Y9" i="2"/>
  <c r="Y7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2" i="2" s="1"/>
  <c r="P41" i="1"/>
  <c r="P42" i="1"/>
  <c r="U40" i="1"/>
  <c r="U39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P42" i="5" l="1"/>
  <c r="P44" i="5" s="1"/>
  <c r="P45" i="5" s="1"/>
  <c r="E44" i="5"/>
  <c r="E45" i="5" s="1"/>
  <c r="E46" i="5" s="1"/>
  <c r="G42" i="2"/>
  <c r="K42" i="2"/>
  <c r="O42" i="2"/>
  <c r="Y38" i="2"/>
  <c r="F42" i="2"/>
  <c r="J42" i="2"/>
  <c r="N42" i="2"/>
  <c r="Y41" i="2"/>
  <c r="E42" i="2"/>
  <c r="M42" i="2"/>
  <c r="Q42" i="2"/>
  <c r="I42" i="2"/>
  <c r="T38" i="1"/>
  <c r="S38" i="1"/>
  <c r="Y42" i="2" l="1"/>
  <c r="T42" i="1"/>
  <c r="S42" i="1"/>
  <c r="Q41" i="1"/>
  <c r="Q38" i="1"/>
  <c r="Q42" i="1" l="1"/>
  <c r="R38" i="1" l="1"/>
  <c r="R42" i="1" s="1"/>
  <c r="P38" i="1"/>
  <c r="O41" i="1" l="1"/>
  <c r="N41" i="1"/>
  <c r="M41" i="1"/>
  <c r="L41" i="1"/>
  <c r="K41" i="1"/>
  <c r="J41" i="1"/>
  <c r="I41" i="1"/>
  <c r="H41" i="1"/>
  <c r="G41" i="1"/>
  <c r="F41" i="1"/>
  <c r="E41" i="1"/>
  <c r="D41" i="1"/>
  <c r="A41" i="1"/>
  <c r="U41" i="1"/>
  <c r="O38" i="1"/>
  <c r="O42" i="1" s="1"/>
  <c r="N38" i="1"/>
  <c r="N42" i="1" s="1"/>
  <c r="M38" i="1"/>
  <c r="L38" i="1"/>
  <c r="K38" i="1"/>
  <c r="K42" i="1" s="1"/>
  <c r="J38" i="1"/>
  <c r="J42" i="1" s="1"/>
  <c r="I38" i="1"/>
  <c r="H38" i="1"/>
  <c r="G38" i="1"/>
  <c r="G42" i="1" s="1"/>
  <c r="F38" i="1"/>
  <c r="F42" i="1" s="1"/>
  <c r="E38" i="1"/>
  <c r="D3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2" i="1" s="1"/>
  <c r="E42" i="1" l="1"/>
  <c r="L42" i="1"/>
  <c r="D42" i="1"/>
  <c r="M42" i="1"/>
  <c r="H42" i="1"/>
  <c r="I42" i="1"/>
  <c r="U38" i="1"/>
  <c r="U42" i="1" s="1"/>
</calcChain>
</file>

<file path=xl/comments1.xml><?xml version="1.0" encoding="utf-8"?>
<comments xmlns="http://schemas.openxmlformats.org/spreadsheetml/2006/main">
  <authors>
    <author>hp</author>
  </authors>
  <commentList>
    <comment ref="T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PROYECTO DE FANES RECB # 131982, INSTALACION DE SISTERMAS DE AGUAS LLUVIAS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 desembolso proy.  De agua potable com. Roberto e. gonzalez recibo no. 261044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PROYECTO INTRODUCCION DE AGUA 261466  Y261467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PROYCT. DE AGUA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N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PROYECTO INTRODUCCION DE AGUA 261466  Y261467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PROYCT. DE AGUA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F28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2 sdo desembolso proy introducc de agua potable recibo no. 26376 0de fecha 05/12/16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PROYECTO INTRODUCCION DE AGUA 261466  Y261467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LICITACION DE PROYCT. DE AGUA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FONDO CIRCULANTE</t>
        </r>
      </text>
    </comment>
  </commentList>
</comments>
</file>

<file path=xl/sharedStrings.xml><?xml version="1.0" encoding="utf-8"?>
<sst xmlns="http://schemas.openxmlformats.org/spreadsheetml/2006/main" count="637" uniqueCount="96">
  <si>
    <t>ALCALDIA MUNICIPAL DE SANTIAGO DE MARIA</t>
  </si>
  <si>
    <t>No.</t>
  </si>
  <si>
    <t>RUBROS</t>
  </si>
  <si>
    <t>CONCEPTO</t>
  </si>
  <si>
    <t>TOTAL</t>
  </si>
  <si>
    <t>COMERCIO</t>
  </si>
  <si>
    <t>INDUSTRIA</t>
  </si>
  <si>
    <t>FINACIERO</t>
  </si>
  <si>
    <t>SERVICIOS</t>
  </si>
  <si>
    <t>BARES Y REST.</t>
  </si>
  <si>
    <t>CENTROS DE ENZEÑANZAS</t>
  </si>
  <si>
    <t>ESTUDIOS FOTOGRA</t>
  </si>
  <si>
    <t>HOTELES, MOTELES</t>
  </si>
  <si>
    <t>SERVICIOS PROF</t>
  </si>
  <si>
    <t>VALLAS</t>
  </si>
  <si>
    <t>VIALIDAD</t>
  </si>
  <si>
    <t>IMPUESTOS MU</t>
  </si>
  <si>
    <t>SERVICIOS DE CERT.</t>
  </si>
  <si>
    <t>ALUMBRADO</t>
  </si>
  <si>
    <t>ASEO</t>
  </si>
  <si>
    <t>CEMENTERIOS</t>
  </si>
  <si>
    <t>DESECHOS</t>
  </si>
  <si>
    <t>FIESTAS</t>
  </si>
  <si>
    <t>MERCADOS</t>
  </si>
  <si>
    <t>PAVIMENTO</t>
  </si>
  <si>
    <t>POSTES TORRES Y ANTENAS</t>
  </si>
  <si>
    <t>RASTROS Y TIANGUE</t>
  </si>
  <si>
    <t>TASAS DIVERSAS</t>
  </si>
  <si>
    <t>PERMISOS Y LICENCIAS</t>
  </si>
  <si>
    <t>DERECHOS DIV.</t>
  </si>
  <si>
    <t>SERV. DIVERSOS</t>
  </si>
  <si>
    <t>MULTAS POR MORA</t>
  </si>
  <si>
    <t>INTERESES POR IMPUESTOS</t>
  </si>
  <si>
    <t>MULTAS AL REG.</t>
  </si>
  <si>
    <t>OTRAS MULT. MUNICP.</t>
  </si>
  <si>
    <t>AREND, DE BIENES INMB.</t>
  </si>
  <si>
    <t>INGRESOS DIVERS.</t>
  </si>
  <si>
    <t>SUB TOTAL</t>
  </si>
  <si>
    <t>TRANF. CORRIENTES.25% FODES</t>
  </si>
  <si>
    <t>TRANF. CORRIENTES.75% FODES</t>
  </si>
  <si>
    <t>TOTALES</t>
  </si>
  <si>
    <t>MEDICOS HOSP</t>
  </si>
  <si>
    <t>INGRESOS CORRESPONDIENTES AL MES DE MARZO DE 2016</t>
  </si>
  <si>
    <t>INGRESOS CORRESPONDIENTES AL MES DE FEBRERO DE 2016</t>
  </si>
  <si>
    <t>INGRESOS CORRESPONDIENTES AL MES DE ENERO DE 2016</t>
  </si>
  <si>
    <t>FINANCIERO</t>
  </si>
  <si>
    <t>MEDICOS HO</t>
  </si>
  <si>
    <t>,</t>
  </si>
  <si>
    <t>INGRESOS CORRESPONDIENTES AL MES DE ABRIL DE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</si>
  <si>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</si>
  <si>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</si>
  <si>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</si>
  <si>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</si>
  <si>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</si>
  <si>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</si>
  <si>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</si>
  <si>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</si>
  <si>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</si>
  <si>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</si>
  <si>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</si>
  <si>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</si>
  <si>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CORRESPONDIENTES AL AÑO DE 2016</t>
  </si>
  <si>
    <t>INGRESOS CORRESPONDIENTES AL MES DE MAYO DE 2016</t>
  </si>
  <si>
    <t>INGRESOS CORRESPONDIENTES AL MES DE JUNIO DE 2016</t>
  </si>
  <si>
    <t>E</t>
  </si>
  <si>
    <t>OK</t>
  </si>
  <si>
    <t>ok</t>
  </si>
  <si>
    <t>.</t>
  </si>
  <si>
    <t>2.86+2.86</t>
  </si>
  <si>
    <t xml:space="preserve">                         </t>
  </si>
  <si>
    <t>ROSA DEISY ESCALENTES DOMINGUEZ--- RES.OLGA VASQUEZ --- E0021 4TA. CALLE OTE.#13 B. LA PARROQUIA</t>
  </si>
  <si>
    <t>INGRESOS CORRESPONDIENTES AL MES DE JULIO DE 2016</t>
  </si>
  <si>
    <t>INGRESOS CORRESPONDIENTES AL MES DE AGOSTO DE 2016</t>
  </si>
  <si>
    <t>INGRESOS CORRESPONDIENTES AL MES DE SEPTIEMBRE DE 2016</t>
  </si>
  <si>
    <t>INGRESOS CORRESPONDIENTES AL MES DE OCTUBRE DE 2016</t>
  </si>
  <si>
    <t>INGRESOS CORRESPONDIENTES AL MES DE NOVIEMBRE DE 2016</t>
  </si>
  <si>
    <t>INGRESOS CORRESPONDIENTES AL MES DE DICIEMBRE DE 2016</t>
  </si>
  <si>
    <t>Enero</t>
  </si>
  <si>
    <t>Febrero</t>
  </si>
  <si>
    <t>Marzo</t>
  </si>
  <si>
    <t>Abrl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</si>
  <si>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</si>
  <si>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</si>
  <si>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</si>
  <si>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</si>
  <si>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</si>
  <si>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</si>
  <si>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</si>
  <si>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</si>
  <si>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$</t>
  </si>
  <si>
    <t>"</t>
  </si>
  <si>
    <t>Meses</t>
  </si>
  <si>
    <t>Valores</t>
  </si>
  <si>
    <t>}Totales</t>
  </si>
  <si>
    <t xml:space="preserve">ingresos Impuestos </t>
  </si>
  <si>
    <t>Fiestas Patronales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</si>
</sst>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gency FB"/>
      <family val="2"/>
    </font>
    <font>
      <sz val="14"/>
      <color theme="1"/>
      <name val="Agency FB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rgb="FF002060"/>
      <name val="Lucida Calligraphy"/>
      <family val="4"/>
    </font>
    <font>
      <b/>
      <u/>
      <sz val="11"/>
      <color rgb="FF002060"/>
      <name val="Lucida Calligraphy"/>
      <family val="4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6" xfId="0" applyNumberFormat="1" applyBorder="1"/>
    <xf numFmtId="4" fontId="1" fillId="0" borderId="8" xfId="0" applyNumberFormat="1" applyFont="1" applyBorder="1"/>
    <xf numFmtId="0" fontId="0" fillId="0" borderId="9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4" fontId="0" fillId="3" borderId="2" xfId="0" applyNumberFormat="1" applyFill="1" applyBorder="1"/>
    <xf numFmtId="4" fontId="1" fillId="3" borderId="3" xfId="0" applyNumberFormat="1" applyFont="1" applyFill="1" applyBorder="1"/>
    <xf numFmtId="0" fontId="0" fillId="0" borderId="6" xfId="0" applyBorder="1"/>
    <xf numFmtId="0" fontId="0" fillId="0" borderId="7" xfId="0" applyBorder="1"/>
    <xf numFmtId="4" fontId="1" fillId="3" borderId="2" xfId="0" applyNumberFormat="1" applyFont="1" applyFill="1" applyBorder="1"/>
    <xf numFmtId="0" fontId="0" fillId="0" borderId="19" xfId="0" applyBorder="1" applyAlignment="1">
      <alignment horizontal="center"/>
    </xf>
    <xf numFmtId="4" fontId="1" fillId="4" borderId="2" xfId="0" applyNumberFormat="1" applyFont="1" applyFill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4" fontId="3" fillId="0" borderId="8" xfId="0" applyNumberFormat="1" applyFont="1" applyBorder="1"/>
    <xf numFmtId="4" fontId="3" fillId="0" borderId="13" xfId="0" applyNumberFormat="1" applyFont="1" applyBorder="1"/>
    <xf numFmtId="4" fontId="3" fillId="0" borderId="17" xfId="0" applyNumberFormat="1" applyFont="1" applyBorder="1"/>
    <xf numFmtId="0" fontId="0" fillId="0" borderId="8" xfId="0" applyBorder="1"/>
    <xf numFmtId="0" fontId="0" fillId="0" borderId="17" xfId="0" applyBorder="1"/>
    <xf numFmtId="4" fontId="0" fillId="0" borderId="8" xfId="0" applyNumberFormat="1" applyBorder="1"/>
    <xf numFmtId="4" fontId="0" fillId="0" borderId="17" xfId="0" applyNumberFormat="1" applyBorder="1"/>
    <xf numFmtId="4" fontId="3" fillId="0" borderId="20" xfId="0" applyNumberFormat="1" applyFont="1" applyBorder="1"/>
    <xf numFmtId="0" fontId="0" fillId="0" borderId="20" xfId="0" applyBorder="1"/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left"/>
    </xf>
    <xf numFmtId="4" fontId="3" fillId="0" borderId="21" xfId="0" applyNumberFormat="1" applyFont="1" applyBorder="1"/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left"/>
    </xf>
    <xf numFmtId="4" fontId="3" fillId="0" borderId="22" xfId="0" applyNumberFormat="1" applyFont="1" applyBorder="1"/>
    <xf numFmtId="0" fontId="0" fillId="0" borderId="11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3" fillId="0" borderId="15" xfId="0" applyFont="1" applyBorder="1"/>
    <xf numFmtId="0" fontId="3" fillId="0" borderId="23" xfId="0" applyFont="1" applyBorder="1"/>
    <xf numFmtId="0" fontId="3" fillId="0" borderId="16" xfId="0" applyFont="1" applyBorder="1"/>
    <xf numFmtId="0" fontId="0" fillId="0" borderId="6" xfId="0" applyFill="1" applyBorder="1" applyAlignment="1">
      <alignment horizontal="left"/>
    </xf>
    <xf numFmtId="0" fontId="0" fillId="0" borderId="21" xfId="0" applyBorder="1"/>
    <xf numFmtId="0" fontId="0" fillId="0" borderId="23" xfId="0" applyBorder="1"/>
    <xf numFmtId="4" fontId="0" fillId="0" borderId="0" xfId="0" applyNumberFormat="1"/>
    <xf numFmtId="4" fontId="1" fillId="2" borderId="3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" fontId="1" fillId="3" borderId="25" xfId="0" applyNumberFormat="1" applyFont="1" applyFill="1" applyBorder="1"/>
    <xf numFmtId="4" fontId="1" fillId="4" borderId="25" xfId="0" applyNumberFormat="1" applyFont="1" applyFill="1" applyBorder="1"/>
    <xf numFmtId="4" fontId="3" fillId="0" borderId="23" xfId="0" applyNumberFormat="1" applyFont="1" applyBorder="1"/>
    <xf numFmtId="164" fontId="3" fillId="0" borderId="23" xfId="0" applyNumberFormat="1" applyFont="1" applyBorder="1"/>
    <xf numFmtId="16" fontId="0" fillId="0" borderId="0" xfId="0" applyNumberFormat="1"/>
    <xf numFmtId="14" fontId="0" fillId="0" borderId="0" xfId="0" applyNumberFormat="1"/>
    <xf numFmtId="0" fontId="7" fillId="0" borderId="0" xfId="0" applyFont="1"/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left"/>
    </xf>
    <xf numFmtId="4" fontId="3" fillId="5" borderId="6" xfId="0" applyNumberFormat="1" applyFont="1" applyFill="1" applyBorder="1"/>
    <xf numFmtId="4" fontId="1" fillId="5" borderId="8" xfId="0" applyNumberFormat="1" applyFont="1" applyFill="1" applyBorder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4" fontId="0" fillId="0" borderId="26" xfId="0" applyNumberFormat="1" applyBorder="1"/>
    <xf numFmtId="0" fontId="9" fillId="0" borderId="26" xfId="0" applyFont="1" applyBorder="1" applyAlignment="1">
      <alignment horizontal="justify" vertical="center"/>
    </xf>
    <xf numFmtId="0" fontId="0" fillId="0" borderId="26" xfId="0" applyBorder="1"/>
    <xf numFmtId="0" fontId="2" fillId="0" borderId="0" xfId="0" applyFont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opLeftCell="K31" zoomScale="150" zoomScaleNormal="150" workbookViewId="0">
      <selection activeCell="C11" sqref="C11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24.5703125" customWidth="1"/>
    <col min="4" max="4" width="8.28515625" customWidth="1"/>
    <col min="5" max="5" width="8.140625" customWidth="1"/>
    <col min="6" max="6" width="8" customWidth="1"/>
    <col min="7" max="7" width="8.42578125" customWidth="1"/>
    <col min="8" max="8" width="8.28515625" customWidth="1"/>
    <col min="9" max="9" width="8.42578125" customWidth="1"/>
    <col min="10" max="10" width="8.140625" customWidth="1"/>
    <col min="11" max="12" width="8" customWidth="1"/>
    <col min="13" max="13" width="8.140625" customWidth="1"/>
    <col min="14" max="14" width="9.140625" customWidth="1"/>
    <col min="15" max="15" width="7.85546875" customWidth="1"/>
    <col min="16" max="16" width="9" customWidth="1"/>
    <col min="17" max="18" width="8.5703125" customWidth="1"/>
    <col min="19" max="19" width="10.28515625" customWidth="1"/>
    <col min="20" max="20" width="8.140625" customWidth="1"/>
    <col min="21" max="21" width="8.42578125" customWidth="1"/>
    <col min="22" max="23" width="8.140625" customWidth="1"/>
    <col min="24" max="24" width="10.42578125" customWidth="1"/>
  </cols>
  <sheetData>
    <row r="1" spans="1:24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18.75" x14ac:dyDescent="0.3">
      <c r="B2" s="78" t="s">
        <v>44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24.75" customHeight="1" thickBot="1" x14ac:dyDescent="0.3"/>
    <row r="4" spans="1:24" ht="15.75" thickBot="1" x14ac:dyDescent="0.3">
      <c r="A4" s="3" t="s">
        <v>1</v>
      </c>
      <c r="B4" s="3" t="s">
        <v>2</v>
      </c>
      <c r="C4" s="4" t="s">
        <v>3</v>
      </c>
      <c r="D4" s="4">
        <v>4</v>
      </c>
      <c r="E4" s="4">
        <f>+D4+1</f>
        <v>5</v>
      </c>
      <c r="F4" s="4">
        <f t="shared" ref="F4:H4" si="0">+E4+1</f>
        <v>6</v>
      </c>
      <c r="G4" s="4">
        <f t="shared" si="0"/>
        <v>7</v>
      </c>
      <c r="H4" s="4">
        <f t="shared" si="0"/>
        <v>8</v>
      </c>
      <c r="I4" s="4">
        <v>11</v>
      </c>
      <c r="J4" s="4">
        <f>+I4+1</f>
        <v>12</v>
      </c>
      <c r="K4" s="4">
        <f>+J4+1</f>
        <v>13</v>
      </c>
      <c r="L4" s="4">
        <f t="shared" ref="L4" si="1">+K4+1</f>
        <v>14</v>
      </c>
      <c r="M4" s="4">
        <v>15</v>
      </c>
      <c r="N4" s="4">
        <v>18</v>
      </c>
      <c r="O4" s="4">
        <v>19</v>
      </c>
      <c r="P4" s="4">
        <v>20</v>
      </c>
      <c r="Q4" s="4">
        <v>21</v>
      </c>
      <c r="R4" s="4">
        <v>22</v>
      </c>
      <c r="S4" s="4">
        <v>25</v>
      </c>
      <c r="T4" s="4">
        <v>26</v>
      </c>
      <c r="U4" s="4">
        <v>27</v>
      </c>
      <c r="V4" s="4">
        <v>28</v>
      </c>
      <c r="W4" s="4">
        <v>29</v>
      </c>
      <c r="X4" s="5" t="s">
        <v>4</v>
      </c>
    </row>
    <row r="5" spans="1:24" x14ac:dyDescent="0.25">
      <c r="A5" s="6">
        <v>1</v>
      </c>
      <c r="B5" s="43">
        <v>11801</v>
      </c>
      <c r="C5" s="44" t="s">
        <v>5</v>
      </c>
      <c r="D5" s="19">
        <v>174.96</v>
      </c>
      <c r="E5" s="19">
        <v>2.86</v>
      </c>
      <c r="F5" s="19">
        <v>392.64</v>
      </c>
      <c r="G5" s="19">
        <v>1456.66</v>
      </c>
      <c r="H5" s="19">
        <v>15.47</v>
      </c>
      <c r="I5" s="19">
        <v>5.15</v>
      </c>
      <c r="J5" s="19">
        <v>129</v>
      </c>
      <c r="K5" s="19">
        <v>11.4</v>
      </c>
      <c r="L5" s="19">
        <v>81.209999999999994</v>
      </c>
      <c r="M5" s="19">
        <v>123.31</v>
      </c>
      <c r="N5" s="19">
        <v>407.51</v>
      </c>
      <c r="O5" s="45">
        <v>29.71</v>
      </c>
      <c r="P5" s="45">
        <v>241.32</v>
      </c>
      <c r="Q5" s="45">
        <v>3137.99</v>
      </c>
      <c r="R5" s="45">
        <v>377.64</v>
      </c>
      <c r="S5" s="45">
        <v>451.83</v>
      </c>
      <c r="T5" s="45"/>
      <c r="U5" s="45">
        <v>23.04</v>
      </c>
      <c r="V5" s="45">
        <v>276.67</v>
      </c>
      <c r="W5" s="20">
        <v>162.72999999999999</v>
      </c>
      <c r="X5" s="8">
        <f t="shared" ref="X5:X37" si="2">SUM(D5:W5)</f>
        <v>7501.1</v>
      </c>
    </row>
    <row r="6" spans="1:24" x14ac:dyDescent="0.25">
      <c r="A6" s="9">
        <f>+A5+1</f>
        <v>2</v>
      </c>
      <c r="B6" s="46">
        <v>11802</v>
      </c>
      <c r="C6" s="47" t="s">
        <v>6</v>
      </c>
      <c r="D6" s="21">
        <v>20.77</v>
      </c>
      <c r="E6" s="21">
        <v>2.2799999999999998</v>
      </c>
      <c r="F6" s="21"/>
      <c r="G6" s="21"/>
      <c r="H6" s="21"/>
      <c r="I6" s="21"/>
      <c r="J6" s="21"/>
      <c r="K6" s="21"/>
      <c r="L6" s="21"/>
      <c r="M6" s="21">
        <v>2.2799999999999998</v>
      </c>
      <c r="N6" s="21"/>
      <c r="O6" s="48">
        <v>7.55</v>
      </c>
      <c r="P6" s="48">
        <v>25.34</v>
      </c>
      <c r="Q6" s="48">
        <v>1.1399999999999999</v>
      </c>
      <c r="R6" s="48"/>
      <c r="S6" s="48">
        <v>64.63</v>
      </c>
      <c r="T6" s="48">
        <v>56.38</v>
      </c>
      <c r="U6" s="48"/>
      <c r="V6" s="48"/>
      <c r="W6" s="22"/>
      <c r="X6" s="8">
        <f t="shared" si="2"/>
        <v>180.37</v>
      </c>
    </row>
    <row r="7" spans="1:24" x14ac:dyDescent="0.25">
      <c r="A7" s="9">
        <f t="shared" ref="A7:A37" si="3">+A6+1</f>
        <v>3</v>
      </c>
      <c r="B7" s="46">
        <v>11803</v>
      </c>
      <c r="C7" s="47" t="s">
        <v>45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48"/>
      <c r="P7" s="48">
        <v>11.43</v>
      </c>
      <c r="Q7" s="48">
        <v>11.43</v>
      </c>
      <c r="R7" s="48"/>
      <c r="S7" s="48"/>
      <c r="T7" s="48"/>
      <c r="U7" s="48"/>
      <c r="V7" s="48"/>
      <c r="W7" s="22"/>
      <c r="X7" s="8">
        <f t="shared" si="2"/>
        <v>22.86</v>
      </c>
    </row>
    <row r="8" spans="1:24" x14ac:dyDescent="0.25">
      <c r="A8" s="9">
        <f t="shared" si="3"/>
        <v>4</v>
      </c>
      <c r="B8" s="46">
        <v>11804</v>
      </c>
      <c r="C8" s="47" t="s">
        <v>8</v>
      </c>
      <c r="D8" s="21"/>
      <c r="E8" s="21"/>
      <c r="F8" s="21"/>
      <c r="G8" s="21">
        <v>1.1399999999999999</v>
      </c>
      <c r="H8" s="21"/>
      <c r="I8" s="21"/>
      <c r="J8" s="21"/>
      <c r="K8" s="21"/>
      <c r="L8" s="21"/>
      <c r="M8" s="21"/>
      <c r="N8" s="21"/>
      <c r="O8" s="48">
        <v>45.91</v>
      </c>
      <c r="P8" s="48">
        <v>4.8600000000000003</v>
      </c>
      <c r="Q8" s="48">
        <v>8.58</v>
      </c>
      <c r="R8" s="48"/>
      <c r="S8" s="48">
        <v>0.56999999999999995</v>
      </c>
      <c r="T8" s="48"/>
      <c r="U8" s="48">
        <v>71.38</v>
      </c>
      <c r="V8" s="48">
        <v>2.86</v>
      </c>
      <c r="W8" s="22">
        <v>11.58</v>
      </c>
      <c r="X8" s="8">
        <f t="shared" si="2"/>
        <v>146.88000000000002</v>
      </c>
    </row>
    <row r="9" spans="1:24" x14ac:dyDescent="0.25">
      <c r="A9" s="9">
        <f t="shared" si="3"/>
        <v>5</v>
      </c>
      <c r="B9" s="46">
        <v>11806</v>
      </c>
      <c r="C9" s="47" t="s">
        <v>9</v>
      </c>
      <c r="D9" s="21">
        <v>11.42</v>
      </c>
      <c r="E9" s="21"/>
      <c r="F9" s="21"/>
      <c r="G9" s="21"/>
      <c r="H9" s="21"/>
      <c r="I9" s="21"/>
      <c r="J9" s="21"/>
      <c r="K9" s="21"/>
      <c r="L9" s="21">
        <v>2.2799999999999998</v>
      </c>
      <c r="M9" s="21"/>
      <c r="N9" s="21"/>
      <c r="O9" s="48"/>
      <c r="P9" s="48"/>
      <c r="Q9" s="48"/>
      <c r="R9" s="48"/>
      <c r="S9" s="48"/>
      <c r="T9" s="48"/>
      <c r="U9" s="48">
        <v>5.71</v>
      </c>
      <c r="V9" s="48"/>
      <c r="W9" s="22">
        <v>8.57</v>
      </c>
      <c r="X9" s="8">
        <f t="shared" si="2"/>
        <v>27.98</v>
      </c>
    </row>
    <row r="10" spans="1:24" x14ac:dyDescent="0.25">
      <c r="A10" s="9">
        <f t="shared" si="3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8"/>
      <c r="P10" s="48">
        <v>8</v>
      </c>
      <c r="Q10" s="48"/>
      <c r="R10" s="48"/>
      <c r="S10" s="48"/>
      <c r="T10" s="48"/>
      <c r="U10" s="48"/>
      <c r="V10" s="48"/>
      <c r="W10" s="22"/>
      <c r="X10" s="8">
        <f t="shared" si="2"/>
        <v>8</v>
      </c>
    </row>
    <row r="11" spans="1:24" x14ac:dyDescent="0.25">
      <c r="A11" s="9">
        <f t="shared" si="3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48"/>
      <c r="P11" s="48"/>
      <c r="Q11" s="48"/>
      <c r="R11" s="48"/>
      <c r="S11" s="48"/>
      <c r="T11" s="48"/>
      <c r="U11" s="48"/>
      <c r="V11" s="48"/>
      <c r="W11" s="22"/>
      <c r="X11" s="8">
        <f t="shared" si="2"/>
        <v>0</v>
      </c>
    </row>
    <row r="12" spans="1:24" x14ac:dyDescent="0.25">
      <c r="A12" s="9">
        <f t="shared" si="3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48"/>
      <c r="P12" s="48"/>
      <c r="Q12" s="48"/>
      <c r="R12" s="48"/>
      <c r="S12" s="48"/>
      <c r="T12" s="48"/>
      <c r="U12" s="48"/>
      <c r="V12" s="48"/>
      <c r="W12" s="22"/>
      <c r="X12" s="8">
        <f t="shared" si="2"/>
        <v>0</v>
      </c>
    </row>
    <row r="13" spans="1:24" x14ac:dyDescent="0.25">
      <c r="A13" s="9">
        <f t="shared" si="3"/>
        <v>9</v>
      </c>
      <c r="B13" s="46">
        <v>11813</v>
      </c>
      <c r="C13" s="47" t="s">
        <v>46</v>
      </c>
      <c r="D13" s="21">
        <v>2.86</v>
      </c>
      <c r="E13" s="21">
        <v>11.44</v>
      </c>
      <c r="F13" s="21"/>
      <c r="G13" s="21"/>
      <c r="H13" s="21"/>
      <c r="I13" s="21"/>
      <c r="J13" s="21"/>
      <c r="K13" s="21"/>
      <c r="L13" s="21"/>
      <c r="M13" s="21">
        <v>17.16</v>
      </c>
      <c r="N13" s="21"/>
      <c r="O13" s="48">
        <v>2.86</v>
      </c>
      <c r="P13" s="48">
        <v>34.32</v>
      </c>
      <c r="Q13" s="48"/>
      <c r="R13" s="48">
        <v>2.86</v>
      </c>
      <c r="S13" s="48">
        <v>2.86</v>
      </c>
      <c r="T13" s="48">
        <v>2.86</v>
      </c>
      <c r="U13" s="48"/>
      <c r="V13" s="48">
        <v>22.85</v>
      </c>
      <c r="W13" s="22"/>
      <c r="X13" s="8">
        <f t="shared" si="2"/>
        <v>100.07</v>
      </c>
    </row>
    <row r="14" spans="1:24" x14ac:dyDescent="0.25">
      <c r="A14" s="9">
        <f t="shared" si="3"/>
        <v>10</v>
      </c>
      <c r="B14" s="46">
        <v>11814</v>
      </c>
      <c r="C14" s="47" t="s">
        <v>13</v>
      </c>
      <c r="D14" s="21"/>
      <c r="E14" s="21"/>
      <c r="F14" s="21"/>
      <c r="G14" s="21"/>
      <c r="H14" s="21"/>
      <c r="I14" s="21">
        <v>3.43</v>
      </c>
      <c r="J14" s="21"/>
      <c r="K14" s="21"/>
      <c r="L14" s="21"/>
      <c r="M14" s="21"/>
      <c r="N14" s="21"/>
      <c r="O14" s="48"/>
      <c r="P14" s="48">
        <v>1.71</v>
      </c>
      <c r="Q14" s="48">
        <v>1.71</v>
      </c>
      <c r="R14" s="48">
        <v>2.86</v>
      </c>
      <c r="S14" s="48"/>
      <c r="T14" s="48"/>
      <c r="U14" s="48"/>
      <c r="V14" s="48"/>
      <c r="W14" s="22">
        <v>1.71</v>
      </c>
      <c r="X14" s="8">
        <f t="shared" si="2"/>
        <v>11.420000000000002</v>
      </c>
    </row>
    <row r="15" spans="1:24" x14ac:dyDescent="0.25">
      <c r="A15" s="9">
        <f t="shared" si="3"/>
        <v>11</v>
      </c>
      <c r="B15" s="46">
        <v>11817</v>
      </c>
      <c r="C15" s="47" t="s">
        <v>14</v>
      </c>
      <c r="D15" s="21">
        <v>39.43</v>
      </c>
      <c r="E15" s="21">
        <v>1.1200000000000001</v>
      </c>
      <c r="F15" s="21">
        <v>2.86</v>
      </c>
      <c r="G15" s="21">
        <v>205.1</v>
      </c>
      <c r="H15" s="21">
        <v>8.58</v>
      </c>
      <c r="I15" s="21">
        <v>5.72</v>
      </c>
      <c r="J15" s="21">
        <v>34.32</v>
      </c>
      <c r="K15" s="21">
        <v>5.7</v>
      </c>
      <c r="L15" s="21">
        <v>6.86</v>
      </c>
      <c r="M15" s="21">
        <v>1.8</v>
      </c>
      <c r="N15" s="21">
        <v>14.3</v>
      </c>
      <c r="O15" s="48">
        <v>1.71</v>
      </c>
      <c r="P15" s="48">
        <v>7.72</v>
      </c>
      <c r="Q15" s="48">
        <v>17.149999999999999</v>
      </c>
      <c r="R15" s="48">
        <v>30.4</v>
      </c>
      <c r="S15" s="48">
        <v>14.41</v>
      </c>
      <c r="T15" s="48">
        <v>1.71</v>
      </c>
      <c r="U15" s="48">
        <v>2.97</v>
      </c>
      <c r="V15" s="48">
        <v>9.92</v>
      </c>
      <c r="W15" s="22">
        <v>16.579999999999998</v>
      </c>
      <c r="X15" s="8">
        <f t="shared" si="2"/>
        <v>428.36</v>
      </c>
    </row>
    <row r="16" spans="1:24" x14ac:dyDescent="0.25">
      <c r="A16" s="9">
        <f t="shared" si="3"/>
        <v>12</v>
      </c>
      <c r="B16" s="46">
        <v>11818</v>
      </c>
      <c r="C16" s="47" t="s">
        <v>15</v>
      </c>
      <c r="D16" s="21"/>
      <c r="E16" s="21"/>
      <c r="F16" s="21"/>
      <c r="G16" s="21"/>
      <c r="H16" s="21"/>
      <c r="I16" s="21">
        <v>17.149999999999999</v>
      </c>
      <c r="J16" s="21"/>
      <c r="K16" s="21"/>
      <c r="L16" s="21"/>
      <c r="M16" s="21"/>
      <c r="N16" s="21"/>
      <c r="O16" s="48"/>
      <c r="P16" s="48"/>
      <c r="Q16" s="48"/>
      <c r="R16" s="48"/>
      <c r="S16" s="48"/>
      <c r="T16" s="48"/>
      <c r="U16" s="48"/>
      <c r="V16" s="48"/>
      <c r="W16" s="22"/>
      <c r="X16" s="8">
        <f t="shared" si="2"/>
        <v>17.149999999999999</v>
      </c>
    </row>
    <row r="17" spans="1:24" x14ac:dyDescent="0.25">
      <c r="A17" s="9">
        <f t="shared" si="3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8"/>
      <c r="P17" s="48"/>
      <c r="Q17" s="48"/>
      <c r="R17" s="48"/>
      <c r="S17" s="48"/>
      <c r="T17" s="48"/>
      <c r="U17" s="48"/>
      <c r="V17" s="48"/>
      <c r="W17" s="22"/>
      <c r="X17" s="8">
        <f t="shared" si="2"/>
        <v>0</v>
      </c>
    </row>
    <row r="18" spans="1:24" x14ac:dyDescent="0.25">
      <c r="A18" s="9">
        <f t="shared" si="3"/>
        <v>14</v>
      </c>
      <c r="B18" s="46">
        <v>12105</v>
      </c>
      <c r="C18" s="47" t="s">
        <v>17</v>
      </c>
      <c r="D18" s="21">
        <v>252.75</v>
      </c>
      <c r="E18" s="21">
        <v>218.5</v>
      </c>
      <c r="F18" s="21">
        <v>228.5</v>
      </c>
      <c r="G18" s="21">
        <v>192.25</v>
      </c>
      <c r="H18" s="21">
        <v>204.5</v>
      </c>
      <c r="I18" s="21">
        <v>255.25</v>
      </c>
      <c r="J18" s="21">
        <v>212.6</v>
      </c>
      <c r="K18" s="21">
        <v>144.41999999999999</v>
      </c>
      <c r="L18" s="21">
        <v>159.9</v>
      </c>
      <c r="M18" s="21">
        <v>158</v>
      </c>
      <c r="N18" s="21">
        <v>228.25</v>
      </c>
      <c r="O18" s="48">
        <v>199.75</v>
      </c>
      <c r="P18" s="48">
        <v>147.75</v>
      </c>
      <c r="Q18" s="48">
        <v>157.58000000000001</v>
      </c>
      <c r="R18" s="48">
        <v>168.5</v>
      </c>
      <c r="S18" s="48">
        <v>194.25</v>
      </c>
      <c r="T18" s="48">
        <v>118.18</v>
      </c>
      <c r="U18" s="48">
        <v>89.5</v>
      </c>
      <c r="V18" s="48">
        <v>88</v>
      </c>
      <c r="W18" s="22">
        <v>100.5</v>
      </c>
      <c r="X18" s="8">
        <f t="shared" si="2"/>
        <v>3518.93</v>
      </c>
    </row>
    <row r="19" spans="1:24" x14ac:dyDescent="0.25">
      <c r="A19" s="9">
        <f t="shared" si="3"/>
        <v>15</v>
      </c>
      <c r="B19" s="46">
        <v>12108</v>
      </c>
      <c r="C19" s="47" t="s">
        <v>18</v>
      </c>
      <c r="D19" s="21">
        <v>639.66999999999996</v>
      </c>
      <c r="E19" s="21">
        <v>299.39999999999998</v>
      </c>
      <c r="F19" s="21">
        <v>523.19000000000005</v>
      </c>
      <c r="G19" s="21">
        <v>193.24</v>
      </c>
      <c r="H19" s="21">
        <v>195.29</v>
      </c>
      <c r="I19" s="21">
        <v>305.39999999999998</v>
      </c>
      <c r="J19" s="21">
        <v>187.36</v>
      </c>
      <c r="K19" s="21">
        <v>313.70999999999998</v>
      </c>
      <c r="L19" s="21">
        <v>178.66</v>
      </c>
      <c r="M19" s="21">
        <v>690.59</v>
      </c>
      <c r="N19" s="21">
        <v>195.17</v>
      </c>
      <c r="O19" s="48">
        <v>473.36</v>
      </c>
      <c r="P19" s="48">
        <v>2081.65</v>
      </c>
      <c r="Q19" s="48">
        <v>314.77999999999997</v>
      </c>
      <c r="R19" s="48">
        <v>312.36</v>
      </c>
      <c r="S19" s="48">
        <v>399.79</v>
      </c>
      <c r="T19" s="48">
        <v>334.18</v>
      </c>
      <c r="U19" s="48">
        <v>469.51</v>
      </c>
      <c r="V19" s="48">
        <v>303.72000000000003</v>
      </c>
      <c r="W19" s="22">
        <v>242.38</v>
      </c>
      <c r="X19" s="8">
        <f t="shared" si="2"/>
        <v>8653.41</v>
      </c>
    </row>
    <row r="20" spans="1:24" x14ac:dyDescent="0.25">
      <c r="A20" s="9">
        <f t="shared" si="3"/>
        <v>16</v>
      </c>
      <c r="B20" s="46">
        <v>12109</v>
      </c>
      <c r="C20" s="47" t="s">
        <v>19</v>
      </c>
      <c r="D20" s="21">
        <v>564.48</v>
      </c>
      <c r="E20" s="21">
        <v>251.14</v>
      </c>
      <c r="F20" s="21">
        <v>564.27</v>
      </c>
      <c r="G20" s="21">
        <v>264.14</v>
      </c>
      <c r="H20" s="21">
        <v>597.54</v>
      </c>
      <c r="I20" s="21">
        <v>384.65699999999998</v>
      </c>
      <c r="J20" s="21">
        <v>237.65</v>
      </c>
      <c r="K20" s="21">
        <v>346.9</v>
      </c>
      <c r="L20" s="21">
        <v>193.45</v>
      </c>
      <c r="M20" s="21">
        <v>791.77</v>
      </c>
      <c r="N20" s="21">
        <v>278.68</v>
      </c>
      <c r="O20" s="48">
        <v>587.82000000000005</v>
      </c>
      <c r="P20" s="48">
        <v>1087.8900000000001</v>
      </c>
      <c r="Q20" s="48">
        <v>500.65</v>
      </c>
      <c r="R20" s="48">
        <v>442.72</v>
      </c>
      <c r="S20" s="48">
        <v>542.34</v>
      </c>
      <c r="T20" s="48">
        <v>455.24</v>
      </c>
      <c r="U20" s="48">
        <v>748.65</v>
      </c>
      <c r="V20" s="48">
        <v>411.95</v>
      </c>
      <c r="W20" s="22">
        <v>395.04</v>
      </c>
      <c r="X20" s="8">
        <f t="shared" si="2"/>
        <v>9646.9770000000008</v>
      </c>
    </row>
    <row r="21" spans="1:24" x14ac:dyDescent="0.25">
      <c r="A21" s="9">
        <f t="shared" si="3"/>
        <v>17</v>
      </c>
      <c r="B21" s="46">
        <v>12111</v>
      </c>
      <c r="C21" s="47" t="s">
        <v>20</v>
      </c>
      <c r="D21" s="21">
        <v>10</v>
      </c>
      <c r="E21" s="21">
        <v>121.87</v>
      </c>
      <c r="F21" s="21">
        <v>73.2</v>
      </c>
      <c r="G21" s="21">
        <v>30</v>
      </c>
      <c r="H21" s="21">
        <v>52.4</v>
      </c>
      <c r="I21" s="21">
        <v>10</v>
      </c>
      <c r="J21" s="21"/>
      <c r="K21" s="21"/>
      <c r="L21" s="21">
        <v>76.599999999999994</v>
      </c>
      <c r="M21" s="21"/>
      <c r="N21" s="21">
        <v>53.72</v>
      </c>
      <c r="O21" s="48"/>
      <c r="P21" s="48">
        <v>58.3</v>
      </c>
      <c r="Q21" s="48">
        <v>78.900000000000006</v>
      </c>
      <c r="R21" s="48"/>
      <c r="S21" s="48">
        <v>48.9</v>
      </c>
      <c r="T21" s="48"/>
      <c r="U21" s="48">
        <v>52.8</v>
      </c>
      <c r="V21" s="48"/>
      <c r="W21" s="22">
        <v>57.2</v>
      </c>
      <c r="X21" s="8">
        <f t="shared" si="2"/>
        <v>723.89</v>
      </c>
    </row>
    <row r="22" spans="1:24" x14ac:dyDescent="0.25">
      <c r="A22" s="9">
        <f t="shared" si="3"/>
        <v>18</v>
      </c>
      <c r="B22" s="46">
        <v>12112</v>
      </c>
      <c r="C22" s="47" t="s">
        <v>21</v>
      </c>
      <c r="D22" s="21">
        <v>397.26</v>
      </c>
      <c r="E22" s="21">
        <v>177.25</v>
      </c>
      <c r="F22" s="21">
        <v>349.64</v>
      </c>
      <c r="G22" s="21">
        <v>166.28</v>
      </c>
      <c r="H22" s="21">
        <v>340.22</v>
      </c>
      <c r="I22" s="21">
        <v>257.37</v>
      </c>
      <c r="J22" s="21">
        <v>147.28</v>
      </c>
      <c r="K22" s="21">
        <v>212.08</v>
      </c>
      <c r="L22" s="21">
        <v>135.13999999999999</v>
      </c>
      <c r="M22" s="21">
        <v>536.53</v>
      </c>
      <c r="N22" s="21">
        <v>198.06</v>
      </c>
      <c r="O22" s="48">
        <v>439.04</v>
      </c>
      <c r="P22" s="48">
        <v>292.81</v>
      </c>
      <c r="Q22" s="48">
        <v>343.96</v>
      </c>
      <c r="R22" s="48">
        <v>323.23</v>
      </c>
      <c r="S22" s="48">
        <v>369.62</v>
      </c>
      <c r="T22" s="48">
        <v>312.17</v>
      </c>
      <c r="U22" s="48">
        <v>474.46</v>
      </c>
      <c r="V22" s="48">
        <v>264.18</v>
      </c>
      <c r="W22" s="22">
        <v>258.55</v>
      </c>
      <c r="X22" s="8">
        <f t="shared" si="2"/>
        <v>5995.13</v>
      </c>
    </row>
    <row r="23" spans="1:24" x14ac:dyDescent="0.25">
      <c r="A23" s="9">
        <f t="shared" si="3"/>
        <v>19</v>
      </c>
      <c r="B23" s="46">
        <v>12114</v>
      </c>
      <c r="C23" s="47" t="s">
        <v>22</v>
      </c>
      <c r="D23" s="21">
        <v>228.76</v>
      </c>
      <c r="E23" s="21">
        <v>97.39</v>
      </c>
      <c r="F23" s="21">
        <v>203.87</v>
      </c>
      <c r="G23" s="21">
        <v>173.45</v>
      </c>
      <c r="H23" s="21">
        <v>147.28</v>
      </c>
      <c r="I23" s="21">
        <v>127.03</v>
      </c>
      <c r="J23" s="21">
        <v>91.24</v>
      </c>
      <c r="K23" s="21">
        <v>107.31</v>
      </c>
      <c r="L23" s="21">
        <v>79.42</v>
      </c>
      <c r="M23" s="21">
        <v>326.12</v>
      </c>
      <c r="N23" s="21">
        <v>115.57</v>
      </c>
      <c r="O23" s="48">
        <v>185.59</v>
      </c>
      <c r="P23" s="48">
        <v>479.07</v>
      </c>
      <c r="Q23" s="48">
        <v>302.82</v>
      </c>
      <c r="R23" s="48">
        <v>151.19999999999999</v>
      </c>
      <c r="S23" s="48">
        <v>194.62</v>
      </c>
      <c r="T23" s="48">
        <v>140.54</v>
      </c>
      <c r="U23" s="48">
        <v>204.07</v>
      </c>
      <c r="V23" s="48">
        <v>131.61000000000001</v>
      </c>
      <c r="W23" s="22">
        <v>117.86</v>
      </c>
      <c r="X23" s="8">
        <f t="shared" si="2"/>
        <v>3604.82</v>
      </c>
    </row>
    <row r="24" spans="1:24" x14ac:dyDescent="0.25">
      <c r="A24" s="9">
        <f t="shared" si="3"/>
        <v>20</v>
      </c>
      <c r="B24" s="46">
        <v>12115</v>
      </c>
      <c r="C24" s="47" t="s">
        <v>23</v>
      </c>
      <c r="D24" s="21">
        <v>1742.55</v>
      </c>
      <c r="E24" s="21">
        <v>345.97</v>
      </c>
      <c r="F24" s="21">
        <v>336.99</v>
      </c>
      <c r="G24" s="21">
        <v>299.89999999999998</v>
      </c>
      <c r="H24" s="21">
        <v>535.9</v>
      </c>
      <c r="I24" s="21">
        <v>846.84</v>
      </c>
      <c r="J24" s="21">
        <v>294.38</v>
      </c>
      <c r="K24" s="21">
        <v>282.14</v>
      </c>
      <c r="L24" s="21">
        <v>315.26</v>
      </c>
      <c r="M24" s="21">
        <v>1779.3</v>
      </c>
      <c r="N24" s="21">
        <v>958.8</v>
      </c>
      <c r="O24" s="48">
        <v>363.56</v>
      </c>
      <c r="P24" s="48">
        <v>355.14</v>
      </c>
      <c r="Q24" s="48">
        <v>299.47000000000003</v>
      </c>
      <c r="R24" s="48">
        <v>305.17</v>
      </c>
      <c r="S24" s="48">
        <v>115</v>
      </c>
      <c r="T24" s="48">
        <v>1695.39</v>
      </c>
      <c r="U24" s="48">
        <v>340.71</v>
      </c>
      <c r="V24" s="48">
        <v>308.01</v>
      </c>
      <c r="W24" s="22">
        <v>305.89</v>
      </c>
      <c r="X24" s="8">
        <f t="shared" si="2"/>
        <v>11826.369999999999</v>
      </c>
    </row>
    <row r="25" spans="1:24" x14ac:dyDescent="0.25">
      <c r="A25" s="9">
        <f t="shared" si="3"/>
        <v>21</v>
      </c>
      <c r="B25" s="46">
        <v>12117</v>
      </c>
      <c r="C25" s="47" t="s">
        <v>24</v>
      </c>
      <c r="D25" s="21">
        <v>149.68</v>
      </c>
      <c r="E25" s="21">
        <v>26.33</v>
      </c>
      <c r="F25" s="21">
        <v>142.1</v>
      </c>
      <c r="G25" s="21">
        <v>50.97</v>
      </c>
      <c r="H25" s="21">
        <v>55.42</v>
      </c>
      <c r="I25" s="21">
        <v>97.72</v>
      </c>
      <c r="J25" s="21">
        <v>59.08</v>
      </c>
      <c r="K25" s="21">
        <v>74.790000000000006</v>
      </c>
      <c r="L25" s="21">
        <v>62.61</v>
      </c>
      <c r="M25" s="21">
        <v>179.1</v>
      </c>
      <c r="N25" s="21">
        <v>62.07</v>
      </c>
      <c r="O25" s="48">
        <v>127.51</v>
      </c>
      <c r="P25" s="48">
        <v>992.7</v>
      </c>
      <c r="Q25" s="48">
        <v>104.82</v>
      </c>
      <c r="R25" s="48">
        <v>70.19</v>
      </c>
      <c r="S25" s="48">
        <v>114.94</v>
      </c>
      <c r="T25" s="48">
        <v>99.13</v>
      </c>
      <c r="U25" s="48">
        <v>168.48</v>
      </c>
      <c r="V25" s="48">
        <v>87.02</v>
      </c>
      <c r="W25" s="22">
        <v>78.040000000000006</v>
      </c>
      <c r="X25" s="8">
        <f t="shared" si="2"/>
        <v>2802.7000000000003</v>
      </c>
    </row>
    <row r="26" spans="1:24" x14ac:dyDescent="0.25">
      <c r="A26" s="9">
        <f t="shared" si="3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48"/>
      <c r="P26" s="48"/>
      <c r="Q26" s="48"/>
      <c r="R26" s="48"/>
      <c r="S26" s="48"/>
      <c r="T26" s="48"/>
      <c r="U26" s="48"/>
      <c r="V26" s="48"/>
      <c r="W26" s="22"/>
      <c r="X26" s="8">
        <f t="shared" si="2"/>
        <v>0</v>
      </c>
    </row>
    <row r="27" spans="1:24" x14ac:dyDescent="0.25">
      <c r="A27" s="9">
        <f t="shared" si="3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48"/>
      <c r="P27" s="48"/>
      <c r="Q27" s="48"/>
      <c r="R27" s="48"/>
      <c r="S27" s="48"/>
      <c r="T27" s="48"/>
      <c r="U27" s="48"/>
      <c r="V27" s="48"/>
      <c r="W27" s="22"/>
      <c r="X27" s="8">
        <f t="shared" si="2"/>
        <v>0</v>
      </c>
    </row>
    <row r="28" spans="1:24" x14ac:dyDescent="0.25">
      <c r="A28" s="9">
        <f t="shared" si="3"/>
        <v>24</v>
      </c>
      <c r="B28" s="46">
        <v>12199</v>
      </c>
      <c r="C28" s="47" t="s">
        <v>27</v>
      </c>
      <c r="D28" s="21">
        <v>1.1499999999999999</v>
      </c>
      <c r="E28" s="21">
        <v>2.86</v>
      </c>
      <c r="F28" s="21">
        <v>8.2799999999999994</v>
      </c>
      <c r="G28" s="21">
        <v>10</v>
      </c>
      <c r="H28" s="21">
        <v>10</v>
      </c>
      <c r="I28" s="21"/>
      <c r="J28" s="21"/>
      <c r="K28" s="21"/>
      <c r="L28" s="21">
        <v>20</v>
      </c>
      <c r="M28" s="21">
        <v>99.73</v>
      </c>
      <c r="N28" s="21">
        <v>351.81</v>
      </c>
      <c r="O28" s="48">
        <v>516.16</v>
      </c>
      <c r="P28" s="48"/>
      <c r="Q28" s="48">
        <v>10</v>
      </c>
      <c r="R28" s="48">
        <v>11.21</v>
      </c>
      <c r="S28" s="48">
        <v>26.75</v>
      </c>
      <c r="T28" s="48">
        <v>22</v>
      </c>
      <c r="U28" s="48"/>
      <c r="V28" s="48"/>
      <c r="W28" s="22"/>
      <c r="X28" s="8">
        <f t="shared" si="2"/>
        <v>1089.95</v>
      </c>
    </row>
    <row r="29" spans="1:24" x14ac:dyDescent="0.25">
      <c r="A29" s="9">
        <f t="shared" si="3"/>
        <v>25</v>
      </c>
      <c r="B29" s="46">
        <v>12210</v>
      </c>
      <c r="C29" s="47" t="s">
        <v>28</v>
      </c>
      <c r="D29" s="21"/>
      <c r="E29" s="21"/>
      <c r="F29" s="21">
        <v>60</v>
      </c>
      <c r="G29" s="21">
        <v>260</v>
      </c>
      <c r="H29" s="21"/>
      <c r="I29" s="21">
        <v>3200</v>
      </c>
      <c r="J29" s="21"/>
      <c r="K29" s="21">
        <v>200</v>
      </c>
      <c r="L29" s="21">
        <v>200</v>
      </c>
      <c r="M29" s="21">
        <v>200</v>
      </c>
      <c r="N29" s="21"/>
      <c r="O29" s="48">
        <v>200</v>
      </c>
      <c r="P29" s="48"/>
      <c r="Q29" s="48"/>
      <c r="R29" s="48"/>
      <c r="S29" s="48"/>
      <c r="T29" s="48"/>
      <c r="U29" s="48">
        <v>85</v>
      </c>
      <c r="V29" s="48"/>
      <c r="W29" s="22">
        <v>3000</v>
      </c>
      <c r="X29" s="8">
        <f t="shared" si="2"/>
        <v>7405</v>
      </c>
    </row>
    <row r="30" spans="1:24" x14ac:dyDescent="0.25">
      <c r="A30" s="9">
        <f t="shared" si="3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48"/>
      <c r="P30" s="48"/>
      <c r="Q30" s="48"/>
      <c r="R30" s="48"/>
      <c r="S30" s="48"/>
      <c r="T30" s="48"/>
      <c r="U30" s="48"/>
      <c r="V30" s="48"/>
      <c r="W30" s="22"/>
      <c r="X30" s="8">
        <f t="shared" si="2"/>
        <v>0</v>
      </c>
    </row>
    <row r="31" spans="1:24" x14ac:dyDescent="0.25">
      <c r="A31" s="9">
        <f t="shared" si="3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48"/>
      <c r="P31" s="48"/>
      <c r="Q31" s="48"/>
      <c r="R31" s="48"/>
      <c r="S31" s="48"/>
      <c r="T31" s="48"/>
      <c r="U31" s="48"/>
      <c r="V31" s="48"/>
      <c r="W31" s="22"/>
      <c r="X31" s="8">
        <f t="shared" si="2"/>
        <v>0</v>
      </c>
    </row>
    <row r="32" spans="1:24" x14ac:dyDescent="0.25">
      <c r="A32" s="9">
        <f t="shared" si="3"/>
        <v>28</v>
      </c>
      <c r="B32" s="46">
        <v>15301</v>
      </c>
      <c r="C32" s="47" t="s">
        <v>31</v>
      </c>
      <c r="D32" s="21"/>
      <c r="E32" s="21"/>
      <c r="F32" s="21">
        <v>2.86</v>
      </c>
      <c r="G32" s="21">
        <v>8.06</v>
      </c>
      <c r="H32" s="21"/>
      <c r="I32" s="21">
        <v>5.72</v>
      </c>
      <c r="J32" s="21"/>
      <c r="K32" s="21">
        <v>2.86</v>
      </c>
      <c r="L32" s="21"/>
      <c r="M32" s="21">
        <v>146.72</v>
      </c>
      <c r="N32" s="21">
        <v>12.9</v>
      </c>
      <c r="O32" s="48">
        <v>14.82</v>
      </c>
      <c r="P32" s="48">
        <v>332.87</v>
      </c>
      <c r="Q32" s="48">
        <v>11.44</v>
      </c>
      <c r="R32" s="48">
        <v>9.26</v>
      </c>
      <c r="S32" s="48">
        <v>23.39</v>
      </c>
      <c r="T32" s="48">
        <v>14.3</v>
      </c>
      <c r="U32" s="48">
        <v>14.58</v>
      </c>
      <c r="V32" s="48">
        <v>2.86</v>
      </c>
      <c r="W32" s="22">
        <v>40.799999999999997</v>
      </c>
      <c r="X32" s="8">
        <f t="shared" si="2"/>
        <v>643.43999999999994</v>
      </c>
    </row>
    <row r="33" spans="1:24" x14ac:dyDescent="0.25">
      <c r="A33" s="9">
        <f t="shared" si="3"/>
        <v>29</v>
      </c>
      <c r="B33" s="46">
        <v>15302</v>
      </c>
      <c r="C33" s="47" t="s">
        <v>32</v>
      </c>
      <c r="D33" s="21"/>
      <c r="E33" s="21"/>
      <c r="F33" s="21">
        <v>1.1399999999999999</v>
      </c>
      <c r="G33" s="21">
        <v>8.98</v>
      </c>
      <c r="H33" s="21"/>
      <c r="I33" s="21"/>
      <c r="J33" s="21"/>
      <c r="K33" s="21">
        <v>0.56000000000000005</v>
      </c>
      <c r="L33" s="21">
        <v>3.03</v>
      </c>
      <c r="M33" s="21">
        <v>84.36</v>
      </c>
      <c r="N33" s="21">
        <v>2.67</v>
      </c>
      <c r="O33" s="48">
        <v>9.34</v>
      </c>
      <c r="P33" s="48">
        <v>2909.63</v>
      </c>
      <c r="Q33" s="48">
        <v>1.5</v>
      </c>
      <c r="R33" s="48">
        <v>3.29</v>
      </c>
      <c r="S33" s="48">
        <v>16.329999999999998</v>
      </c>
      <c r="T33" s="48">
        <v>1.1499999999999999</v>
      </c>
      <c r="U33" s="48">
        <v>7.58</v>
      </c>
      <c r="V33" s="48">
        <v>0.27</v>
      </c>
      <c r="W33" s="22">
        <v>16.46</v>
      </c>
      <c r="X33" s="8">
        <f t="shared" si="2"/>
        <v>3066.29</v>
      </c>
    </row>
    <row r="34" spans="1:24" x14ac:dyDescent="0.25">
      <c r="A34" s="9">
        <f t="shared" si="3"/>
        <v>30</v>
      </c>
      <c r="B34" s="46">
        <v>15312</v>
      </c>
      <c r="C34" s="47" t="s">
        <v>33</v>
      </c>
      <c r="D34" s="21"/>
      <c r="E34" s="21"/>
      <c r="F34" s="21"/>
      <c r="G34" s="21"/>
      <c r="H34" s="21"/>
      <c r="I34" s="21"/>
      <c r="J34" s="21"/>
      <c r="K34" s="21">
        <v>2.86</v>
      </c>
      <c r="L34" s="21"/>
      <c r="M34" s="21"/>
      <c r="N34" s="21">
        <v>5.72</v>
      </c>
      <c r="O34" s="48">
        <v>5.72</v>
      </c>
      <c r="P34" s="48">
        <v>5.72</v>
      </c>
      <c r="Q34" s="48">
        <v>2.86</v>
      </c>
      <c r="R34" s="48"/>
      <c r="S34" s="48"/>
      <c r="T34" s="48"/>
      <c r="U34" s="48"/>
      <c r="V34" s="48" t="s">
        <v>47</v>
      </c>
      <c r="W34" s="22"/>
      <c r="X34" s="8">
        <f t="shared" si="2"/>
        <v>22.88</v>
      </c>
    </row>
    <row r="35" spans="1:24" x14ac:dyDescent="0.25">
      <c r="A35" s="9">
        <f t="shared" si="3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48"/>
      <c r="P35" s="48"/>
      <c r="Q35" s="48"/>
      <c r="R35" s="48"/>
      <c r="S35" s="48"/>
      <c r="T35" s="48"/>
      <c r="U35" s="48"/>
      <c r="V35" s="48"/>
      <c r="W35" s="22"/>
      <c r="X35" s="8">
        <f t="shared" si="2"/>
        <v>0</v>
      </c>
    </row>
    <row r="36" spans="1:24" x14ac:dyDescent="0.25">
      <c r="A36" s="9">
        <f t="shared" si="3"/>
        <v>32</v>
      </c>
      <c r="B36" s="46">
        <v>15402</v>
      </c>
      <c r="C36" s="49" t="s">
        <v>35</v>
      </c>
      <c r="D36" s="21">
        <v>28.55</v>
      </c>
      <c r="E36" s="21"/>
      <c r="F36" s="21"/>
      <c r="G36" s="21">
        <v>22.84</v>
      </c>
      <c r="H36" s="21">
        <v>6</v>
      </c>
      <c r="I36" s="21"/>
      <c r="J36" s="21"/>
      <c r="K36" s="21"/>
      <c r="L36" s="21"/>
      <c r="M36" s="21"/>
      <c r="N36" s="21"/>
      <c r="O36" s="48"/>
      <c r="P36" s="48">
        <v>32.94</v>
      </c>
      <c r="Q36" s="48"/>
      <c r="R36" s="48"/>
      <c r="S36" s="48"/>
      <c r="T36" s="48">
        <v>28.55</v>
      </c>
      <c r="U36" s="48">
        <v>15.81</v>
      </c>
      <c r="V36" s="48">
        <v>62.84</v>
      </c>
      <c r="W36" s="22"/>
      <c r="X36" s="8">
        <f t="shared" si="2"/>
        <v>197.53</v>
      </c>
    </row>
    <row r="37" spans="1:24" ht="15.75" thickBot="1" x14ac:dyDescent="0.3">
      <c r="A37" s="9">
        <f t="shared" si="3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>
        <v>30256.16</v>
      </c>
      <c r="O37" s="53"/>
      <c r="P37" s="53">
        <v>968.23</v>
      </c>
      <c r="Q37" s="53"/>
      <c r="R37" s="53"/>
      <c r="S37" s="53"/>
      <c r="T37" s="53"/>
      <c r="U37" s="53"/>
      <c r="V37" s="53"/>
      <c r="W37" s="54"/>
      <c r="X37" s="8">
        <f t="shared" si="2"/>
        <v>31224.39</v>
      </c>
    </row>
    <row r="38" spans="1:24" ht="15.75" thickBot="1" x14ac:dyDescent="0.3">
      <c r="A38" s="9">
        <f>+A37</f>
        <v>33</v>
      </c>
      <c r="B38" s="79" t="s">
        <v>37</v>
      </c>
      <c r="C38" s="80"/>
      <c r="D38" s="12">
        <f t="shared" ref="D38:W38" si="4">SUM(D5:D37)</f>
        <v>4264.2900000000009</v>
      </c>
      <c r="E38" s="12">
        <f t="shared" si="4"/>
        <v>1558.4099999999999</v>
      </c>
      <c r="F38" s="12">
        <f t="shared" si="4"/>
        <v>2889.54</v>
      </c>
      <c r="G38" s="12">
        <f t="shared" si="4"/>
        <v>3343.01</v>
      </c>
      <c r="H38" s="12">
        <f t="shared" si="4"/>
        <v>2168.6</v>
      </c>
      <c r="I38" s="12">
        <f>SUM(I5:I37)</f>
        <v>5521.4369999999999</v>
      </c>
      <c r="J38" s="12">
        <f t="shared" si="4"/>
        <v>1392.9099999999999</v>
      </c>
      <c r="K38" s="12">
        <f t="shared" si="4"/>
        <v>1704.7299999999996</v>
      </c>
      <c r="L38" s="12">
        <f t="shared" si="4"/>
        <v>1514.4199999999996</v>
      </c>
      <c r="M38" s="12">
        <f t="shared" si="4"/>
        <v>5136.7699999999995</v>
      </c>
      <c r="N38" s="12">
        <f t="shared" si="4"/>
        <v>33141.39</v>
      </c>
      <c r="O38" s="12">
        <f t="shared" si="4"/>
        <v>3210.4100000000003</v>
      </c>
      <c r="P38" s="12">
        <f t="shared" si="4"/>
        <v>10079.4</v>
      </c>
      <c r="Q38" s="12">
        <f t="shared" si="4"/>
        <v>5306.7799999999979</v>
      </c>
      <c r="R38" s="12">
        <f t="shared" si="4"/>
        <v>2210.8900000000003</v>
      </c>
      <c r="S38" s="12">
        <f t="shared" si="4"/>
        <v>2580.23</v>
      </c>
      <c r="T38" s="12">
        <f t="shared" si="4"/>
        <v>3281.7800000000007</v>
      </c>
      <c r="U38" s="12">
        <f t="shared" si="4"/>
        <v>2774.2499999999995</v>
      </c>
      <c r="V38" s="12">
        <f t="shared" si="4"/>
        <v>1972.76</v>
      </c>
      <c r="W38" s="12">
        <f t="shared" si="4"/>
        <v>4813.8899999999994</v>
      </c>
      <c r="X38" s="13">
        <f>SUM(X5:X37)</f>
        <v>98865.896999999983</v>
      </c>
    </row>
    <row r="39" spans="1:24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56"/>
      <c r="R39" s="56"/>
      <c r="S39" s="56">
        <v>31314.36</v>
      </c>
      <c r="T39" s="56"/>
      <c r="U39" s="56"/>
      <c r="V39" s="56"/>
      <c r="W39" s="15"/>
      <c r="X39" s="8">
        <f>SUM(D39:W39)</f>
        <v>31314.36</v>
      </c>
    </row>
    <row r="40" spans="1:24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7"/>
      <c r="P40" s="57"/>
      <c r="Q40" s="57"/>
      <c r="R40" s="57"/>
      <c r="S40" s="57">
        <v>93943.07</v>
      </c>
      <c r="T40" s="57"/>
      <c r="U40" s="57"/>
      <c r="V40" s="57"/>
      <c r="W40" s="11"/>
      <c r="X40" s="8">
        <f>SUM(D40:W40)</f>
        <v>93943.07</v>
      </c>
    </row>
    <row r="41" spans="1:24" ht="15.75" thickBot="1" x14ac:dyDescent="0.3">
      <c r="A41" s="9">
        <f>+A40</f>
        <v>2</v>
      </c>
      <c r="B41" s="81" t="s">
        <v>40</v>
      </c>
      <c r="C41" s="82"/>
      <c r="D41" s="16">
        <f t="shared" ref="D41:X41" si="5">SUM(D39:D40)</f>
        <v>0</v>
      </c>
      <c r="E41" s="16">
        <f t="shared" si="5"/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6">
        <f t="shared" si="5"/>
        <v>0</v>
      </c>
      <c r="J41" s="16">
        <f t="shared" si="5"/>
        <v>0</v>
      </c>
      <c r="K41" s="16">
        <f t="shared" si="5"/>
        <v>0</v>
      </c>
      <c r="L41" s="16">
        <f t="shared" si="5"/>
        <v>0</v>
      </c>
      <c r="M41" s="16">
        <f t="shared" si="5"/>
        <v>0</v>
      </c>
      <c r="N41" s="16">
        <f t="shared" si="5"/>
        <v>0</v>
      </c>
      <c r="O41" s="16">
        <f t="shared" si="5"/>
        <v>0</v>
      </c>
      <c r="P41" s="16">
        <f t="shared" si="5"/>
        <v>0</v>
      </c>
      <c r="Q41" s="16">
        <f t="shared" si="5"/>
        <v>0</v>
      </c>
      <c r="R41" s="16">
        <f t="shared" si="5"/>
        <v>0</v>
      </c>
      <c r="S41" s="16">
        <f>+S39+S40</f>
        <v>125257.43000000001</v>
      </c>
      <c r="T41" s="16"/>
      <c r="U41" s="16"/>
      <c r="V41" s="16">
        <f>SUM(V39:V40)</f>
        <v>0</v>
      </c>
      <c r="W41" s="16">
        <f t="shared" si="5"/>
        <v>0</v>
      </c>
      <c r="X41" s="16">
        <f t="shared" si="5"/>
        <v>125257.43000000001</v>
      </c>
    </row>
    <row r="42" spans="1:24" ht="15.75" thickBot="1" x14ac:dyDescent="0.3">
      <c r="A42" s="17">
        <f>+A38+A41</f>
        <v>35</v>
      </c>
      <c r="B42" s="83" t="s">
        <v>40</v>
      </c>
      <c r="C42" s="84"/>
      <c r="D42" s="18">
        <f t="shared" ref="D42:X42" si="6">+D38+D41</f>
        <v>4264.2900000000009</v>
      </c>
      <c r="E42" s="18">
        <f t="shared" si="6"/>
        <v>1558.4099999999999</v>
      </c>
      <c r="F42" s="18">
        <f t="shared" si="6"/>
        <v>2889.54</v>
      </c>
      <c r="G42" s="18">
        <f t="shared" si="6"/>
        <v>3343.01</v>
      </c>
      <c r="H42" s="18">
        <f t="shared" si="6"/>
        <v>2168.6</v>
      </c>
      <c r="I42" s="18">
        <f>+I38+I41</f>
        <v>5521.4369999999999</v>
      </c>
      <c r="J42" s="18">
        <f t="shared" si="6"/>
        <v>1392.9099999999999</v>
      </c>
      <c r="K42" s="18">
        <f t="shared" si="6"/>
        <v>1704.7299999999996</v>
      </c>
      <c r="L42" s="18">
        <f t="shared" si="6"/>
        <v>1514.4199999999996</v>
      </c>
      <c r="M42" s="18">
        <f t="shared" si="6"/>
        <v>5136.7699999999995</v>
      </c>
      <c r="N42" s="18">
        <f t="shared" si="6"/>
        <v>33141.39</v>
      </c>
      <c r="O42" s="18">
        <f t="shared" si="6"/>
        <v>3210.4100000000003</v>
      </c>
      <c r="P42" s="18">
        <f t="shared" si="6"/>
        <v>10079.4</v>
      </c>
      <c r="Q42" s="18">
        <f t="shared" si="6"/>
        <v>5306.7799999999979</v>
      </c>
      <c r="R42" s="18">
        <f t="shared" si="6"/>
        <v>2210.8900000000003</v>
      </c>
      <c r="S42" s="18">
        <f>+S41+S38</f>
        <v>127837.66</v>
      </c>
      <c r="T42" s="18">
        <f>+T38</f>
        <v>3281.7800000000007</v>
      </c>
      <c r="U42" s="18">
        <f>+U38</f>
        <v>2774.2499999999995</v>
      </c>
      <c r="V42" s="18">
        <f t="shared" si="6"/>
        <v>1972.76</v>
      </c>
      <c r="W42" s="18">
        <f t="shared" si="6"/>
        <v>4813.8899999999994</v>
      </c>
      <c r="X42" s="18">
        <f t="shared" si="6"/>
        <v>224123.32699999999</v>
      </c>
    </row>
    <row r="43" spans="1:24" x14ac:dyDescent="0.25">
      <c r="I43" s="58">
        <f>5521.44-I42</f>
        <v>2.9999999997016857E-3</v>
      </c>
      <c r="N43" s="58">
        <f>33141.39-N42</f>
        <v>0</v>
      </c>
      <c r="X43" s="58">
        <f>224129.34-X42</f>
        <v>6.0130000000062864</v>
      </c>
    </row>
    <row r="44" spans="1:24" x14ac:dyDescent="0.25">
      <c r="V44" s="58"/>
    </row>
    <row r="45" spans="1:24" x14ac:dyDescent="0.25">
      <c r="X45" s="67" t="s">
        <v>70</v>
      </c>
    </row>
    <row r="46" spans="1:24" x14ac:dyDescent="0.25">
      <c r="X46" s="67"/>
    </row>
    <row r="47" spans="1:24" x14ac:dyDescent="0.25">
      <c r="X47" s="67"/>
    </row>
  </sheetData>
  <mergeCells count="5">
    <mergeCell ref="B1:X1"/>
    <mergeCell ref="B2:X2"/>
    <mergeCell ref="B38:C38"/>
    <mergeCell ref="B41:C41"/>
    <mergeCell ref="B42:C42"/>
  </mergeCells>
  <pageMargins left="0.7" right="0.7" top="0.75" bottom="0.75" header="0.3" footer="0.3"/>
  <pageSetup paperSize="9"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9"/>
  <sheetViews>
    <sheetView topLeftCell="S1" zoomScale="208" zoomScaleNormal="208" workbookViewId="0">
      <selection activeCell="B3" sqref="B3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11.42578125" customWidth="1"/>
    <col min="6" max="6" width="10" customWidth="1"/>
    <col min="7" max="24" width="10.85546875" customWidth="1"/>
    <col min="25" max="26" width="10.85546875" hidden="1" customWidth="1"/>
    <col min="27" max="28" width="0.140625" hidden="1" customWidth="1"/>
    <col min="29" max="29" width="0.42578125" hidden="1" customWidth="1"/>
    <col min="30" max="30" width="10.85546875" customWidth="1"/>
  </cols>
  <sheetData>
    <row r="1" spans="1:42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42" ht="18.75" x14ac:dyDescent="0.3"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42" ht="24.75" customHeight="1" thickBot="1" x14ac:dyDescent="0.3"/>
    <row r="4" spans="1:42" ht="15.75" thickBot="1" x14ac:dyDescent="0.3">
      <c r="A4" s="3" t="s">
        <v>1</v>
      </c>
      <c r="B4" s="3" t="s">
        <v>2</v>
      </c>
      <c r="C4" s="4" t="s">
        <v>3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10</v>
      </c>
      <c r="J4" s="4">
        <v>11</v>
      </c>
      <c r="K4" s="4">
        <v>12</v>
      </c>
      <c r="L4" s="4">
        <v>13</v>
      </c>
      <c r="M4" s="4">
        <v>14</v>
      </c>
      <c r="N4" s="4">
        <v>17</v>
      </c>
      <c r="O4" s="4">
        <v>18</v>
      </c>
      <c r="P4" s="4">
        <v>19</v>
      </c>
      <c r="Q4" s="4">
        <v>20</v>
      </c>
      <c r="R4" s="4">
        <v>21</v>
      </c>
      <c r="S4" s="4">
        <v>24</v>
      </c>
      <c r="T4" s="4">
        <v>25</v>
      </c>
      <c r="U4" s="4">
        <v>26</v>
      </c>
      <c r="V4" s="4">
        <v>27</v>
      </c>
      <c r="W4" s="4">
        <v>28</v>
      </c>
      <c r="X4" s="4">
        <v>31</v>
      </c>
      <c r="Y4" s="4">
        <v>24</v>
      </c>
      <c r="Z4" s="4">
        <v>27</v>
      </c>
      <c r="AA4" s="4">
        <v>28</v>
      </c>
      <c r="AB4" s="4">
        <v>29</v>
      </c>
      <c r="AC4" s="4">
        <v>30</v>
      </c>
      <c r="AD4" s="4" t="s">
        <v>40</v>
      </c>
    </row>
    <row r="5" spans="1:42" x14ac:dyDescent="0.25">
      <c r="A5" s="6">
        <v>1</v>
      </c>
      <c r="B5" s="43">
        <v>11801</v>
      </c>
      <c r="C5" s="44" t="s">
        <v>5</v>
      </c>
      <c r="D5" s="19">
        <v>55.54</v>
      </c>
      <c r="E5" s="19">
        <v>386.09</v>
      </c>
      <c r="F5" s="19">
        <v>38.29</v>
      </c>
      <c r="G5" s="19">
        <v>130.88</v>
      </c>
      <c r="H5" s="19">
        <v>41.82</v>
      </c>
      <c r="I5" s="19">
        <v>52.7</v>
      </c>
      <c r="J5" s="19">
        <v>91.63</v>
      </c>
      <c r="K5" s="19">
        <v>17.16</v>
      </c>
      <c r="L5" s="19">
        <v>17.309999999999999</v>
      </c>
      <c r="M5" s="19">
        <v>22.74</v>
      </c>
      <c r="N5" s="19"/>
      <c r="O5" s="19">
        <v>330.61</v>
      </c>
      <c r="P5" s="45"/>
      <c r="Q5" s="45">
        <v>14.49</v>
      </c>
      <c r="R5" s="45">
        <v>26.25</v>
      </c>
      <c r="S5" s="45">
        <v>248.97</v>
      </c>
      <c r="T5" s="45"/>
      <c r="U5" s="45">
        <v>1404.81</v>
      </c>
      <c r="V5" s="45">
        <v>73.63</v>
      </c>
      <c r="W5" s="45">
        <v>69.239999999999995</v>
      </c>
      <c r="X5" s="45">
        <v>800.91</v>
      </c>
      <c r="Y5" s="45"/>
      <c r="Z5" s="45"/>
      <c r="AA5" s="45"/>
      <c r="AB5" s="45"/>
      <c r="AC5" s="20"/>
      <c r="AD5" s="20">
        <f>SUM(D5:X5)</f>
        <v>3823.0699999999997</v>
      </c>
    </row>
    <row r="6" spans="1:42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22"/>
      <c r="AD6" s="20">
        <f t="shared" ref="AD6:AD40" si="0">SUM(D6:X6)</f>
        <v>0</v>
      </c>
    </row>
    <row r="7" spans="1:42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/>
      <c r="T7" s="48">
        <v>259.36</v>
      </c>
      <c r="U7" s="48"/>
      <c r="V7" s="48"/>
      <c r="W7" s="48">
        <v>3460.33</v>
      </c>
      <c r="X7" s="48"/>
      <c r="Y7" s="48"/>
      <c r="Z7" s="48"/>
      <c r="AA7" s="48"/>
      <c r="AB7" s="48"/>
      <c r="AC7" s="22"/>
      <c r="AD7" s="20">
        <f t="shared" si="0"/>
        <v>3719.69</v>
      </c>
    </row>
    <row r="8" spans="1:42" x14ac:dyDescent="0.25">
      <c r="A8" s="9">
        <f t="shared" si="1"/>
        <v>4</v>
      </c>
      <c r="B8" s="46">
        <v>11804</v>
      </c>
      <c r="C8" s="47" t="s">
        <v>8</v>
      </c>
      <c r="D8" s="21"/>
      <c r="E8" s="21">
        <v>26.36</v>
      </c>
      <c r="F8" s="21">
        <v>22.88</v>
      </c>
      <c r="G8" s="21">
        <v>117.71</v>
      </c>
      <c r="H8" s="21"/>
      <c r="I8" s="21"/>
      <c r="J8" s="21"/>
      <c r="K8" s="21"/>
      <c r="L8" s="21"/>
      <c r="M8" s="21">
        <v>16.02</v>
      </c>
      <c r="N8" s="21"/>
      <c r="O8" s="21"/>
      <c r="P8" s="48">
        <v>39.74</v>
      </c>
      <c r="Q8" s="48"/>
      <c r="R8" s="48"/>
      <c r="S8" s="48"/>
      <c r="T8" s="48"/>
      <c r="U8" s="48">
        <v>77.599999999999994</v>
      </c>
      <c r="V8" s="48">
        <v>166.16</v>
      </c>
      <c r="W8" s="48">
        <v>151.38</v>
      </c>
      <c r="X8" s="48">
        <v>42.66</v>
      </c>
      <c r="Y8" s="48"/>
      <c r="Z8" s="48"/>
      <c r="AA8" s="48"/>
      <c r="AB8" s="48"/>
      <c r="AC8" s="22"/>
      <c r="AD8" s="20">
        <f t="shared" si="0"/>
        <v>660.51</v>
      </c>
    </row>
    <row r="9" spans="1:42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22"/>
      <c r="AD9" s="20">
        <f t="shared" si="0"/>
        <v>0</v>
      </c>
    </row>
    <row r="10" spans="1:42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22"/>
      <c r="AD10" s="20">
        <f t="shared" si="0"/>
        <v>0</v>
      </c>
    </row>
    <row r="11" spans="1:42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2"/>
      <c r="AD11" s="20">
        <f t="shared" si="0"/>
        <v>0</v>
      </c>
    </row>
    <row r="12" spans="1:42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2"/>
      <c r="AD12" s="20">
        <f t="shared" si="0"/>
        <v>0</v>
      </c>
    </row>
    <row r="13" spans="1:42" x14ac:dyDescent="0.25">
      <c r="A13" s="9">
        <f t="shared" si="1"/>
        <v>9</v>
      </c>
      <c r="B13" s="46">
        <v>11813</v>
      </c>
      <c r="C13" s="47" t="s">
        <v>46</v>
      </c>
      <c r="D13" s="21"/>
      <c r="E13" s="21"/>
      <c r="F13" s="21">
        <v>120.12</v>
      </c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22"/>
      <c r="AD13" s="20">
        <f t="shared" si="0"/>
        <v>120.12</v>
      </c>
    </row>
    <row r="14" spans="1:42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2"/>
      <c r="AD14" s="20">
        <f t="shared" si="0"/>
        <v>0</v>
      </c>
      <c r="AM14" t="s">
        <v>68</v>
      </c>
      <c r="AN14">
        <f>2.86+2.86</f>
        <v>5.72</v>
      </c>
      <c r="AP14">
        <f>2.86*7</f>
        <v>20.02</v>
      </c>
    </row>
    <row r="15" spans="1:42" x14ac:dyDescent="0.25">
      <c r="A15" s="9">
        <f t="shared" si="1"/>
        <v>11</v>
      </c>
      <c r="B15" s="46">
        <v>11817</v>
      </c>
      <c r="C15" s="47" t="s">
        <v>14</v>
      </c>
      <c r="D15" s="21"/>
      <c r="E15" s="21">
        <v>39.99</v>
      </c>
      <c r="F15" s="21">
        <v>20</v>
      </c>
      <c r="G15" s="21">
        <v>2.86</v>
      </c>
      <c r="H15" s="21"/>
      <c r="I15" s="21">
        <v>11.44</v>
      </c>
      <c r="J15" s="21">
        <v>40</v>
      </c>
      <c r="K15" s="21"/>
      <c r="L15" s="21"/>
      <c r="M15" s="21"/>
      <c r="N15" s="21">
        <v>60</v>
      </c>
      <c r="O15" s="21">
        <v>102.88</v>
      </c>
      <c r="P15" s="48">
        <v>1.71</v>
      </c>
      <c r="Q15" s="48">
        <v>5.72</v>
      </c>
      <c r="R15" s="48"/>
      <c r="S15" s="48">
        <v>27.42</v>
      </c>
      <c r="T15" s="48">
        <v>17.16</v>
      </c>
      <c r="U15" s="48">
        <v>132.01</v>
      </c>
      <c r="V15" s="48">
        <v>4.57</v>
      </c>
      <c r="W15" s="48">
        <v>38.840000000000003</v>
      </c>
      <c r="X15" s="48">
        <v>16.57</v>
      </c>
      <c r="Y15" s="48"/>
      <c r="Z15" s="48"/>
      <c r="AA15" s="48"/>
      <c r="AB15" s="48"/>
      <c r="AC15" s="22"/>
      <c r="AD15" s="20">
        <f t="shared" si="0"/>
        <v>521.17000000000007</v>
      </c>
      <c r="AN15">
        <f>5.72-1.8</f>
        <v>3.92</v>
      </c>
    </row>
    <row r="16" spans="1:42" x14ac:dyDescent="0.25">
      <c r="A16" s="9">
        <f t="shared" si="1"/>
        <v>12</v>
      </c>
      <c r="B16" s="46">
        <v>11818</v>
      </c>
      <c r="C16" s="47" t="s">
        <v>15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>
        <v>370.44</v>
      </c>
      <c r="P16" s="48"/>
      <c r="Q16" s="48"/>
      <c r="R16" s="48">
        <v>3.43</v>
      </c>
      <c r="S16" s="48"/>
      <c r="T16" s="48"/>
      <c r="U16" s="48">
        <v>3.43</v>
      </c>
      <c r="V16" s="48"/>
      <c r="W16" s="48"/>
      <c r="X16" s="48"/>
      <c r="Y16" s="48"/>
      <c r="Z16" s="48"/>
      <c r="AA16" s="48"/>
      <c r="AB16" s="48"/>
      <c r="AC16" s="22"/>
      <c r="AD16" s="20">
        <f t="shared" si="0"/>
        <v>377.3</v>
      </c>
    </row>
    <row r="17" spans="1:42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0">
        <f t="shared" si="0"/>
        <v>0</v>
      </c>
    </row>
    <row r="18" spans="1:42" x14ac:dyDescent="0.25">
      <c r="A18" s="9">
        <f t="shared" si="1"/>
        <v>14</v>
      </c>
      <c r="B18" s="46">
        <v>12105</v>
      </c>
      <c r="C18" s="47" t="s">
        <v>17</v>
      </c>
      <c r="D18" s="21">
        <v>145.75</v>
      </c>
      <c r="E18" s="21">
        <v>125.56</v>
      </c>
      <c r="F18" s="21">
        <v>65.25</v>
      </c>
      <c r="G18" s="21">
        <v>263.82</v>
      </c>
      <c r="H18" s="21">
        <v>70.25</v>
      </c>
      <c r="I18" s="21">
        <v>106.75</v>
      </c>
      <c r="J18" s="21">
        <v>224.25</v>
      </c>
      <c r="K18" s="21">
        <v>157.65</v>
      </c>
      <c r="L18" s="21">
        <v>119.75</v>
      </c>
      <c r="M18" s="21">
        <v>123</v>
      </c>
      <c r="N18" s="21">
        <v>437.37</v>
      </c>
      <c r="O18" s="21">
        <v>78.5</v>
      </c>
      <c r="P18" s="48">
        <v>94.5</v>
      </c>
      <c r="Q18" s="48">
        <v>71.75</v>
      </c>
      <c r="R18" s="48">
        <v>73.75</v>
      </c>
      <c r="S18" s="48">
        <v>114</v>
      </c>
      <c r="T18" s="48">
        <v>304.69</v>
      </c>
      <c r="U18" s="48">
        <v>115</v>
      </c>
      <c r="V18" s="48">
        <v>112.25</v>
      </c>
      <c r="W18" s="48">
        <v>99.75</v>
      </c>
      <c r="X18" s="48">
        <v>185.5</v>
      </c>
      <c r="Y18" s="48"/>
      <c r="Z18" s="48"/>
      <c r="AA18" s="48"/>
      <c r="AB18" s="48"/>
      <c r="AC18" s="22"/>
      <c r="AD18" s="20">
        <f t="shared" si="0"/>
        <v>3089.09</v>
      </c>
      <c r="AK18">
        <f>5850.54-5845.85</f>
        <v>4.6899999999995998</v>
      </c>
    </row>
    <row r="19" spans="1:42" x14ac:dyDescent="0.25">
      <c r="A19" s="9">
        <f t="shared" si="1"/>
        <v>15</v>
      </c>
      <c r="B19" s="46">
        <v>12108</v>
      </c>
      <c r="C19" s="47" t="s">
        <v>18</v>
      </c>
      <c r="D19" s="21">
        <v>242.67</v>
      </c>
      <c r="E19" s="21">
        <v>128.13999999999999</v>
      </c>
      <c r="F19" s="21">
        <v>273.11</v>
      </c>
      <c r="G19" s="21">
        <v>132.82</v>
      </c>
      <c r="H19" s="21">
        <v>76.489999999999995</v>
      </c>
      <c r="I19" s="21">
        <v>95.18</v>
      </c>
      <c r="J19" s="21">
        <v>104.9</v>
      </c>
      <c r="K19" s="21">
        <v>87.06</v>
      </c>
      <c r="L19" s="21">
        <v>126.01</v>
      </c>
      <c r="M19" s="21">
        <v>78.540000000000006</v>
      </c>
      <c r="N19" s="21">
        <v>74.7</v>
      </c>
      <c r="O19" s="21">
        <v>99.57</v>
      </c>
      <c r="P19" s="48">
        <v>39.78</v>
      </c>
      <c r="Q19" s="48">
        <v>77.47</v>
      </c>
      <c r="R19" s="48">
        <v>56.1</v>
      </c>
      <c r="S19" s="48">
        <v>77.489999999999995</v>
      </c>
      <c r="T19" s="48">
        <v>104.22</v>
      </c>
      <c r="U19" s="48">
        <v>91.48</v>
      </c>
      <c r="V19" s="48">
        <v>147.88999999999999</v>
      </c>
      <c r="W19" s="48">
        <v>253.45</v>
      </c>
      <c r="X19" s="48">
        <v>296.49</v>
      </c>
      <c r="Y19" s="48"/>
      <c r="Z19" s="48"/>
      <c r="AA19" s="48"/>
      <c r="AB19" s="48"/>
      <c r="AC19" s="22"/>
      <c r="AD19" s="20">
        <f t="shared" si="0"/>
        <v>2663.5599999999995</v>
      </c>
    </row>
    <row r="20" spans="1:42" x14ac:dyDescent="0.25">
      <c r="A20" s="9">
        <f t="shared" si="1"/>
        <v>16</v>
      </c>
      <c r="B20" s="46">
        <v>12109</v>
      </c>
      <c r="C20" s="47" t="s">
        <v>19</v>
      </c>
      <c r="D20" s="21">
        <v>306.08</v>
      </c>
      <c r="E20" s="21">
        <v>146.88</v>
      </c>
      <c r="F20" s="21">
        <v>379.97</v>
      </c>
      <c r="G20" s="21">
        <v>155.1</v>
      </c>
      <c r="H20" s="21">
        <v>88.8</v>
      </c>
      <c r="I20" s="21">
        <v>167.98</v>
      </c>
      <c r="J20" s="21">
        <v>120.13</v>
      </c>
      <c r="K20" s="21">
        <v>75.67</v>
      </c>
      <c r="L20" s="21">
        <v>253.29</v>
      </c>
      <c r="M20" s="21">
        <v>107.86</v>
      </c>
      <c r="N20" s="21">
        <v>92.18</v>
      </c>
      <c r="O20" s="21">
        <v>253.07</v>
      </c>
      <c r="P20" s="48">
        <v>58.51</v>
      </c>
      <c r="Q20" s="48">
        <v>165.9</v>
      </c>
      <c r="R20" s="48">
        <v>74.86</v>
      </c>
      <c r="S20" s="48">
        <v>319.35000000000002</v>
      </c>
      <c r="T20" s="48">
        <v>167.5</v>
      </c>
      <c r="U20" s="48">
        <v>135.62</v>
      </c>
      <c r="V20" s="48">
        <v>168.89</v>
      </c>
      <c r="W20" s="48">
        <v>463.61</v>
      </c>
      <c r="X20" s="48">
        <v>402.57</v>
      </c>
      <c r="Y20" s="48"/>
      <c r="Z20" s="48"/>
      <c r="AA20" s="48"/>
      <c r="AB20" s="48"/>
      <c r="AC20" s="22"/>
      <c r="AD20" s="20">
        <f t="shared" si="0"/>
        <v>4103.8200000000006</v>
      </c>
      <c r="AP20">
        <f>10+10+16+50</f>
        <v>86</v>
      </c>
    </row>
    <row r="21" spans="1:42" x14ac:dyDescent="0.25">
      <c r="A21" s="9">
        <f t="shared" si="1"/>
        <v>17</v>
      </c>
      <c r="B21" s="46">
        <v>12111</v>
      </c>
      <c r="C21" s="47" t="s">
        <v>20</v>
      </c>
      <c r="D21" s="21">
        <v>57.31</v>
      </c>
      <c r="E21" s="21">
        <v>58</v>
      </c>
      <c r="F21" s="21">
        <v>20</v>
      </c>
      <c r="G21" s="21">
        <v>153.80000000000001</v>
      </c>
      <c r="H21" s="21">
        <v>65.650000000000006</v>
      </c>
      <c r="I21" s="21">
        <v>37.82</v>
      </c>
      <c r="J21" s="21">
        <v>59.7</v>
      </c>
      <c r="K21" s="21">
        <v>28.5</v>
      </c>
      <c r="L21" s="21">
        <v>54.5</v>
      </c>
      <c r="M21" s="21">
        <v>10</v>
      </c>
      <c r="N21" s="21">
        <v>20</v>
      </c>
      <c r="O21" s="21"/>
      <c r="P21" s="48">
        <v>20</v>
      </c>
      <c r="Q21" s="48">
        <v>26.7</v>
      </c>
      <c r="R21" s="48"/>
      <c r="S21" s="48">
        <v>67.849999999999994</v>
      </c>
      <c r="T21" s="48"/>
      <c r="U21" s="48"/>
      <c r="V21" s="48">
        <v>19.87</v>
      </c>
      <c r="W21" s="48"/>
      <c r="X21" s="48"/>
      <c r="Y21" s="48"/>
      <c r="Z21" s="48"/>
      <c r="AA21" s="48"/>
      <c r="AB21" s="48"/>
      <c r="AC21" s="22"/>
      <c r="AD21" s="20">
        <f t="shared" si="0"/>
        <v>699.7</v>
      </c>
    </row>
    <row r="22" spans="1:42" x14ac:dyDescent="0.25">
      <c r="A22" s="9">
        <f t="shared" si="1"/>
        <v>18</v>
      </c>
      <c r="B22" s="46">
        <v>12112</v>
      </c>
      <c r="C22" s="47" t="s">
        <v>21</v>
      </c>
      <c r="D22" s="21">
        <v>214.08</v>
      </c>
      <c r="E22" s="21">
        <v>105.65</v>
      </c>
      <c r="F22" s="21">
        <v>212.8</v>
      </c>
      <c r="G22" s="21">
        <v>106.13</v>
      </c>
      <c r="H22" s="21">
        <v>69.23</v>
      </c>
      <c r="I22" s="21">
        <v>90.8</v>
      </c>
      <c r="J22" s="21">
        <v>85.6</v>
      </c>
      <c r="K22" s="21">
        <v>59.26</v>
      </c>
      <c r="L22" s="21">
        <v>140.4</v>
      </c>
      <c r="M22" s="21">
        <v>66.239999999999995</v>
      </c>
      <c r="N22" s="21">
        <v>69.7</v>
      </c>
      <c r="O22" s="21">
        <v>126.76</v>
      </c>
      <c r="P22" s="48">
        <v>35.01</v>
      </c>
      <c r="Q22" s="48">
        <v>90.25</v>
      </c>
      <c r="R22" s="48">
        <v>50.42</v>
      </c>
      <c r="S22" s="48">
        <v>137.87</v>
      </c>
      <c r="T22" s="48">
        <v>107.56</v>
      </c>
      <c r="U22" s="48">
        <v>81.62</v>
      </c>
      <c r="V22" s="48">
        <v>109.24</v>
      </c>
      <c r="W22" s="48">
        <v>271.52</v>
      </c>
      <c r="X22" s="48">
        <v>271.08</v>
      </c>
      <c r="Y22" s="48"/>
      <c r="Z22" s="48"/>
      <c r="AA22" s="48"/>
      <c r="AB22" s="48"/>
      <c r="AC22" s="22"/>
      <c r="AD22" s="20">
        <f t="shared" si="0"/>
        <v>2501.2200000000003</v>
      </c>
    </row>
    <row r="23" spans="1:42" x14ac:dyDescent="0.25">
      <c r="A23" s="9">
        <f t="shared" si="1"/>
        <v>19</v>
      </c>
      <c r="B23" s="46">
        <v>12114</v>
      </c>
      <c r="C23" s="47" t="s">
        <v>22</v>
      </c>
      <c r="D23" s="21">
        <v>98.71</v>
      </c>
      <c r="E23" s="21">
        <v>73.89</v>
      </c>
      <c r="F23" s="21">
        <v>130.31</v>
      </c>
      <c r="G23" s="21">
        <v>73.94</v>
      </c>
      <c r="H23" s="21">
        <v>31.72</v>
      </c>
      <c r="I23" s="21">
        <v>54.82</v>
      </c>
      <c r="J23" s="21">
        <v>50.95</v>
      </c>
      <c r="K23" s="21">
        <v>34.78</v>
      </c>
      <c r="L23" s="21">
        <v>67.92</v>
      </c>
      <c r="M23" s="21">
        <v>45.41</v>
      </c>
      <c r="N23" s="21">
        <v>52.86</v>
      </c>
      <c r="O23" s="21">
        <v>59.44</v>
      </c>
      <c r="P23" s="48">
        <v>24.13</v>
      </c>
      <c r="Q23" s="48">
        <v>44.06</v>
      </c>
      <c r="R23" s="48">
        <v>27.04</v>
      </c>
      <c r="S23" s="48">
        <v>76.48</v>
      </c>
      <c r="T23" s="48">
        <v>86.26</v>
      </c>
      <c r="U23" s="48">
        <v>44.2</v>
      </c>
      <c r="V23" s="48">
        <v>91.92</v>
      </c>
      <c r="W23" s="48">
        <v>296.23</v>
      </c>
      <c r="X23" s="48">
        <v>123.28</v>
      </c>
      <c r="Y23" s="48"/>
      <c r="Z23" s="48"/>
      <c r="AA23" s="48"/>
      <c r="AB23" s="48"/>
      <c r="AC23" s="22"/>
      <c r="AD23" s="20">
        <f t="shared" si="0"/>
        <v>1588.35</v>
      </c>
    </row>
    <row r="24" spans="1:42" x14ac:dyDescent="0.25">
      <c r="A24" s="9">
        <f t="shared" si="1"/>
        <v>20</v>
      </c>
      <c r="B24" s="46">
        <v>12115</v>
      </c>
      <c r="C24" s="47" t="s">
        <v>23</v>
      </c>
      <c r="D24" s="21">
        <v>921.7</v>
      </c>
      <c r="E24" s="21">
        <v>296.99</v>
      </c>
      <c r="F24" s="21">
        <v>1112.3900000000001</v>
      </c>
      <c r="G24" s="21">
        <v>427.5</v>
      </c>
      <c r="H24" s="21">
        <v>651</v>
      </c>
      <c r="I24" s="21">
        <v>1884.73</v>
      </c>
      <c r="J24" s="21">
        <v>669.69</v>
      </c>
      <c r="K24" s="21">
        <v>421.95</v>
      </c>
      <c r="L24" s="21">
        <v>466.46</v>
      </c>
      <c r="M24" s="21">
        <v>615.34</v>
      </c>
      <c r="N24" s="21">
        <v>1726.63</v>
      </c>
      <c r="O24" s="21">
        <v>413.08</v>
      </c>
      <c r="P24" s="48">
        <v>575.29</v>
      </c>
      <c r="Q24" s="48">
        <v>438.77</v>
      </c>
      <c r="R24" s="48">
        <v>440.18</v>
      </c>
      <c r="S24" s="48"/>
      <c r="T24" s="48">
        <v>1873.64</v>
      </c>
      <c r="U24" s="48">
        <v>1282.6300000000001</v>
      </c>
      <c r="V24" s="48">
        <v>469.62</v>
      </c>
      <c r="W24" s="48">
        <v>522.4</v>
      </c>
      <c r="X24" s="48">
        <v>1897.17</v>
      </c>
      <c r="Y24" s="48"/>
      <c r="Z24" s="48"/>
      <c r="AA24" s="48"/>
      <c r="AB24" s="48"/>
      <c r="AC24" s="22"/>
      <c r="AD24" s="20">
        <f t="shared" si="0"/>
        <v>17107.160000000003</v>
      </c>
    </row>
    <row r="25" spans="1:42" x14ac:dyDescent="0.25">
      <c r="A25" s="9">
        <f t="shared" si="1"/>
        <v>21</v>
      </c>
      <c r="B25" s="46">
        <v>12117</v>
      </c>
      <c r="C25" s="47" t="s">
        <v>24</v>
      </c>
      <c r="D25" s="21">
        <v>60.12</v>
      </c>
      <c r="E25" s="21">
        <v>26.3</v>
      </c>
      <c r="F25" s="21">
        <v>127.65</v>
      </c>
      <c r="G25" s="21">
        <v>36.26</v>
      </c>
      <c r="H25" s="21">
        <v>11.65</v>
      </c>
      <c r="I25" s="21">
        <v>48.03</v>
      </c>
      <c r="J25" s="21">
        <v>22.96</v>
      </c>
      <c r="K25" s="21">
        <v>21.06</v>
      </c>
      <c r="L25" s="21">
        <v>53.99</v>
      </c>
      <c r="M25" s="21">
        <v>18.93</v>
      </c>
      <c r="N25" s="21">
        <v>21.64</v>
      </c>
      <c r="O25" s="21">
        <v>35.14</v>
      </c>
      <c r="P25" s="48">
        <v>13</v>
      </c>
      <c r="Q25" s="48">
        <v>36.64</v>
      </c>
      <c r="R25" s="48">
        <v>22.08</v>
      </c>
      <c r="S25" s="48">
        <v>26.03</v>
      </c>
      <c r="T25" s="48">
        <v>40.71</v>
      </c>
      <c r="U25" s="48">
        <v>25.71</v>
      </c>
      <c r="V25" s="48">
        <v>47.52</v>
      </c>
      <c r="W25" s="48">
        <v>92.5</v>
      </c>
      <c r="X25" s="48">
        <v>82.83</v>
      </c>
      <c r="Y25" s="48"/>
      <c r="Z25" s="48"/>
      <c r="AA25" s="48"/>
      <c r="AB25" s="48"/>
      <c r="AC25" s="22"/>
      <c r="AD25" s="20">
        <f t="shared" si="0"/>
        <v>870.75000000000011</v>
      </c>
    </row>
    <row r="26" spans="1:42" x14ac:dyDescent="0.25">
      <c r="A26" s="9">
        <f t="shared" si="1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/>
      <c r="T26" s="48">
        <v>500</v>
      </c>
      <c r="U26" s="48"/>
      <c r="V26" s="48">
        <v>500</v>
      </c>
      <c r="W26" s="48"/>
      <c r="X26" s="48"/>
      <c r="Y26" s="48"/>
      <c r="Z26" s="48"/>
      <c r="AA26" s="48"/>
      <c r="AB26" s="48"/>
      <c r="AC26" s="22"/>
      <c r="AD26" s="20">
        <f t="shared" si="0"/>
        <v>1000</v>
      </c>
    </row>
    <row r="27" spans="1:42" x14ac:dyDescent="0.25">
      <c r="A27" s="9">
        <f t="shared" si="1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2"/>
      <c r="AD27" s="20">
        <f t="shared" si="0"/>
        <v>0</v>
      </c>
      <c r="AH27">
        <f>5.47+5.47+5.47</f>
        <v>16.41</v>
      </c>
      <c r="AP27">
        <f>10+10+16+50</f>
        <v>86</v>
      </c>
    </row>
    <row r="28" spans="1:42" x14ac:dyDescent="0.25">
      <c r="A28" s="9">
        <f t="shared" si="1"/>
        <v>24</v>
      </c>
      <c r="B28" s="46">
        <v>12199</v>
      </c>
      <c r="C28" s="47" t="s">
        <v>27</v>
      </c>
      <c r="D28" s="21">
        <v>150.38999999999999</v>
      </c>
      <c r="E28" s="21">
        <v>50.21</v>
      </c>
      <c r="F28" s="21">
        <v>3.65</v>
      </c>
      <c r="G28" s="21"/>
      <c r="H28" s="21">
        <v>30</v>
      </c>
      <c r="I28" s="21">
        <v>5.81</v>
      </c>
      <c r="J28" s="21"/>
      <c r="K28" s="21">
        <v>17.62</v>
      </c>
      <c r="L28" s="21">
        <v>56</v>
      </c>
      <c r="M28" s="21">
        <v>88.36</v>
      </c>
      <c r="N28" s="21">
        <v>30.9</v>
      </c>
      <c r="O28" s="21">
        <v>25</v>
      </c>
      <c r="P28" s="48">
        <v>5.15</v>
      </c>
      <c r="Q28" s="48">
        <v>127.48</v>
      </c>
      <c r="R28" s="48">
        <v>57.1</v>
      </c>
      <c r="S28" s="48">
        <v>5.81</v>
      </c>
      <c r="T28" s="48">
        <v>305.19</v>
      </c>
      <c r="U28" s="48">
        <v>51.06</v>
      </c>
      <c r="V28" s="48">
        <v>15.62</v>
      </c>
      <c r="W28" s="48">
        <v>4.47</v>
      </c>
      <c r="X28" s="48"/>
      <c r="Y28" s="48"/>
      <c r="Z28" s="48"/>
      <c r="AA28" s="48"/>
      <c r="AB28" s="48"/>
      <c r="AC28" s="22"/>
      <c r="AD28" s="20">
        <f t="shared" si="0"/>
        <v>1029.8199999999997</v>
      </c>
    </row>
    <row r="29" spans="1:42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22"/>
      <c r="AD29" s="20">
        <f t="shared" si="0"/>
        <v>0</v>
      </c>
      <c r="AK29" s="66">
        <v>42674</v>
      </c>
      <c r="AN29">
        <f>8.64+7.31</f>
        <v>15.95</v>
      </c>
    </row>
    <row r="30" spans="1:42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22"/>
      <c r="AD30" s="20">
        <f t="shared" si="0"/>
        <v>0</v>
      </c>
      <c r="AK30">
        <v>153.16999999999999</v>
      </c>
      <c r="AN30">
        <f>5.95+5.25</f>
        <v>11.2</v>
      </c>
    </row>
    <row r="31" spans="1:42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22"/>
      <c r="AD31" s="20">
        <f t="shared" si="0"/>
        <v>0</v>
      </c>
      <c r="AK31">
        <v>189.8</v>
      </c>
    </row>
    <row r="32" spans="1:42" x14ac:dyDescent="0.25">
      <c r="A32" s="9">
        <f t="shared" si="1"/>
        <v>28</v>
      </c>
      <c r="B32" s="46">
        <v>15301</v>
      </c>
      <c r="C32" s="47" t="s">
        <v>31</v>
      </c>
      <c r="D32" s="21">
        <v>14.52</v>
      </c>
      <c r="E32" s="21">
        <v>2.86</v>
      </c>
      <c r="F32" s="21">
        <v>54.67</v>
      </c>
      <c r="G32" s="21">
        <v>12.58</v>
      </c>
      <c r="H32" s="21">
        <v>8.58</v>
      </c>
      <c r="I32" s="21">
        <v>7.79</v>
      </c>
      <c r="J32" s="21">
        <v>22.88</v>
      </c>
      <c r="K32" s="21">
        <v>6.93</v>
      </c>
      <c r="L32" s="21">
        <v>11.61</v>
      </c>
      <c r="M32" s="21">
        <v>2.86</v>
      </c>
      <c r="N32" s="21">
        <v>8.58</v>
      </c>
      <c r="O32" s="21">
        <v>26.79</v>
      </c>
      <c r="P32" s="48">
        <v>5.72</v>
      </c>
      <c r="Q32" s="48">
        <v>8.58</v>
      </c>
      <c r="R32" s="48">
        <v>2.86</v>
      </c>
      <c r="S32" s="48">
        <v>24.96</v>
      </c>
      <c r="T32" s="48">
        <v>14.3</v>
      </c>
      <c r="U32" s="48">
        <v>14.2</v>
      </c>
      <c r="V32" s="48">
        <v>5.72</v>
      </c>
      <c r="W32" s="48">
        <v>6.07</v>
      </c>
      <c r="X32" s="48">
        <v>5.73</v>
      </c>
      <c r="Y32" s="48"/>
      <c r="Z32" s="48"/>
      <c r="AA32" s="48"/>
      <c r="AB32" s="48"/>
      <c r="AC32" s="22"/>
      <c r="AD32" s="20">
        <f t="shared" si="0"/>
        <v>268.79000000000008</v>
      </c>
      <c r="AH32" s="65"/>
      <c r="AK32">
        <v>94.88</v>
      </c>
    </row>
    <row r="33" spans="1:43" x14ac:dyDescent="0.25">
      <c r="A33" s="9">
        <f t="shared" si="1"/>
        <v>29</v>
      </c>
      <c r="B33" s="46">
        <v>15302</v>
      </c>
      <c r="C33" s="47" t="s">
        <v>32</v>
      </c>
      <c r="D33" s="21">
        <v>2.2999999999999998</v>
      </c>
      <c r="E33" s="21">
        <v>0.12</v>
      </c>
      <c r="F33" s="21">
        <v>91.3</v>
      </c>
      <c r="G33" s="21">
        <v>2.23</v>
      </c>
      <c r="H33" s="21">
        <v>0.88</v>
      </c>
      <c r="I33" s="21">
        <v>0.87</v>
      </c>
      <c r="J33" s="21">
        <v>1.1000000000000001</v>
      </c>
      <c r="K33" s="21">
        <v>1.65</v>
      </c>
      <c r="L33" s="21">
        <v>171.9</v>
      </c>
      <c r="M33" s="21">
        <v>0.03</v>
      </c>
      <c r="N33" s="21">
        <v>0.18</v>
      </c>
      <c r="O33" s="21">
        <v>10.49</v>
      </c>
      <c r="P33" s="48">
        <v>0.1</v>
      </c>
      <c r="Q33" s="48">
        <v>0.8</v>
      </c>
      <c r="R33" s="48">
        <v>7.0000000000000007E-2</v>
      </c>
      <c r="S33" s="48">
        <v>4.91</v>
      </c>
      <c r="T33" s="48">
        <v>30.96</v>
      </c>
      <c r="U33" s="48">
        <v>1.86</v>
      </c>
      <c r="V33" s="48">
        <v>0.13</v>
      </c>
      <c r="W33" s="48">
        <v>2.08</v>
      </c>
      <c r="X33" s="48">
        <v>0.77</v>
      </c>
      <c r="Y33" s="48"/>
      <c r="Z33" s="48"/>
      <c r="AA33" s="48"/>
      <c r="AB33" s="48"/>
      <c r="AC33" s="22"/>
      <c r="AD33" s="20">
        <f t="shared" si="0"/>
        <v>324.73</v>
      </c>
      <c r="AK33">
        <v>192.93</v>
      </c>
    </row>
    <row r="34" spans="1:43" x14ac:dyDescent="0.25">
      <c r="A34" s="9">
        <f t="shared" si="1"/>
        <v>30</v>
      </c>
      <c r="B34" s="46">
        <v>15312</v>
      </c>
      <c r="C34" s="47" t="s">
        <v>33</v>
      </c>
      <c r="D34" s="21">
        <v>5.72</v>
      </c>
      <c r="E34" s="21"/>
      <c r="F34" s="21"/>
      <c r="G34" s="21"/>
      <c r="H34" s="21">
        <v>2.86</v>
      </c>
      <c r="I34" s="21"/>
      <c r="J34" s="21"/>
      <c r="K34" s="21"/>
      <c r="L34" s="21"/>
      <c r="M34" s="21"/>
      <c r="N34" s="21"/>
      <c r="O34" s="21"/>
      <c r="P34" s="48"/>
      <c r="Q34" s="48"/>
      <c r="R34" s="48">
        <v>5.72</v>
      </c>
      <c r="S34" s="48"/>
      <c r="T34" s="48"/>
      <c r="U34" s="48"/>
      <c r="V34" s="48">
        <v>2.86</v>
      </c>
      <c r="W34" s="48">
        <v>2.86</v>
      </c>
      <c r="X34" s="48">
        <v>2.86</v>
      </c>
      <c r="Y34" s="48"/>
      <c r="Z34" s="48"/>
      <c r="AA34" s="48"/>
      <c r="AB34" s="48"/>
      <c r="AC34" s="22"/>
      <c r="AD34" s="20">
        <f t="shared" si="0"/>
        <v>22.88</v>
      </c>
      <c r="AK34">
        <v>78.099999999999994</v>
      </c>
    </row>
    <row r="35" spans="1:43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22"/>
      <c r="AD35" s="20">
        <f t="shared" si="0"/>
        <v>0</v>
      </c>
      <c r="AK35">
        <f>SUM(AK30:AK34)</f>
        <v>708.88</v>
      </c>
    </row>
    <row r="36" spans="1:43" x14ac:dyDescent="0.25">
      <c r="A36" s="9">
        <f t="shared" si="1"/>
        <v>32</v>
      </c>
      <c r="B36" s="46">
        <v>15402</v>
      </c>
      <c r="C36" s="49" t="s">
        <v>35</v>
      </c>
      <c r="D36" s="21"/>
      <c r="E36" s="21">
        <v>15.81</v>
      </c>
      <c r="F36" s="21"/>
      <c r="G36" s="21"/>
      <c r="H36" s="21"/>
      <c r="I36" s="21"/>
      <c r="J36" s="21"/>
      <c r="K36" s="21">
        <v>6.3</v>
      </c>
      <c r="L36" s="21"/>
      <c r="M36" s="21"/>
      <c r="N36" s="21"/>
      <c r="O36" s="21"/>
      <c r="P36" s="48"/>
      <c r="Q36" s="48"/>
      <c r="R36" s="48"/>
      <c r="S36" s="48"/>
      <c r="T36" s="48"/>
      <c r="U36" s="48"/>
      <c r="V36" s="48"/>
      <c r="W36" s="48">
        <v>15.81</v>
      </c>
      <c r="X36" s="48"/>
      <c r="Y36" s="48"/>
      <c r="Z36" s="48"/>
      <c r="AA36" s="48"/>
      <c r="AB36" s="48"/>
      <c r="AC36" s="22"/>
      <c r="AD36" s="20">
        <f t="shared" si="0"/>
        <v>37.92</v>
      </c>
      <c r="AK36">
        <v>530</v>
      </c>
      <c r="AQ36">
        <f>110.76+5.86</f>
        <v>116.62</v>
      </c>
    </row>
    <row r="37" spans="1:43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>
        <v>142401.67000000001</v>
      </c>
      <c r="H37" s="52"/>
      <c r="I37" s="52"/>
      <c r="J37" s="52"/>
      <c r="K37" s="52"/>
      <c r="L37" s="52"/>
      <c r="M37" s="52"/>
      <c r="N37" s="52">
        <v>20</v>
      </c>
      <c r="O37" s="52">
        <v>10</v>
      </c>
      <c r="P37" s="63"/>
      <c r="Q37" s="53"/>
      <c r="R37" s="63"/>
      <c r="S37" s="53"/>
      <c r="T37" s="64"/>
      <c r="U37" s="53"/>
      <c r="V37" s="53"/>
      <c r="W37" s="53"/>
      <c r="X37" s="53"/>
      <c r="Y37" s="53"/>
      <c r="Z37" s="53"/>
      <c r="AA37" s="53"/>
      <c r="AB37" s="53"/>
      <c r="AC37" s="54"/>
      <c r="AD37" s="20">
        <f t="shared" si="0"/>
        <v>142431.67000000001</v>
      </c>
      <c r="AK37">
        <f>SUM(AK35:AK36)</f>
        <v>1238.8800000000001</v>
      </c>
      <c r="AQ37">
        <f>116.62+15.64+15.64</f>
        <v>147.89999999999998</v>
      </c>
    </row>
    <row r="38" spans="1:43" ht="15.75" thickBot="1" x14ac:dyDescent="0.3">
      <c r="A38" s="9">
        <f>+A37</f>
        <v>33</v>
      </c>
      <c r="B38" s="79" t="s">
        <v>37</v>
      </c>
      <c r="C38" s="80"/>
      <c r="D38" s="12">
        <f>SUM(D5:D37)</f>
        <v>2274.89</v>
      </c>
      <c r="E38" s="12">
        <f t="shared" ref="E38:I38" si="2">SUM(E5:E37)</f>
        <v>1482.8499999999997</v>
      </c>
      <c r="F38" s="12">
        <f t="shared" si="2"/>
        <v>2672.3900000000003</v>
      </c>
      <c r="G38" s="12">
        <f>SUM(G5:G37)</f>
        <v>144017.30000000002</v>
      </c>
      <c r="H38" s="12">
        <f t="shared" si="2"/>
        <v>1148.93</v>
      </c>
      <c r="I38" s="12">
        <f t="shared" si="2"/>
        <v>2564.7200000000003</v>
      </c>
      <c r="J38" s="12">
        <f>SUM(J5:J37)</f>
        <v>1493.7900000000002</v>
      </c>
      <c r="K38" s="12">
        <f>SUM(K5:K37)</f>
        <v>935.5899999999998</v>
      </c>
      <c r="L38" s="12">
        <f>SUM(L5:L37)</f>
        <v>1539.1399999999999</v>
      </c>
      <c r="M38" s="12">
        <f t="shared" ref="M38:R38" si="3">SUM(M5:M37)</f>
        <v>1195.33</v>
      </c>
      <c r="N38" s="12">
        <f t="shared" si="3"/>
        <v>2614.7399999999998</v>
      </c>
      <c r="O38" s="12">
        <f t="shared" si="3"/>
        <v>1941.77</v>
      </c>
      <c r="P38" s="12">
        <f>SUM(P6:P37)</f>
        <v>912.64</v>
      </c>
      <c r="Q38" s="12">
        <f t="shared" si="3"/>
        <v>1108.6099999999999</v>
      </c>
      <c r="R38" s="12">
        <f t="shared" si="3"/>
        <v>839.86000000000013</v>
      </c>
      <c r="S38" s="12">
        <f>SUM(S5:S37)</f>
        <v>1131.1400000000001</v>
      </c>
      <c r="T38" s="12">
        <f t="shared" ref="T38:AD38" si="4">SUM(T5:T37)</f>
        <v>3811.5500000000006</v>
      </c>
      <c r="U38" s="12">
        <f t="shared" si="4"/>
        <v>3461.2299999999996</v>
      </c>
      <c r="V38" s="12">
        <f t="shared" si="4"/>
        <v>1935.8899999999999</v>
      </c>
      <c r="W38" s="12">
        <f t="shared" si="4"/>
        <v>5750.5399999999981</v>
      </c>
      <c r="X38" s="12">
        <f t="shared" si="4"/>
        <v>4128.42</v>
      </c>
      <c r="Y38" s="12">
        <f t="shared" si="4"/>
        <v>0</v>
      </c>
      <c r="Z38" s="12">
        <f t="shared" si="4"/>
        <v>0</v>
      </c>
      <c r="AA38" s="12">
        <f t="shared" si="4"/>
        <v>0</v>
      </c>
      <c r="AB38" s="12">
        <f t="shared" si="4"/>
        <v>0</v>
      </c>
      <c r="AC38" s="12">
        <f t="shared" si="4"/>
        <v>0</v>
      </c>
      <c r="AD38" s="12">
        <f t="shared" si="4"/>
        <v>186961.32</v>
      </c>
    </row>
    <row r="39" spans="1:43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>
        <v>31416.66</v>
      </c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15"/>
      <c r="AD39" s="20">
        <f t="shared" si="0"/>
        <v>31416.66</v>
      </c>
      <c r="AO39">
        <f>9.74-15.6</f>
        <v>-5.8599999999999994</v>
      </c>
    </row>
    <row r="40" spans="1:43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>
        <v>94249.96</v>
      </c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11"/>
      <c r="AD40" s="20">
        <f t="shared" si="0"/>
        <v>94249.96</v>
      </c>
    </row>
    <row r="41" spans="1:43" ht="15.75" thickBot="1" x14ac:dyDescent="0.3">
      <c r="A41" s="9">
        <f>+A40</f>
        <v>2</v>
      </c>
      <c r="B41" s="81" t="s">
        <v>40</v>
      </c>
      <c r="C41" s="82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>
        <f>+Q39+Q40</f>
        <v>125666.62000000001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>
        <f>+AD39+AD40</f>
        <v>125666.62000000001</v>
      </c>
    </row>
    <row r="42" spans="1:43" ht="15.75" thickBot="1" x14ac:dyDescent="0.3">
      <c r="A42" s="17">
        <f>+A38+A41</f>
        <v>35</v>
      </c>
      <c r="B42" s="83" t="s">
        <v>40</v>
      </c>
      <c r="C42" s="84"/>
      <c r="D42" s="18">
        <f>+D38</f>
        <v>2274.89</v>
      </c>
      <c r="E42" s="18">
        <f>+E38+E41</f>
        <v>1482.8499999999997</v>
      </c>
      <c r="F42" s="18">
        <f t="shared" ref="F42:Q42" si="5">+F38+F41</f>
        <v>2672.3900000000003</v>
      </c>
      <c r="G42" s="18">
        <f t="shared" si="5"/>
        <v>144017.30000000002</v>
      </c>
      <c r="H42" s="18">
        <f t="shared" si="5"/>
        <v>1148.93</v>
      </c>
      <c r="I42" s="18">
        <f t="shared" si="5"/>
        <v>2564.7200000000003</v>
      </c>
      <c r="J42" s="18">
        <f t="shared" si="5"/>
        <v>1493.7900000000002</v>
      </c>
      <c r="K42" s="18">
        <f t="shared" si="5"/>
        <v>935.5899999999998</v>
      </c>
      <c r="L42" s="18">
        <f t="shared" si="5"/>
        <v>1539.1399999999999</v>
      </c>
      <c r="M42" s="18">
        <f t="shared" si="5"/>
        <v>1195.33</v>
      </c>
      <c r="N42" s="18">
        <f t="shared" si="5"/>
        <v>2614.7399999999998</v>
      </c>
      <c r="O42" s="18">
        <f t="shared" si="5"/>
        <v>1941.77</v>
      </c>
      <c r="P42" s="18">
        <f t="shared" si="5"/>
        <v>912.64</v>
      </c>
      <c r="Q42" s="18">
        <f t="shared" si="5"/>
        <v>126775.23000000001</v>
      </c>
      <c r="R42" s="18">
        <f t="shared" ref="R42" si="6">+R38+R41</f>
        <v>839.86000000000013</v>
      </c>
      <c r="S42" s="18">
        <f t="shared" ref="S42" si="7">+S38+S41</f>
        <v>1131.1400000000001</v>
      </c>
      <c r="T42" s="18">
        <f t="shared" ref="T42" si="8">+T38+T41</f>
        <v>3811.5500000000006</v>
      </c>
      <c r="U42" s="18">
        <f t="shared" ref="U42" si="9">+U38+U41</f>
        <v>3461.2299999999996</v>
      </c>
      <c r="V42" s="18">
        <f t="shared" ref="V42" si="10">+V38+V41</f>
        <v>1935.8899999999999</v>
      </c>
      <c r="W42" s="18">
        <f t="shared" ref="W42" si="11">+W38+W41</f>
        <v>5750.5399999999981</v>
      </c>
      <c r="X42" s="18">
        <f t="shared" ref="X42" si="12">+X38+X41</f>
        <v>4128.42</v>
      </c>
      <c r="Y42" s="18">
        <f t="shared" ref="Y42" si="13">+Y38+Y41</f>
        <v>0</v>
      </c>
      <c r="Z42" s="18">
        <f t="shared" ref="Z42" si="14">+Z38+Z41</f>
        <v>0</v>
      </c>
      <c r="AA42" s="18">
        <f t="shared" ref="AA42" si="15">+AA38+AA41</f>
        <v>0</v>
      </c>
      <c r="AB42" s="18">
        <f t="shared" ref="AB42" si="16">+AB38+AB41</f>
        <v>0</v>
      </c>
      <c r="AC42" s="18">
        <f t="shared" ref="AC42" si="17">+AC38+AC41</f>
        <v>0</v>
      </c>
      <c r="AD42" s="18">
        <f t="shared" ref="AD42" si="18">+AD38+AD41</f>
        <v>312627.94</v>
      </c>
    </row>
    <row r="43" spans="1:43" x14ac:dyDescent="0.25">
      <c r="D43" s="58">
        <v>2274.89</v>
      </c>
      <c r="E43" s="58">
        <v>1482.85</v>
      </c>
      <c r="F43" s="58">
        <v>1672.39</v>
      </c>
      <c r="G43" s="58">
        <v>144017.29999999999</v>
      </c>
      <c r="H43" s="58">
        <v>1148.93</v>
      </c>
      <c r="I43" s="58">
        <v>2564.7199999999998</v>
      </c>
      <c r="J43" s="58">
        <v>1493.79</v>
      </c>
      <c r="K43" s="58">
        <v>935.59</v>
      </c>
      <c r="L43" s="58">
        <v>1539.14</v>
      </c>
      <c r="M43" s="58">
        <v>1195.33</v>
      </c>
      <c r="N43" s="58">
        <v>2614.7399999999998</v>
      </c>
      <c r="O43" s="58">
        <v>1941.77</v>
      </c>
      <c r="P43" s="58">
        <v>912.64</v>
      </c>
      <c r="Q43" s="58">
        <f>+Q41</f>
        <v>125666.62000000001</v>
      </c>
      <c r="R43" s="58">
        <v>839.86</v>
      </c>
      <c r="S43" s="58">
        <v>1131.1400000000001</v>
      </c>
      <c r="T43" s="58">
        <v>3811.55</v>
      </c>
      <c r="U43" s="58">
        <v>3461.23</v>
      </c>
      <c r="V43" s="58">
        <v>1935.89</v>
      </c>
      <c r="W43" s="58">
        <v>5850.54</v>
      </c>
      <c r="X43" s="58">
        <v>4128.42</v>
      </c>
      <c r="Z43" s="58"/>
      <c r="AA43" s="58"/>
      <c r="AB43" s="58"/>
    </row>
    <row r="44" spans="1:43" x14ac:dyDescent="0.25">
      <c r="D44" s="58">
        <f>+D43-D38</f>
        <v>0</v>
      </c>
      <c r="AA44" s="58"/>
      <c r="AB44" s="58"/>
    </row>
    <row r="46" spans="1:43" x14ac:dyDescent="0.25">
      <c r="C46" t="s">
        <v>69</v>
      </c>
      <c r="T46">
        <f>0.75*3</f>
        <v>2.25</v>
      </c>
    </row>
    <row r="49" spans="23:27" x14ac:dyDescent="0.25">
      <c r="W49">
        <f>3823.56-4128.42</f>
        <v>-304.86000000000013</v>
      </c>
      <c r="AA49">
        <v>28</v>
      </c>
    </row>
  </sheetData>
  <mergeCells count="5">
    <mergeCell ref="B1:AD1"/>
    <mergeCell ref="B2:AD2"/>
    <mergeCell ref="B38:C38"/>
    <mergeCell ref="B41:C41"/>
    <mergeCell ref="B42:C42"/>
  </mergeCells>
  <pageMargins left="0.7" right="0.7" top="0.75" bottom="0.75" header="0.3" footer="0.3"/>
  <pageSetup orientation="portrait" horizontalDpi="240" verticalDpi="144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9"/>
  <sheetViews>
    <sheetView topLeftCell="R1" zoomScale="154" zoomScaleNormal="154" workbookViewId="0">
      <selection activeCell="B3" sqref="B3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11.42578125" customWidth="1"/>
    <col min="6" max="6" width="10" customWidth="1"/>
    <col min="7" max="24" width="10.85546875" customWidth="1"/>
    <col min="25" max="26" width="10.85546875" hidden="1" customWidth="1"/>
    <col min="27" max="28" width="0.140625" hidden="1" customWidth="1"/>
    <col min="29" max="29" width="0.42578125" hidden="1" customWidth="1"/>
    <col min="30" max="30" width="10.85546875" customWidth="1"/>
  </cols>
  <sheetData>
    <row r="1" spans="1:30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" ht="18.75" x14ac:dyDescent="0.3"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0" ht="24.75" customHeight="1" thickBot="1" x14ac:dyDescent="0.3"/>
    <row r="4" spans="1:30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3</v>
      </c>
      <c r="F4" s="4">
        <v>4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14</v>
      </c>
      <c r="M4" s="4">
        <v>15</v>
      </c>
      <c r="N4" s="4">
        <v>16</v>
      </c>
      <c r="O4" s="4">
        <v>17</v>
      </c>
      <c r="P4" s="4">
        <v>18</v>
      </c>
      <c r="Q4" s="4">
        <v>21</v>
      </c>
      <c r="R4" s="4">
        <v>22</v>
      </c>
      <c r="S4" s="4">
        <v>23</v>
      </c>
      <c r="T4" s="4">
        <v>24</v>
      </c>
      <c r="U4" s="4">
        <v>25</v>
      </c>
      <c r="V4" s="4">
        <v>28</v>
      </c>
      <c r="W4" s="4">
        <v>29</v>
      </c>
      <c r="X4" s="4">
        <v>30</v>
      </c>
      <c r="Y4" s="4">
        <v>24</v>
      </c>
      <c r="Z4" s="4">
        <v>27</v>
      </c>
      <c r="AA4" s="4">
        <v>28</v>
      </c>
      <c r="AB4" s="4">
        <v>29</v>
      </c>
      <c r="AC4" s="4">
        <v>30</v>
      </c>
      <c r="AD4" s="4" t="s">
        <v>40</v>
      </c>
    </row>
    <row r="5" spans="1:30" x14ac:dyDescent="0.25">
      <c r="A5" s="6">
        <v>1</v>
      </c>
      <c r="B5" s="43">
        <v>11801</v>
      </c>
      <c r="C5" s="44" t="s">
        <v>5</v>
      </c>
      <c r="D5" s="19">
        <v>2.86</v>
      </c>
      <c r="E5" s="19">
        <v>103.99</v>
      </c>
      <c r="F5" s="19">
        <v>244.02</v>
      </c>
      <c r="G5" s="19">
        <v>468.11</v>
      </c>
      <c r="H5" s="19">
        <v>18.2</v>
      </c>
      <c r="I5" s="19">
        <v>668.64</v>
      </c>
      <c r="J5" s="19">
        <v>25.74</v>
      </c>
      <c r="K5" s="19">
        <v>314.05</v>
      </c>
      <c r="L5" s="19">
        <v>49.26</v>
      </c>
      <c r="M5" s="19">
        <v>10644.42</v>
      </c>
      <c r="N5" s="19">
        <v>1133.1500000000001</v>
      </c>
      <c r="O5" s="19">
        <v>282.74</v>
      </c>
      <c r="P5" s="45">
        <v>42.84</v>
      </c>
      <c r="Q5" s="45">
        <v>634.98</v>
      </c>
      <c r="R5" s="45">
        <v>232.52</v>
      </c>
      <c r="S5" s="45">
        <v>196.31</v>
      </c>
      <c r="T5" s="45">
        <v>91.33</v>
      </c>
      <c r="U5" s="45">
        <v>29.5</v>
      </c>
      <c r="V5" s="45">
        <v>283.27</v>
      </c>
      <c r="W5" s="45">
        <v>536.47</v>
      </c>
      <c r="X5" s="45">
        <v>665.77</v>
      </c>
      <c r="Y5" s="45"/>
      <c r="Z5" s="45"/>
      <c r="AA5" s="45"/>
      <c r="AB5" s="45"/>
      <c r="AC5" s="20"/>
      <c r="AD5" s="20">
        <f>SUM(D5:AC5)</f>
        <v>16668.169999999998</v>
      </c>
    </row>
    <row r="6" spans="1:30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22"/>
      <c r="AD6" s="20"/>
    </row>
    <row r="7" spans="1:30" x14ac:dyDescent="0.25">
      <c r="A7" s="9">
        <f t="shared" ref="A7:A37" si="0">+A6+1</f>
        <v>3</v>
      </c>
      <c r="B7" s="46">
        <v>11803</v>
      </c>
      <c r="C7" s="47" t="s">
        <v>7</v>
      </c>
      <c r="D7" s="21">
        <v>1816.35</v>
      </c>
      <c r="E7" s="21"/>
      <c r="F7" s="21"/>
      <c r="G7" s="21"/>
      <c r="H7" s="21"/>
      <c r="I7" s="21"/>
      <c r="J7" s="21"/>
      <c r="K7" s="21"/>
      <c r="L7" s="21"/>
      <c r="M7" s="21">
        <v>34.29</v>
      </c>
      <c r="N7" s="21"/>
      <c r="O7" s="21"/>
      <c r="P7" s="48"/>
      <c r="Q7" s="48"/>
      <c r="R7" s="48"/>
      <c r="S7" s="48"/>
      <c r="T7" s="48"/>
      <c r="U7" s="48">
        <v>3460.33</v>
      </c>
      <c r="V7" s="48"/>
      <c r="W7" s="48"/>
      <c r="X7" s="48"/>
      <c r="Y7" s="48"/>
      <c r="Z7" s="48"/>
      <c r="AA7" s="48"/>
      <c r="AB7" s="48"/>
      <c r="AC7" s="22"/>
      <c r="AD7" s="20">
        <f t="shared" ref="AD7:AD37" si="1">SUM(D7:AC7)</f>
        <v>5310.9699999999993</v>
      </c>
    </row>
    <row r="8" spans="1:30" x14ac:dyDescent="0.25">
      <c r="A8" s="9">
        <f t="shared" si="0"/>
        <v>4</v>
      </c>
      <c r="B8" s="46">
        <v>11804</v>
      </c>
      <c r="C8" s="47" t="s">
        <v>8</v>
      </c>
      <c r="D8" s="21"/>
      <c r="E8" s="21">
        <v>60.96</v>
      </c>
      <c r="F8" s="21"/>
      <c r="G8" s="21">
        <v>43.11</v>
      </c>
      <c r="H8" s="21"/>
      <c r="I8" s="21">
        <v>111.53</v>
      </c>
      <c r="J8" s="21"/>
      <c r="K8" s="21">
        <v>118.85</v>
      </c>
      <c r="L8" s="21"/>
      <c r="M8" s="21">
        <v>5.72</v>
      </c>
      <c r="N8" s="21">
        <v>28.6</v>
      </c>
      <c r="O8" s="21"/>
      <c r="P8" s="48"/>
      <c r="Q8" s="48"/>
      <c r="R8" s="48"/>
      <c r="S8" s="48">
        <v>7.43</v>
      </c>
      <c r="T8" s="48">
        <v>70.22</v>
      </c>
      <c r="U8" s="48">
        <v>10.41</v>
      </c>
      <c r="V8" s="48">
        <v>34.85</v>
      </c>
      <c r="W8" s="48">
        <v>30.86</v>
      </c>
      <c r="X8" s="48">
        <v>10.59</v>
      </c>
      <c r="Y8" s="48"/>
      <c r="Z8" s="48"/>
      <c r="AA8" s="48"/>
      <c r="AB8" s="48"/>
      <c r="AC8" s="22"/>
      <c r="AD8" s="20">
        <f t="shared" si="1"/>
        <v>533.13000000000011</v>
      </c>
    </row>
    <row r="9" spans="1:30" x14ac:dyDescent="0.25">
      <c r="A9" s="9">
        <f t="shared" si="0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22"/>
      <c r="AD9" s="20">
        <f t="shared" si="1"/>
        <v>0</v>
      </c>
    </row>
    <row r="10" spans="1:30" x14ac:dyDescent="0.25">
      <c r="A10" s="9">
        <f t="shared" si="0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/>
      <c r="U10" s="48">
        <v>24</v>
      </c>
      <c r="V10" s="48"/>
      <c r="W10" s="48"/>
      <c r="X10" s="48"/>
      <c r="Y10" s="48"/>
      <c r="Z10" s="48"/>
      <c r="AA10" s="48"/>
      <c r="AB10" s="48"/>
      <c r="AC10" s="22"/>
      <c r="AD10" s="20">
        <f t="shared" si="1"/>
        <v>24</v>
      </c>
    </row>
    <row r="11" spans="1:30" x14ac:dyDescent="0.25">
      <c r="A11" s="9">
        <f t="shared" si="0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2"/>
      <c r="AD11" s="20">
        <f t="shared" si="1"/>
        <v>0</v>
      </c>
    </row>
    <row r="12" spans="1:30" x14ac:dyDescent="0.25">
      <c r="A12" s="9">
        <f t="shared" si="0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2"/>
      <c r="AD12" s="20">
        <f t="shared" si="1"/>
        <v>0</v>
      </c>
    </row>
    <row r="13" spans="1:30" x14ac:dyDescent="0.25">
      <c r="A13" s="9">
        <f t="shared" si="0"/>
        <v>9</v>
      </c>
      <c r="B13" s="46">
        <v>11813</v>
      </c>
      <c r="C13" s="47" t="s">
        <v>46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22"/>
      <c r="AD13" s="20">
        <f t="shared" si="1"/>
        <v>0</v>
      </c>
    </row>
    <row r="14" spans="1:30" x14ac:dyDescent="0.25">
      <c r="A14" s="9">
        <f t="shared" si="0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2"/>
      <c r="AD14" s="20">
        <f t="shared" si="1"/>
        <v>0</v>
      </c>
    </row>
    <row r="15" spans="1:30" x14ac:dyDescent="0.25">
      <c r="A15" s="9">
        <f t="shared" si="0"/>
        <v>11</v>
      </c>
      <c r="B15" s="46">
        <v>11817</v>
      </c>
      <c r="C15" s="47" t="s">
        <v>14</v>
      </c>
      <c r="D15" s="21">
        <v>8.58</v>
      </c>
      <c r="E15" s="21">
        <v>13.14</v>
      </c>
      <c r="F15" s="21">
        <v>42.86</v>
      </c>
      <c r="G15" s="21">
        <v>50.87</v>
      </c>
      <c r="H15" s="21">
        <v>3.42</v>
      </c>
      <c r="I15" s="21">
        <v>68.13</v>
      </c>
      <c r="J15" s="21"/>
      <c r="K15" s="21">
        <v>208.6</v>
      </c>
      <c r="L15" s="21"/>
      <c r="M15" s="21">
        <v>104.58</v>
      </c>
      <c r="N15" s="21">
        <v>167.92</v>
      </c>
      <c r="O15" s="21">
        <v>17.16</v>
      </c>
      <c r="P15" s="48"/>
      <c r="Q15" s="48"/>
      <c r="R15" s="48">
        <v>5.72</v>
      </c>
      <c r="S15" s="48">
        <v>26.29</v>
      </c>
      <c r="T15" s="48">
        <v>53.14</v>
      </c>
      <c r="U15" s="48">
        <v>11.44</v>
      </c>
      <c r="V15" s="48">
        <v>5.14</v>
      </c>
      <c r="W15" s="48">
        <v>27.41</v>
      </c>
      <c r="X15" s="48">
        <v>9.14</v>
      </c>
      <c r="Y15" s="48"/>
      <c r="Z15" s="48"/>
      <c r="AA15" s="48"/>
      <c r="AB15" s="48"/>
      <c r="AC15" s="22"/>
      <c r="AD15" s="20">
        <f t="shared" si="1"/>
        <v>823.54</v>
      </c>
    </row>
    <row r="16" spans="1:30" x14ac:dyDescent="0.25">
      <c r="A16" s="9">
        <f t="shared" si="0"/>
        <v>12</v>
      </c>
      <c r="B16" s="46">
        <v>11818</v>
      </c>
      <c r="C16" s="47" t="s">
        <v>15</v>
      </c>
      <c r="D16" s="21"/>
      <c r="E16" s="21"/>
      <c r="F16" s="21"/>
      <c r="G16" s="21"/>
      <c r="H16" s="21"/>
      <c r="I16" s="21"/>
      <c r="J16" s="21"/>
      <c r="K16" s="21">
        <v>27.44</v>
      </c>
      <c r="L16" s="21"/>
      <c r="M16" s="21"/>
      <c r="N16" s="21"/>
      <c r="O16" s="21"/>
      <c r="P16" s="48">
        <v>17.149999999999999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22"/>
      <c r="AD16" s="20">
        <f t="shared" si="1"/>
        <v>44.59</v>
      </c>
    </row>
    <row r="17" spans="1:42" x14ac:dyDescent="0.25">
      <c r="A17" s="9">
        <f t="shared" si="0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0">
        <f t="shared" si="1"/>
        <v>0</v>
      </c>
      <c r="AI17">
        <v>99.56</v>
      </c>
      <c r="AJ17">
        <v>74.2</v>
      </c>
      <c r="AK17">
        <f t="shared" ref="AK17:AK23" si="2">SUM(AI17:AJ17)</f>
        <v>173.76</v>
      </c>
    </row>
    <row r="18" spans="1:42" x14ac:dyDescent="0.25">
      <c r="A18" s="9">
        <f t="shared" si="0"/>
        <v>14</v>
      </c>
      <c r="B18" s="46">
        <v>12105</v>
      </c>
      <c r="C18" s="47" t="s">
        <v>17</v>
      </c>
      <c r="D18" s="21">
        <v>87.25</v>
      </c>
      <c r="E18" s="21">
        <v>149.97</v>
      </c>
      <c r="F18" s="21">
        <v>136.75</v>
      </c>
      <c r="G18" s="21">
        <v>162.4</v>
      </c>
      <c r="H18" s="21">
        <v>113.25</v>
      </c>
      <c r="I18" s="21">
        <v>120.75</v>
      </c>
      <c r="J18" s="21">
        <v>161.5</v>
      </c>
      <c r="K18" s="21">
        <v>110</v>
      </c>
      <c r="L18" s="21">
        <v>270.41000000000003</v>
      </c>
      <c r="M18" s="21">
        <v>91.5</v>
      </c>
      <c r="N18" s="21">
        <v>145.25</v>
      </c>
      <c r="O18" s="21">
        <v>90.5</v>
      </c>
      <c r="P18" s="48">
        <v>176.29</v>
      </c>
      <c r="Q18" s="48">
        <v>258.83</v>
      </c>
      <c r="R18" s="48">
        <v>219.65</v>
      </c>
      <c r="S18" s="48">
        <v>123</v>
      </c>
      <c r="T18" s="48">
        <v>96</v>
      </c>
      <c r="U18" s="48">
        <v>124</v>
      </c>
      <c r="V18" s="48">
        <v>170.7</v>
      </c>
      <c r="W18" s="48">
        <v>169.25</v>
      </c>
      <c r="X18" s="48">
        <v>119.25</v>
      </c>
      <c r="Y18" s="48"/>
      <c r="Z18" s="48"/>
      <c r="AA18" s="48"/>
      <c r="AB18" s="48"/>
      <c r="AC18" s="22"/>
      <c r="AD18" s="20">
        <f t="shared" si="1"/>
        <v>3096.5</v>
      </c>
      <c r="AI18">
        <v>69.78</v>
      </c>
      <c r="AJ18">
        <v>53.88</v>
      </c>
      <c r="AK18">
        <f t="shared" si="2"/>
        <v>123.66</v>
      </c>
    </row>
    <row r="19" spans="1:42" x14ac:dyDescent="0.25">
      <c r="A19" s="9">
        <f t="shared" si="0"/>
        <v>15</v>
      </c>
      <c r="B19" s="46">
        <v>12108</v>
      </c>
      <c r="C19" s="47" t="s">
        <v>18</v>
      </c>
      <c r="D19" s="21">
        <v>183.1</v>
      </c>
      <c r="E19" s="21">
        <v>164.18</v>
      </c>
      <c r="F19" s="21">
        <v>119.22</v>
      </c>
      <c r="G19" s="21">
        <v>142.13</v>
      </c>
      <c r="H19" s="21">
        <v>100.09</v>
      </c>
      <c r="I19" s="21">
        <v>94.92</v>
      </c>
      <c r="J19" s="21">
        <v>49.42</v>
      </c>
      <c r="K19" s="21">
        <v>113.93</v>
      </c>
      <c r="L19" s="21">
        <v>98.09</v>
      </c>
      <c r="M19" s="21">
        <v>865.4</v>
      </c>
      <c r="N19" s="21">
        <v>208.76</v>
      </c>
      <c r="O19" s="21">
        <v>52.04</v>
      </c>
      <c r="P19" s="48">
        <v>36.64</v>
      </c>
      <c r="Q19" s="48">
        <v>78.87</v>
      </c>
      <c r="R19" s="48">
        <v>83.7</v>
      </c>
      <c r="S19" s="48">
        <v>149.53</v>
      </c>
      <c r="T19" s="48">
        <v>209.38</v>
      </c>
      <c r="U19" s="48">
        <v>191.95</v>
      </c>
      <c r="V19" s="48">
        <v>292.85000000000002</v>
      </c>
      <c r="W19" s="48">
        <v>156.32</v>
      </c>
      <c r="X19" s="48">
        <v>272.70999999999998</v>
      </c>
      <c r="Y19" s="48"/>
      <c r="Z19" s="48"/>
      <c r="AA19" s="48"/>
      <c r="AB19" s="48"/>
      <c r="AC19" s="22"/>
      <c r="AD19" s="20">
        <f t="shared" si="1"/>
        <v>3663.2299999999996</v>
      </c>
      <c r="AI19">
        <v>29.24</v>
      </c>
      <c r="AJ19">
        <v>19.079999999999998</v>
      </c>
      <c r="AK19">
        <f t="shared" si="2"/>
        <v>48.319999999999993</v>
      </c>
    </row>
    <row r="20" spans="1:42" x14ac:dyDescent="0.25">
      <c r="A20" s="9">
        <f t="shared" si="0"/>
        <v>16</v>
      </c>
      <c r="B20" s="46">
        <v>12109</v>
      </c>
      <c r="C20" s="47" t="s">
        <v>19</v>
      </c>
      <c r="D20" s="21">
        <v>310.97000000000003</v>
      </c>
      <c r="E20" s="21">
        <v>212.39</v>
      </c>
      <c r="F20" s="21">
        <v>169.72</v>
      </c>
      <c r="G20" s="21">
        <v>196.88</v>
      </c>
      <c r="H20" s="21">
        <v>152.97999999999999</v>
      </c>
      <c r="I20" s="21">
        <v>122.4</v>
      </c>
      <c r="J20" s="21">
        <v>77.319999999999993</v>
      </c>
      <c r="K20" s="21">
        <v>146.11000000000001</v>
      </c>
      <c r="L20" s="21">
        <v>125.51</v>
      </c>
      <c r="M20" s="21">
        <v>246.16</v>
      </c>
      <c r="N20" s="21">
        <v>316.94</v>
      </c>
      <c r="O20" s="21">
        <v>68.900000000000006</v>
      </c>
      <c r="P20" s="48">
        <v>50.18</v>
      </c>
      <c r="Q20" s="48">
        <v>116.36</v>
      </c>
      <c r="R20" s="48">
        <v>136.47</v>
      </c>
      <c r="S20" s="48">
        <v>233.94</v>
      </c>
      <c r="T20" s="48">
        <v>310.43</v>
      </c>
      <c r="U20" s="48">
        <v>326.06</v>
      </c>
      <c r="V20" s="48">
        <v>414.43</v>
      </c>
      <c r="W20" s="48">
        <v>225.25</v>
      </c>
      <c r="X20" s="48">
        <v>373.34</v>
      </c>
      <c r="Y20" s="48"/>
      <c r="Z20" s="48"/>
      <c r="AA20" s="48"/>
      <c r="AB20" s="48"/>
      <c r="AC20" s="22"/>
      <c r="AD20" s="20">
        <f t="shared" si="1"/>
        <v>4332.74</v>
      </c>
      <c r="AI20">
        <v>1.2</v>
      </c>
      <c r="AJ20">
        <v>4</v>
      </c>
      <c r="AK20">
        <f t="shared" si="2"/>
        <v>5.2</v>
      </c>
    </row>
    <row r="21" spans="1:42" x14ac:dyDescent="0.25">
      <c r="A21" s="9">
        <f t="shared" si="0"/>
        <v>17</v>
      </c>
      <c r="B21" s="46">
        <v>12111</v>
      </c>
      <c r="C21" s="47" t="s">
        <v>20</v>
      </c>
      <c r="D21" s="21">
        <v>85.5</v>
      </c>
      <c r="E21" s="21"/>
      <c r="F21" s="21">
        <v>118.3</v>
      </c>
      <c r="G21" s="21">
        <v>8.6</v>
      </c>
      <c r="H21" s="21">
        <v>97.91</v>
      </c>
      <c r="I21" s="21">
        <v>13.6</v>
      </c>
      <c r="J21" s="21"/>
      <c r="K21" s="21"/>
      <c r="L21" s="21"/>
      <c r="M21" s="21"/>
      <c r="N21" s="21">
        <v>50.5</v>
      </c>
      <c r="O21" s="21">
        <v>57.33</v>
      </c>
      <c r="P21" s="48"/>
      <c r="Q21" s="48">
        <v>20</v>
      </c>
      <c r="R21" s="48">
        <v>50.5</v>
      </c>
      <c r="S21" s="48">
        <v>10</v>
      </c>
      <c r="T21" s="48"/>
      <c r="U21" s="48"/>
      <c r="V21" s="48">
        <v>86.3</v>
      </c>
      <c r="W21" s="48">
        <v>40</v>
      </c>
      <c r="X21" s="48">
        <v>50.3</v>
      </c>
      <c r="Y21" s="48"/>
      <c r="Z21" s="48"/>
      <c r="AA21" s="48"/>
      <c r="AB21" s="48"/>
      <c r="AC21" s="22"/>
      <c r="AD21" s="20">
        <f t="shared" si="1"/>
        <v>688.83999999999992</v>
      </c>
      <c r="AI21">
        <v>0.08</v>
      </c>
      <c r="AJ21">
        <v>0.15</v>
      </c>
      <c r="AK21">
        <f t="shared" si="2"/>
        <v>0.22999999999999998</v>
      </c>
    </row>
    <row r="22" spans="1:42" x14ac:dyDescent="0.25">
      <c r="A22" s="9">
        <f t="shared" si="0"/>
        <v>18</v>
      </c>
      <c r="B22" s="46">
        <v>12112</v>
      </c>
      <c r="C22" s="47" t="s">
        <v>21</v>
      </c>
      <c r="D22" s="21">
        <v>192.85</v>
      </c>
      <c r="E22" s="21">
        <v>156.75</v>
      </c>
      <c r="F22" s="21">
        <v>138.88999999999999</v>
      </c>
      <c r="G22" s="21">
        <v>152.97</v>
      </c>
      <c r="H22" s="21">
        <v>101.6</v>
      </c>
      <c r="I22" s="21">
        <v>78.8</v>
      </c>
      <c r="J22" s="21">
        <v>48.51</v>
      </c>
      <c r="K22" s="21">
        <v>100.38</v>
      </c>
      <c r="L22" s="21">
        <v>117.2</v>
      </c>
      <c r="M22" s="21">
        <v>122.98</v>
      </c>
      <c r="N22" s="21">
        <v>177.22</v>
      </c>
      <c r="O22" s="21">
        <v>63.35</v>
      </c>
      <c r="P22" s="48">
        <v>34.19</v>
      </c>
      <c r="Q22" s="48">
        <v>75.37</v>
      </c>
      <c r="R22" s="48">
        <v>77.89</v>
      </c>
      <c r="S22" s="48">
        <v>166.79</v>
      </c>
      <c r="T22" s="48">
        <v>212.28</v>
      </c>
      <c r="U22" s="48">
        <v>221.06</v>
      </c>
      <c r="V22" s="48">
        <v>282.83</v>
      </c>
      <c r="W22" s="48">
        <v>154.78</v>
      </c>
      <c r="X22" s="48">
        <v>227.82</v>
      </c>
      <c r="Y22" s="48"/>
      <c r="Z22" s="48"/>
      <c r="AA22" s="48"/>
      <c r="AB22" s="48"/>
      <c r="AC22" s="22"/>
      <c r="AD22" s="20">
        <f t="shared" si="1"/>
        <v>2904.51</v>
      </c>
      <c r="AI22">
        <v>39.159999999999997</v>
      </c>
      <c r="AJ22">
        <v>38.159999999999997</v>
      </c>
      <c r="AK22">
        <f t="shared" si="2"/>
        <v>77.319999999999993</v>
      </c>
      <c r="AN22">
        <v>70</v>
      </c>
      <c r="AO22">
        <v>70</v>
      </c>
      <c r="AP22">
        <f>SUM(AN22:AO22)</f>
        <v>140</v>
      </c>
    </row>
    <row r="23" spans="1:42" x14ac:dyDescent="0.25">
      <c r="A23" s="9">
        <f t="shared" si="0"/>
        <v>19</v>
      </c>
      <c r="B23" s="46">
        <v>12114</v>
      </c>
      <c r="C23" s="47" t="s">
        <v>22</v>
      </c>
      <c r="D23" s="21">
        <v>84.08</v>
      </c>
      <c r="E23" s="21">
        <v>72.989999999999995</v>
      </c>
      <c r="F23" s="21">
        <v>57.99</v>
      </c>
      <c r="G23" s="21">
        <v>65.72</v>
      </c>
      <c r="H23" s="21">
        <v>49.98</v>
      </c>
      <c r="I23" s="21">
        <v>44.69</v>
      </c>
      <c r="J23" s="21">
        <v>44.2</v>
      </c>
      <c r="K23" s="21">
        <v>70.010000000000005</v>
      </c>
      <c r="L23" s="21">
        <v>49.61</v>
      </c>
      <c r="M23" s="21">
        <v>2416.48</v>
      </c>
      <c r="N23" s="21">
        <v>90.84</v>
      </c>
      <c r="O23" s="21">
        <v>27.64</v>
      </c>
      <c r="P23" s="48">
        <v>26.04</v>
      </c>
      <c r="Q23" s="48">
        <v>64.94</v>
      </c>
      <c r="R23" s="48">
        <v>55.36</v>
      </c>
      <c r="S23" s="48">
        <v>71.88</v>
      </c>
      <c r="T23" s="48">
        <v>86.39</v>
      </c>
      <c r="U23" s="48">
        <v>329.73</v>
      </c>
      <c r="V23" s="48">
        <v>129.61000000000001</v>
      </c>
      <c r="W23" s="48">
        <v>85.97</v>
      </c>
      <c r="X23" s="48">
        <v>107.17</v>
      </c>
      <c r="Y23" s="48"/>
      <c r="Z23" s="48"/>
      <c r="AA23" s="48"/>
      <c r="AB23" s="48"/>
      <c r="AC23" s="22"/>
      <c r="AD23" s="20">
        <f t="shared" si="1"/>
        <v>4031.32</v>
      </c>
      <c r="AI23">
        <v>47.95</v>
      </c>
      <c r="AJ23">
        <v>8.48</v>
      </c>
      <c r="AK23">
        <f t="shared" si="2"/>
        <v>56.430000000000007</v>
      </c>
      <c r="AN23">
        <v>80</v>
      </c>
      <c r="AO23">
        <v>80</v>
      </c>
      <c r="AP23">
        <f>SUM(AN23:AO23)</f>
        <v>160</v>
      </c>
    </row>
    <row r="24" spans="1:42" x14ac:dyDescent="0.25">
      <c r="A24" s="9">
        <f t="shared" si="0"/>
        <v>20</v>
      </c>
      <c r="B24" s="46">
        <v>12115</v>
      </c>
      <c r="C24" s="47" t="s">
        <v>23</v>
      </c>
      <c r="D24" s="21"/>
      <c r="E24" s="21">
        <v>686.49</v>
      </c>
      <c r="F24" s="21">
        <v>807.11</v>
      </c>
      <c r="G24" s="21">
        <v>1992.74</v>
      </c>
      <c r="H24" s="21"/>
      <c r="I24" s="21">
        <v>822.78</v>
      </c>
      <c r="J24" s="21">
        <v>466.25</v>
      </c>
      <c r="K24" s="21">
        <v>441.67</v>
      </c>
      <c r="L24" s="21">
        <v>1248.8</v>
      </c>
      <c r="M24" s="21">
        <v>468.59</v>
      </c>
      <c r="N24" s="21">
        <v>446.3</v>
      </c>
      <c r="O24" s="21">
        <v>508.49</v>
      </c>
      <c r="P24" s="48">
        <v>420.35</v>
      </c>
      <c r="Q24" s="48">
        <v>1119.3699999999999</v>
      </c>
      <c r="R24" s="48">
        <v>1013.24</v>
      </c>
      <c r="S24" s="48">
        <v>50</v>
      </c>
      <c r="T24" s="48">
        <v>738.01</v>
      </c>
      <c r="U24" s="48">
        <v>525</v>
      </c>
      <c r="V24" s="48">
        <v>962.42</v>
      </c>
      <c r="W24" s="48">
        <v>472.3</v>
      </c>
      <c r="X24" s="48">
        <v>429.76</v>
      </c>
      <c r="Y24" s="48"/>
      <c r="Z24" s="48"/>
      <c r="AA24" s="48"/>
      <c r="AB24" s="48"/>
      <c r="AC24" s="22"/>
      <c r="AD24" s="20">
        <f t="shared" si="1"/>
        <v>13619.669999999998</v>
      </c>
      <c r="AJ24">
        <v>37.1</v>
      </c>
      <c r="AN24">
        <v>60</v>
      </c>
      <c r="AO24">
        <v>60</v>
      </c>
      <c r="AP24">
        <f>SUM(AN24:AO24)</f>
        <v>120</v>
      </c>
    </row>
    <row r="25" spans="1:42" x14ac:dyDescent="0.25">
      <c r="A25" s="9">
        <f t="shared" si="0"/>
        <v>21</v>
      </c>
      <c r="B25" s="46">
        <v>12117</v>
      </c>
      <c r="C25" s="47" t="s">
        <v>24</v>
      </c>
      <c r="D25" s="21">
        <v>70.739999999999995</v>
      </c>
      <c r="E25" s="21">
        <v>47.97</v>
      </c>
      <c r="F25" s="21">
        <v>24.49</v>
      </c>
      <c r="G25" s="21">
        <v>33.479999999999997</v>
      </c>
      <c r="H25" s="21">
        <v>23.09</v>
      </c>
      <c r="I25" s="21">
        <v>33.49</v>
      </c>
      <c r="J25" s="21">
        <v>16.600000000000001</v>
      </c>
      <c r="K25" s="21">
        <v>22.94</v>
      </c>
      <c r="L25" s="21">
        <v>25.33</v>
      </c>
      <c r="M25" s="21">
        <v>40.6</v>
      </c>
      <c r="N25" s="21">
        <v>93.74</v>
      </c>
      <c r="O25" s="21">
        <v>10.4</v>
      </c>
      <c r="P25" s="48">
        <v>9.6</v>
      </c>
      <c r="Q25" s="48">
        <v>18.09</v>
      </c>
      <c r="R25" s="48">
        <v>45.59</v>
      </c>
      <c r="S25" s="48">
        <v>41.09</v>
      </c>
      <c r="T25" s="48">
        <v>70.88</v>
      </c>
      <c r="U25" s="48">
        <v>63.37</v>
      </c>
      <c r="V25" s="48">
        <v>78.87</v>
      </c>
      <c r="W25" s="48">
        <v>43.26</v>
      </c>
      <c r="X25" s="48">
        <v>86.1</v>
      </c>
      <c r="Y25" s="48"/>
      <c r="Z25" s="48"/>
      <c r="AA25" s="48"/>
      <c r="AB25" s="48"/>
      <c r="AC25" s="22"/>
      <c r="AD25" s="20">
        <f t="shared" si="1"/>
        <v>899.72</v>
      </c>
      <c r="AN25">
        <v>8</v>
      </c>
      <c r="AO25">
        <v>8</v>
      </c>
      <c r="AP25">
        <f>SUM(AN25:AO25)</f>
        <v>16</v>
      </c>
    </row>
    <row r="26" spans="1:42" x14ac:dyDescent="0.25">
      <c r="A26" s="9">
        <f t="shared" si="0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34557</v>
      </c>
      <c r="N26" s="21"/>
      <c r="O26" s="21"/>
      <c r="P26" s="48"/>
      <c r="Q26" s="48"/>
      <c r="R26" s="48"/>
      <c r="S26" s="48"/>
      <c r="T26" s="48"/>
      <c r="U26" s="48">
        <v>2579.1999999999998</v>
      </c>
      <c r="V26" s="48"/>
      <c r="W26" s="48">
        <v>250</v>
      </c>
      <c r="X26" s="48"/>
      <c r="Y26" s="48"/>
      <c r="Z26" s="48"/>
      <c r="AA26" s="48"/>
      <c r="AB26" s="48"/>
      <c r="AC26" s="22"/>
      <c r="AD26" s="20">
        <f t="shared" si="1"/>
        <v>37386.199999999997</v>
      </c>
      <c r="AI26">
        <f>SUM(AI17:AI25)</f>
        <v>286.97000000000003</v>
      </c>
      <c r="AJ26">
        <f>SUM(AJ17:AJ25)</f>
        <v>235.05</v>
      </c>
    </row>
    <row r="27" spans="1:42" x14ac:dyDescent="0.25">
      <c r="A27" s="9">
        <f t="shared" si="0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2"/>
      <c r="AD27" s="20">
        <f t="shared" si="1"/>
        <v>0</v>
      </c>
    </row>
    <row r="28" spans="1:42" x14ac:dyDescent="0.25">
      <c r="A28" s="9">
        <f t="shared" si="0"/>
        <v>24</v>
      </c>
      <c r="B28" s="46">
        <v>12199</v>
      </c>
      <c r="C28" s="47" t="s">
        <v>27</v>
      </c>
      <c r="D28" s="21">
        <v>48.43</v>
      </c>
      <c r="E28" s="21">
        <v>20.39</v>
      </c>
      <c r="F28" s="21"/>
      <c r="G28" s="21">
        <v>69.52</v>
      </c>
      <c r="H28" s="21">
        <v>1500</v>
      </c>
      <c r="I28" s="21"/>
      <c r="J28" s="21"/>
      <c r="K28" s="21">
        <v>8.49</v>
      </c>
      <c r="L28" s="21"/>
      <c r="M28" s="21">
        <v>227.33</v>
      </c>
      <c r="N28" s="21">
        <v>170</v>
      </c>
      <c r="O28" s="21">
        <v>19.05</v>
      </c>
      <c r="P28" s="48"/>
      <c r="Q28" s="48"/>
      <c r="R28" s="48">
        <v>255</v>
      </c>
      <c r="S28" s="48">
        <v>72.58</v>
      </c>
      <c r="T28" s="48">
        <v>95</v>
      </c>
      <c r="U28" s="48">
        <v>2048.29</v>
      </c>
      <c r="V28" s="48">
        <v>29.22</v>
      </c>
      <c r="W28" s="48"/>
      <c r="X28" s="48"/>
      <c r="Y28" s="48"/>
      <c r="Z28" s="48"/>
      <c r="AA28" s="48"/>
      <c r="AB28" s="48"/>
      <c r="AC28" s="22"/>
      <c r="AD28" s="20">
        <f t="shared" si="1"/>
        <v>4563.3</v>
      </c>
    </row>
    <row r="29" spans="1:42" x14ac:dyDescent="0.25">
      <c r="A29" s="9">
        <f t="shared" si="0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>
        <v>15.62</v>
      </c>
      <c r="X29" s="48">
        <v>67.31</v>
      </c>
      <c r="Y29" s="48"/>
      <c r="Z29" s="48"/>
      <c r="AA29" s="48"/>
      <c r="AB29" s="48"/>
      <c r="AC29" s="22"/>
      <c r="AD29" s="20">
        <f t="shared" si="1"/>
        <v>82.93</v>
      </c>
      <c r="AK29" s="66">
        <v>42674</v>
      </c>
    </row>
    <row r="30" spans="1:42" x14ac:dyDescent="0.25">
      <c r="A30" s="9">
        <f t="shared" si="0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22"/>
      <c r="AD30" s="20">
        <f t="shared" si="1"/>
        <v>0</v>
      </c>
      <c r="AK30">
        <v>153.16999999999999</v>
      </c>
    </row>
    <row r="31" spans="1:42" x14ac:dyDescent="0.25">
      <c r="A31" s="9">
        <f t="shared" si="0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22"/>
      <c r="AD31" s="20">
        <f t="shared" si="1"/>
        <v>0</v>
      </c>
      <c r="AK31">
        <v>189.8</v>
      </c>
    </row>
    <row r="32" spans="1:42" x14ac:dyDescent="0.25">
      <c r="A32" s="9">
        <f t="shared" si="0"/>
        <v>28</v>
      </c>
      <c r="B32" s="46">
        <v>15301</v>
      </c>
      <c r="C32" s="47" t="s">
        <v>31</v>
      </c>
      <c r="D32" s="21">
        <v>6.54</v>
      </c>
      <c r="E32" s="21">
        <v>11.44</v>
      </c>
      <c r="F32" s="21">
        <v>2.86</v>
      </c>
      <c r="G32" s="21">
        <v>11.44</v>
      </c>
      <c r="H32" s="21">
        <v>5.72</v>
      </c>
      <c r="I32" s="21"/>
      <c r="J32" s="21"/>
      <c r="K32" s="21">
        <v>17.600000000000001</v>
      </c>
      <c r="L32" s="21"/>
      <c r="M32" s="21">
        <v>6.56</v>
      </c>
      <c r="N32" s="21">
        <v>8.58</v>
      </c>
      <c r="O32" s="21">
        <v>2.86</v>
      </c>
      <c r="P32" s="48"/>
      <c r="Q32" s="48"/>
      <c r="R32" s="48">
        <v>5.72</v>
      </c>
      <c r="S32" s="48">
        <v>11.44</v>
      </c>
      <c r="T32" s="48">
        <v>11.44</v>
      </c>
      <c r="U32" s="48">
        <v>8.58</v>
      </c>
      <c r="V32" s="48">
        <v>10.72</v>
      </c>
      <c r="W32" s="48">
        <v>8.58</v>
      </c>
      <c r="X32" s="48">
        <v>2.86</v>
      </c>
      <c r="Y32" s="48"/>
      <c r="Z32" s="48"/>
      <c r="AA32" s="48"/>
      <c r="AB32" s="48"/>
      <c r="AC32" s="22"/>
      <c r="AD32" s="20">
        <f t="shared" si="1"/>
        <v>132.94000000000003</v>
      </c>
      <c r="AH32" s="65"/>
      <c r="AK32">
        <v>94.88</v>
      </c>
    </row>
    <row r="33" spans="1:43" x14ac:dyDescent="0.25">
      <c r="A33" s="9">
        <f t="shared" si="0"/>
        <v>29</v>
      </c>
      <c r="B33" s="46">
        <v>15302</v>
      </c>
      <c r="C33" s="47" t="s">
        <v>32</v>
      </c>
      <c r="D33" s="21">
        <v>17.989999999999998</v>
      </c>
      <c r="E33" s="21">
        <v>0.59</v>
      </c>
      <c r="F33" s="21">
        <v>0.11</v>
      </c>
      <c r="G33" s="21">
        <v>0.57999999999999996</v>
      </c>
      <c r="H33" s="21">
        <v>0.18</v>
      </c>
      <c r="I33" s="21">
        <v>0.05</v>
      </c>
      <c r="J33" s="21"/>
      <c r="K33" s="21">
        <v>11.7</v>
      </c>
      <c r="L33" s="21"/>
      <c r="M33" s="21">
        <v>1.2</v>
      </c>
      <c r="N33" s="21">
        <v>0.51</v>
      </c>
      <c r="O33" s="21">
        <v>1.01</v>
      </c>
      <c r="P33" s="48"/>
      <c r="Q33" s="48"/>
      <c r="R33" s="48">
        <v>0.28000000000000003</v>
      </c>
      <c r="S33" s="48">
        <v>0.83</v>
      </c>
      <c r="T33" s="48">
        <v>1.91</v>
      </c>
      <c r="U33" s="48">
        <v>0.85</v>
      </c>
      <c r="V33" s="48">
        <v>5.26</v>
      </c>
      <c r="W33" s="48">
        <v>1.24</v>
      </c>
      <c r="X33" s="48">
        <v>0.24</v>
      </c>
      <c r="Y33" s="48"/>
      <c r="Z33" s="48"/>
      <c r="AA33" s="48"/>
      <c r="AB33" s="48"/>
      <c r="AC33" s="22"/>
      <c r="AD33" s="20">
        <f t="shared" si="1"/>
        <v>44.529999999999994</v>
      </c>
      <c r="AK33">
        <v>192.93</v>
      </c>
    </row>
    <row r="34" spans="1:43" x14ac:dyDescent="0.25">
      <c r="A34" s="9">
        <f t="shared" si="0"/>
        <v>30</v>
      </c>
      <c r="B34" s="46">
        <v>15312</v>
      </c>
      <c r="C34" s="47" t="s">
        <v>33</v>
      </c>
      <c r="D34" s="21"/>
      <c r="E34" s="21"/>
      <c r="F34" s="21"/>
      <c r="G34" s="21"/>
      <c r="H34" s="21"/>
      <c r="I34" s="21"/>
      <c r="J34" s="21">
        <v>2.86</v>
      </c>
      <c r="K34" s="21"/>
      <c r="L34" s="21"/>
      <c r="M34" s="21">
        <v>2.86</v>
      </c>
      <c r="N34" s="21">
        <v>2.86</v>
      </c>
      <c r="O34" s="21">
        <v>2.86</v>
      </c>
      <c r="P34" s="48"/>
      <c r="Q34" s="48">
        <v>2.86</v>
      </c>
      <c r="R34" s="48"/>
      <c r="S34" s="48">
        <v>2.86</v>
      </c>
      <c r="T34" s="48">
        <v>5.72</v>
      </c>
      <c r="U34" s="48" t="s">
        <v>67</v>
      </c>
      <c r="V34" s="48"/>
      <c r="W34" s="48"/>
      <c r="X34" s="48"/>
      <c r="Y34" s="48"/>
      <c r="Z34" s="48"/>
      <c r="AA34" s="48"/>
      <c r="AB34" s="48"/>
      <c r="AC34" s="22"/>
      <c r="AD34" s="20">
        <f t="shared" si="1"/>
        <v>22.88</v>
      </c>
      <c r="AK34">
        <v>78.099999999999994</v>
      </c>
    </row>
    <row r="35" spans="1:43" x14ac:dyDescent="0.25">
      <c r="A35" s="9">
        <f t="shared" si="0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22"/>
      <c r="AD35" s="20">
        <f t="shared" si="1"/>
        <v>0</v>
      </c>
      <c r="AK35">
        <f>SUM(AK30:AK34)</f>
        <v>708.88</v>
      </c>
    </row>
    <row r="36" spans="1:43" x14ac:dyDescent="0.25">
      <c r="A36" s="9">
        <f t="shared" si="0"/>
        <v>32</v>
      </c>
      <c r="B36" s="46">
        <v>15402</v>
      </c>
      <c r="C36" s="49" t="s">
        <v>35</v>
      </c>
      <c r="D36" s="21"/>
      <c r="E36" s="21"/>
      <c r="F36" s="21"/>
      <c r="G36" s="21"/>
      <c r="H36" s="21"/>
      <c r="I36" s="21">
        <v>17.13</v>
      </c>
      <c r="J36" s="21">
        <v>55.49</v>
      </c>
      <c r="K36" s="21"/>
      <c r="L36" s="21"/>
      <c r="M36" s="21"/>
      <c r="N36" s="21"/>
      <c r="O36" s="21"/>
      <c r="P36" s="48"/>
      <c r="Q36" s="48"/>
      <c r="R36" s="48"/>
      <c r="S36" s="48"/>
      <c r="T36" s="48">
        <v>15.81</v>
      </c>
      <c r="U36" s="48"/>
      <c r="V36" s="48"/>
      <c r="W36" s="48"/>
      <c r="X36" s="48">
        <v>15.81</v>
      </c>
      <c r="Y36" s="48"/>
      <c r="Z36" s="48"/>
      <c r="AA36" s="48"/>
      <c r="AB36" s="48"/>
      <c r="AC36" s="22"/>
      <c r="AD36" s="20">
        <f t="shared" si="1"/>
        <v>104.24000000000001</v>
      </c>
      <c r="AK36">
        <v>530</v>
      </c>
      <c r="AQ36">
        <f>110.76+5.86</f>
        <v>116.62</v>
      </c>
    </row>
    <row r="37" spans="1:43" ht="15.75" thickBot="1" x14ac:dyDescent="0.3">
      <c r="A37" s="9">
        <f t="shared" si="0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3"/>
      <c r="Q37" s="53"/>
      <c r="R37" s="63"/>
      <c r="S37" s="63"/>
      <c r="T37" s="64"/>
      <c r="U37" s="53"/>
      <c r="V37" s="53"/>
      <c r="W37" s="53"/>
      <c r="X37" s="53"/>
      <c r="Y37" s="53"/>
      <c r="Z37" s="53"/>
      <c r="AA37" s="53"/>
      <c r="AB37" s="53"/>
      <c r="AC37" s="54"/>
      <c r="AD37" s="20">
        <f t="shared" si="1"/>
        <v>0</v>
      </c>
      <c r="AK37">
        <f>SUM(AK35:AK36)</f>
        <v>1238.8800000000001</v>
      </c>
      <c r="AQ37">
        <f>116.62+15.64+15.64</f>
        <v>147.89999999999998</v>
      </c>
    </row>
    <row r="38" spans="1:43" ht="15.75" thickBot="1" x14ac:dyDescent="0.3">
      <c r="A38" s="9">
        <f>+A37</f>
        <v>33</v>
      </c>
      <c r="B38" s="79" t="s">
        <v>37</v>
      </c>
      <c r="C38" s="80"/>
      <c r="D38" s="12">
        <f>SUM(D5:D37)</f>
        <v>2915.2399999999989</v>
      </c>
      <c r="E38" s="12">
        <f t="shared" ref="E38:I38" si="3">SUM(E5:E37)</f>
        <v>1701.25</v>
      </c>
      <c r="F38" s="12">
        <f t="shared" si="3"/>
        <v>1862.32</v>
      </c>
      <c r="G38" s="12">
        <f t="shared" si="3"/>
        <v>3398.5499999999997</v>
      </c>
      <c r="H38" s="12">
        <f t="shared" si="3"/>
        <v>2166.4199999999996</v>
      </c>
      <c r="I38" s="12">
        <f t="shared" si="3"/>
        <v>2196.91</v>
      </c>
      <c r="J38" s="12">
        <f>SUM(J5:J37)</f>
        <v>947.8900000000001</v>
      </c>
      <c r="K38" s="12">
        <f>SUM(K5:K37)</f>
        <v>1711.7700000000002</v>
      </c>
      <c r="L38" s="12">
        <f>SUM(L5:L37)</f>
        <v>1984.21</v>
      </c>
      <c r="M38" s="12">
        <f t="shared" ref="M38:R38" si="4">SUM(M5:M37)</f>
        <v>49835.67</v>
      </c>
      <c r="N38" s="12">
        <f t="shared" si="4"/>
        <v>3041.17</v>
      </c>
      <c r="O38" s="12">
        <f t="shared" si="4"/>
        <v>1204.33</v>
      </c>
      <c r="P38" s="12">
        <f>SUM(P5:P37)</f>
        <v>813.28000000000009</v>
      </c>
      <c r="Q38" s="12">
        <f t="shared" si="4"/>
        <v>2389.67</v>
      </c>
      <c r="R38" s="12">
        <f t="shared" si="4"/>
        <v>2181.6400000000003</v>
      </c>
      <c r="S38" s="12">
        <f>SUM(S5:S37)</f>
        <v>1163.9699999999998</v>
      </c>
      <c r="T38" s="12">
        <f t="shared" ref="T38:AD38" si="5">SUM(T5:T37)</f>
        <v>2067.94</v>
      </c>
      <c r="U38" s="12">
        <f t="shared" si="5"/>
        <v>9953.77</v>
      </c>
      <c r="V38" s="12">
        <f t="shared" si="5"/>
        <v>2786.47</v>
      </c>
      <c r="W38" s="12">
        <f t="shared" si="5"/>
        <v>2217.3099999999995</v>
      </c>
      <c r="X38" s="12">
        <f t="shared" si="5"/>
        <v>2438.1699999999996</v>
      </c>
      <c r="Y38" s="12">
        <f t="shared" si="5"/>
        <v>0</v>
      </c>
      <c r="Z38" s="12">
        <f t="shared" si="5"/>
        <v>0</v>
      </c>
      <c r="AA38" s="12">
        <f t="shared" si="5"/>
        <v>0</v>
      </c>
      <c r="AB38" s="12">
        <f t="shared" si="5"/>
        <v>0</v>
      </c>
      <c r="AC38" s="12">
        <f t="shared" si="5"/>
        <v>0</v>
      </c>
      <c r="AD38" s="12">
        <f t="shared" si="5"/>
        <v>98977.950000000012</v>
      </c>
    </row>
    <row r="39" spans="1:43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>
        <v>31416.66</v>
      </c>
      <c r="L39" s="14"/>
      <c r="M39" s="14"/>
      <c r="N39" s="14"/>
      <c r="O39" s="1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15"/>
      <c r="AD39" s="20">
        <f t="shared" ref="AD39:AD40" si="6">SUM(D39:X39)</f>
        <v>31416.66</v>
      </c>
    </row>
    <row r="40" spans="1:43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>
        <v>94249.96</v>
      </c>
      <c r="L40" s="10"/>
      <c r="M40" s="10"/>
      <c r="N40" s="10"/>
      <c r="O40" s="10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11"/>
      <c r="AD40" s="20">
        <f t="shared" si="6"/>
        <v>94249.96</v>
      </c>
    </row>
    <row r="41" spans="1:43" ht="15.75" thickBot="1" x14ac:dyDescent="0.3">
      <c r="A41" s="9">
        <f>+A40</f>
        <v>2</v>
      </c>
      <c r="B41" s="81" t="s">
        <v>40</v>
      </c>
      <c r="C41" s="82"/>
      <c r="D41" s="16"/>
      <c r="E41" s="16"/>
      <c r="F41" s="16"/>
      <c r="G41" s="16"/>
      <c r="H41" s="16"/>
      <c r="I41" s="16"/>
      <c r="J41" s="16"/>
      <c r="K41" s="16">
        <f>SUM(K39:K40)</f>
        <v>125666.62000000001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>
        <f>SUM(AD39:AD40)</f>
        <v>125666.62000000001</v>
      </c>
    </row>
    <row r="42" spans="1:43" ht="15.75" thickBot="1" x14ac:dyDescent="0.3">
      <c r="A42" s="17">
        <f>+A38+A41</f>
        <v>35</v>
      </c>
      <c r="B42" s="83" t="s">
        <v>40</v>
      </c>
      <c r="C42" s="84"/>
      <c r="D42" s="18">
        <v>0</v>
      </c>
      <c r="E42" s="18">
        <f>+E38+E41</f>
        <v>1701.25</v>
      </c>
      <c r="F42" s="18">
        <f t="shared" ref="F42:AD42" si="7">+F38+F41</f>
        <v>1862.32</v>
      </c>
      <c r="G42" s="18">
        <f t="shared" si="7"/>
        <v>3398.5499999999997</v>
      </c>
      <c r="H42" s="18">
        <f t="shared" si="7"/>
        <v>2166.4199999999996</v>
      </c>
      <c r="I42" s="18">
        <f t="shared" si="7"/>
        <v>2196.91</v>
      </c>
      <c r="J42" s="18">
        <f t="shared" si="7"/>
        <v>947.8900000000001</v>
      </c>
      <c r="K42" s="18">
        <f t="shared" si="7"/>
        <v>127378.39000000001</v>
      </c>
      <c r="L42" s="18">
        <f t="shared" si="7"/>
        <v>1984.21</v>
      </c>
      <c r="M42" s="18">
        <f t="shared" si="7"/>
        <v>49835.67</v>
      </c>
      <c r="N42" s="18">
        <f t="shared" si="7"/>
        <v>3041.17</v>
      </c>
      <c r="O42" s="18">
        <f t="shared" si="7"/>
        <v>1204.33</v>
      </c>
      <c r="P42" s="18">
        <f t="shared" si="7"/>
        <v>813.28000000000009</v>
      </c>
      <c r="Q42" s="18">
        <f t="shared" si="7"/>
        <v>2389.67</v>
      </c>
      <c r="R42" s="18">
        <f t="shared" si="7"/>
        <v>2181.6400000000003</v>
      </c>
      <c r="S42" s="18">
        <f t="shared" si="7"/>
        <v>1163.9699999999998</v>
      </c>
      <c r="T42" s="18">
        <f t="shared" si="7"/>
        <v>2067.94</v>
      </c>
      <c r="U42" s="18">
        <f t="shared" si="7"/>
        <v>9953.77</v>
      </c>
      <c r="V42" s="18">
        <f t="shared" si="7"/>
        <v>2786.47</v>
      </c>
      <c r="W42" s="18">
        <f t="shared" si="7"/>
        <v>2217.3099999999995</v>
      </c>
      <c r="X42" s="18">
        <f t="shared" si="7"/>
        <v>2438.1699999999996</v>
      </c>
      <c r="Y42" s="18">
        <f t="shared" si="7"/>
        <v>0</v>
      </c>
      <c r="Z42" s="18">
        <f t="shared" si="7"/>
        <v>0</v>
      </c>
      <c r="AA42" s="18">
        <f t="shared" si="7"/>
        <v>0</v>
      </c>
      <c r="AB42" s="18">
        <f t="shared" si="7"/>
        <v>0</v>
      </c>
      <c r="AC42" s="18">
        <f t="shared" si="7"/>
        <v>0</v>
      </c>
      <c r="AD42" s="18">
        <f t="shared" si="7"/>
        <v>224644.57</v>
      </c>
    </row>
    <row r="43" spans="1:43" x14ac:dyDescent="0.25">
      <c r="D43" s="58">
        <v>2915.24</v>
      </c>
      <c r="E43" s="58">
        <v>1701.25</v>
      </c>
      <c r="F43" s="58">
        <v>1862.32</v>
      </c>
      <c r="G43" s="58">
        <v>3398.55</v>
      </c>
      <c r="H43" s="58">
        <v>2166.42</v>
      </c>
      <c r="I43" s="58">
        <v>2196.91</v>
      </c>
      <c r="J43" s="58">
        <v>947.89</v>
      </c>
      <c r="K43" s="58">
        <v>127378.39</v>
      </c>
      <c r="L43" s="58">
        <v>1984.21</v>
      </c>
      <c r="M43" s="58">
        <v>49835.67</v>
      </c>
      <c r="N43" s="58">
        <v>3041.17</v>
      </c>
      <c r="O43" s="58">
        <v>1204.33</v>
      </c>
      <c r="P43" s="58">
        <v>813.28</v>
      </c>
      <c r="Q43" s="58">
        <v>2389.67</v>
      </c>
      <c r="R43" s="58">
        <v>2181.64</v>
      </c>
      <c r="S43" s="58">
        <v>1163.97</v>
      </c>
      <c r="T43" s="58">
        <v>2067.94</v>
      </c>
      <c r="U43" s="58">
        <v>9953.77</v>
      </c>
      <c r="V43" s="58">
        <v>2786.47</v>
      </c>
      <c r="W43" s="58">
        <v>2217.31</v>
      </c>
      <c r="X43" s="58">
        <v>2438.17</v>
      </c>
      <c r="Z43" s="58"/>
      <c r="AA43" s="58"/>
      <c r="AB43" s="58"/>
    </row>
    <row r="44" spans="1:43" x14ac:dyDescent="0.25">
      <c r="D44" s="58"/>
      <c r="P44" s="58"/>
      <c r="AA44" s="58"/>
      <c r="AB44" s="58"/>
    </row>
    <row r="46" spans="1:43" x14ac:dyDescent="0.25">
      <c r="C46" t="s">
        <v>69</v>
      </c>
    </row>
    <row r="49" spans="27:27" x14ac:dyDescent="0.25">
      <c r="AA49">
        <v>28</v>
      </c>
    </row>
  </sheetData>
  <mergeCells count="5">
    <mergeCell ref="B1:AD1"/>
    <mergeCell ref="B2:AD2"/>
    <mergeCell ref="B38:C38"/>
    <mergeCell ref="B41:C41"/>
    <mergeCell ref="B42:C42"/>
  </mergeCells>
  <pageMargins left="0.7" right="0.7" top="0.75" bottom="0.75" header="0.3" footer="0.3"/>
  <pageSetup orientation="portrait" horizontalDpi="240" verticalDpi="144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49"/>
  <sheetViews>
    <sheetView topLeftCell="A12" zoomScale="150" zoomScaleNormal="150" workbookViewId="0">
      <selection activeCell="A23" sqref="A23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11.42578125" customWidth="1"/>
    <col min="6" max="6" width="11.140625" customWidth="1"/>
    <col min="7" max="24" width="10.85546875" customWidth="1"/>
    <col min="25" max="26" width="10.85546875" hidden="1" customWidth="1"/>
    <col min="27" max="28" width="0.140625" hidden="1" customWidth="1"/>
    <col min="29" max="29" width="0.42578125" hidden="1" customWidth="1"/>
    <col min="30" max="30" width="10.85546875" customWidth="1"/>
  </cols>
  <sheetData>
    <row r="1" spans="1:30 16384:16384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 16384:16384" ht="18.75" x14ac:dyDescent="0.3">
      <c r="B2" s="78" t="s">
        <v>76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0 16384:16384" ht="24.75" customHeight="1" thickBot="1" x14ac:dyDescent="0.3"/>
    <row r="4" spans="1:30 16384:16384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12</v>
      </c>
      <c r="L4" s="4">
        <v>13</v>
      </c>
      <c r="M4" s="4">
        <v>14</v>
      </c>
      <c r="N4" s="4">
        <v>15</v>
      </c>
      <c r="O4" s="4">
        <v>16</v>
      </c>
      <c r="P4" s="4">
        <v>19</v>
      </c>
      <c r="Q4" s="4">
        <v>20</v>
      </c>
      <c r="R4" s="4">
        <v>21</v>
      </c>
      <c r="S4" s="4">
        <v>22</v>
      </c>
      <c r="T4" s="4">
        <v>23</v>
      </c>
      <c r="U4" s="4">
        <v>26</v>
      </c>
      <c r="V4" s="4">
        <v>27</v>
      </c>
      <c r="W4" s="4">
        <v>29</v>
      </c>
      <c r="X4" s="4">
        <v>30</v>
      </c>
      <c r="Y4" s="4">
        <v>24</v>
      </c>
      <c r="Z4" s="4">
        <v>27</v>
      </c>
      <c r="AA4" s="4">
        <v>28</v>
      </c>
      <c r="AB4" s="4">
        <v>29</v>
      </c>
      <c r="AC4" s="4">
        <v>30</v>
      </c>
      <c r="AD4" s="4" t="s">
        <v>40</v>
      </c>
    </row>
    <row r="5" spans="1:30 16384:16384" x14ac:dyDescent="0.25">
      <c r="A5" s="6">
        <v>1</v>
      </c>
      <c r="B5" s="43">
        <v>11801</v>
      </c>
      <c r="C5" s="44" t="s">
        <v>5</v>
      </c>
      <c r="D5" s="19">
        <v>293.2</v>
      </c>
      <c r="E5" s="19">
        <v>23.64</v>
      </c>
      <c r="F5" s="19"/>
      <c r="G5" s="19">
        <v>2317.48</v>
      </c>
      <c r="H5" s="19">
        <v>2.86</v>
      </c>
      <c r="I5" s="19">
        <v>189.26</v>
      </c>
      <c r="J5" s="19">
        <v>64.680000000000007</v>
      </c>
      <c r="K5" s="19">
        <v>205.14</v>
      </c>
      <c r="L5" s="19">
        <v>26.32</v>
      </c>
      <c r="M5" s="19"/>
      <c r="N5" s="19">
        <v>5.72</v>
      </c>
      <c r="O5" s="19">
        <v>29.88</v>
      </c>
      <c r="P5" s="45"/>
      <c r="Q5" s="45">
        <v>335.27</v>
      </c>
      <c r="R5" s="45">
        <v>223.13</v>
      </c>
      <c r="S5" s="45">
        <v>762.93</v>
      </c>
      <c r="T5" s="45">
        <v>43.56</v>
      </c>
      <c r="U5" s="45"/>
      <c r="V5" s="45"/>
      <c r="W5" s="45"/>
      <c r="X5" s="45"/>
      <c r="Y5" s="45"/>
      <c r="Z5" s="45"/>
      <c r="AA5" s="45"/>
      <c r="AB5" s="45"/>
      <c r="AC5" s="20"/>
      <c r="AD5" s="20">
        <f>SUM(D4:X5)</f>
        <v>4848.0700000000006</v>
      </c>
      <c r="XFD5">
        <f>SUM(A5:XFC5)</f>
        <v>21173.14</v>
      </c>
    </row>
    <row r="6" spans="1:30 16384:16384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>
        <v>70.8</v>
      </c>
      <c r="J6" s="21"/>
      <c r="K6" s="21"/>
      <c r="L6" s="21"/>
      <c r="M6" s="21"/>
      <c r="N6" s="21"/>
      <c r="O6" s="2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22"/>
      <c r="AD6" s="20">
        <f t="shared" ref="AD6:AD37" si="0">SUM(D5:X6)</f>
        <v>4593.8700000000008</v>
      </c>
    </row>
    <row r="7" spans="1:30 16384:16384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>
        <v>3460.33</v>
      </c>
      <c r="T7" s="48"/>
      <c r="U7" s="48"/>
      <c r="V7" s="48"/>
      <c r="W7" s="48"/>
      <c r="X7" s="48"/>
      <c r="Y7" s="48"/>
      <c r="Z7" s="48"/>
      <c r="AA7" s="48"/>
      <c r="AB7" s="48"/>
      <c r="AC7" s="22"/>
      <c r="AD7" s="20">
        <f t="shared" si="0"/>
        <v>3531.13</v>
      </c>
    </row>
    <row r="8" spans="1:30 16384:16384" x14ac:dyDescent="0.25">
      <c r="A8" s="9">
        <f t="shared" si="1"/>
        <v>4</v>
      </c>
      <c r="B8" s="46">
        <v>11804</v>
      </c>
      <c r="C8" s="47" t="s">
        <v>8</v>
      </c>
      <c r="D8" s="21">
        <v>323.45</v>
      </c>
      <c r="E8" s="21">
        <v>204.75</v>
      </c>
      <c r="F8" s="21">
        <v>17.16</v>
      </c>
      <c r="G8" s="21">
        <v>46</v>
      </c>
      <c r="H8" s="21"/>
      <c r="I8" s="21">
        <v>147.6</v>
      </c>
      <c r="J8" s="21"/>
      <c r="K8" s="21"/>
      <c r="L8" s="21"/>
      <c r="M8" s="21"/>
      <c r="N8" s="21"/>
      <c r="O8" s="21">
        <v>29.96</v>
      </c>
      <c r="P8" s="48"/>
      <c r="Q8" s="48">
        <v>3.47</v>
      </c>
      <c r="R8" s="48">
        <v>5.72</v>
      </c>
      <c r="S8" s="48">
        <v>15.26</v>
      </c>
      <c r="T8" s="48">
        <v>42.9</v>
      </c>
      <c r="U8" s="48"/>
      <c r="V8" s="48"/>
      <c r="W8" s="48"/>
      <c r="X8" s="48"/>
      <c r="Y8" s="48"/>
      <c r="Z8" s="48"/>
      <c r="AA8" s="48"/>
      <c r="AB8" s="48"/>
      <c r="AC8" s="22"/>
      <c r="AD8" s="20">
        <f t="shared" si="0"/>
        <v>4296.6000000000004</v>
      </c>
    </row>
    <row r="9" spans="1:30 16384:16384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22"/>
      <c r="AD9" s="20">
        <f t="shared" si="0"/>
        <v>836.2700000000001</v>
      </c>
    </row>
    <row r="10" spans="1:30 16384:16384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>
        <v>8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22"/>
      <c r="AD10" s="20">
        <f t="shared" si="0"/>
        <v>8</v>
      </c>
    </row>
    <row r="11" spans="1:30 16384:16384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2"/>
      <c r="AD11" s="20">
        <f t="shared" si="0"/>
        <v>8</v>
      </c>
    </row>
    <row r="12" spans="1:30 16384:16384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2"/>
      <c r="AD12" s="20">
        <f t="shared" si="0"/>
        <v>0</v>
      </c>
    </row>
    <row r="13" spans="1:30 16384:16384" x14ac:dyDescent="0.25">
      <c r="A13" s="9">
        <f t="shared" si="1"/>
        <v>9</v>
      </c>
      <c r="B13" s="46">
        <v>11813</v>
      </c>
      <c r="C13" s="47" t="s">
        <v>46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22"/>
      <c r="AD13" s="20">
        <f t="shared" si="0"/>
        <v>0</v>
      </c>
    </row>
    <row r="14" spans="1:30 16384:16384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>
        <v>8.58</v>
      </c>
      <c r="P14" s="48"/>
      <c r="Q14" s="48">
        <v>22.86</v>
      </c>
      <c r="R14" s="48">
        <v>12</v>
      </c>
      <c r="S14" s="48">
        <v>17.149999999999999</v>
      </c>
      <c r="T14" s="48">
        <v>18.239999999999998</v>
      </c>
      <c r="U14" s="48"/>
      <c r="V14" s="48"/>
      <c r="W14" s="48"/>
      <c r="X14" s="48"/>
      <c r="Y14" s="48"/>
      <c r="Z14" s="48"/>
      <c r="AA14" s="48"/>
      <c r="AB14" s="48"/>
      <c r="AC14" s="22"/>
      <c r="AD14" s="20">
        <f t="shared" si="0"/>
        <v>78.83</v>
      </c>
    </row>
    <row r="15" spans="1:30 16384:16384" x14ac:dyDescent="0.25">
      <c r="A15" s="9">
        <f t="shared" si="1"/>
        <v>11</v>
      </c>
      <c r="B15" s="46">
        <v>11817</v>
      </c>
      <c r="C15" s="47" t="s">
        <v>14</v>
      </c>
      <c r="D15" s="21">
        <v>20.010000000000002</v>
      </c>
      <c r="E15" s="21">
        <v>2.86</v>
      </c>
      <c r="F15" s="21"/>
      <c r="G15" s="21">
        <v>236.29</v>
      </c>
      <c r="H15" s="21"/>
      <c r="I15" s="21">
        <v>5.72</v>
      </c>
      <c r="J15" s="21">
        <v>5.72</v>
      </c>
      <c r="K15" s="21">
        <v>20</v>
      </c>
      <c r="L15" s="21"/>
      <c r="M15" s="21"/>
      <c r="N15" s="21"/>
      <c r="O15" s="21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22"/>
      <c r="AD15" s="20">
        <f t="shared" si="0"/>
        <v>369.43000000000006</v>
      </c>
    </row>
    <row r="16" spans="1:30 16384:16384" x14ac:dyDescent="0.25">
      <c r="A16" s="9">
        <f t="shared" si="1"/>
        <v>12</v>
      </c>
      <c r="B16" s="46">
        <v>11818</v>
      </c>
      <c r="C16" s="47" t="s">
        <v>15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22"/>
      <c r="AD16" s="20">
        <f t="shared" si="0"/>
        <v>290.60000000000002</v>
      </c>
    </row>
    <row r="17" spans="1:37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0">
        <f t="shared" si="0"/>
        <v>0</v>
      </c>
    </row>
    <row r="18" spans="1:37" x14ac:dyDescent="0.25">
      <c r="A18" s="9">
        <f t="shared" si="1"/>
        <v>14</v>
      </c>
      <c r="B18" s="46">
        <v>12105</v>
      </c>
      <c r="C18" s="47" t="s">
        <v>17</v>
      </c>
      <c r="D18" s="21">
        <v>115</v>
      </c>
      <c r="E18" s="21">
        <v>97</v>
      </c>
      <c r="F18" s="21">
        <v>225.38</v>
      </c>
      <c r="G18" s="21">
        <v>114.89</v>
      </c>
      <c r="H18" s="21">
        <v>67</v>
      </c>
      <c r="I18" s="21">
        <v>104.5</v>
      </c>
      <c r="J18" s="21">
        <v>56.5</v>
      </c>
      <c r="K18" s="21">
        <v>115.23</v>
      </c>
      <c r="L18" s="21">
        <v>263.97000000000003</v>
      </c>
      <c r="M18" s="21">
        <v>77.5</v>
      </c>
      <c r="N18" s="21">
        <v>84.9</v>
      </c>
      <c r="O18" s="21">
        <v>102.36</v>
      </c>
      <c r="P18" s="48">
        <v>98.5</v>
      </c>
      <c r="Q18" s="48">
        <v>100</v>
      </c>
      <c r="R18" s="48">
        <v>99</v>
      </c>
      <c r="S18" s="48">
        <v>73.11</v>
      </c>
      <c r="T18" s="48">
        <v>33.25</v>
      </c>
      <c r="U18" s="48"/>
      <c r="V18" s="48"/>
      <c r="W18" s="48"/>
      <c r="X18" s="48"/>
      <c r="Y18" s="48"/>
      <c r="Z18" s="48"/>
      <c r="AA18" s="48"/>
      <c r="AB18" s="48"/>
      <c r="AC18" s="22"/>
      <c r="AD18" s="20">
        <f t="shared" si="0"/>
        <v>1828.09</v>
      </c>
    </row>
    <row r="19" spans="1:37" x14ac:dyDescent="0.25">
      <c r="A19" s="9">
        <f t="shared" si="1"/>
        <v>15</v>
      </c>
      <c r="B19" s="46">
        <v>12108</v>
      </c>
      <c r="C19" s="47" t="s">
        <v>18</v>
      </c>
      <c r="D19" s="21">
        <v>104.39</v>
      </c>
      <c r="E19" s="21">
        <v>97.4</v>
      </c>
      <c r="F19" s="21">
        <v>134.91</v>
      </c>
      <c r="G19" s="21">
        <v>91.92</v>
      </c>
      <c r="H19" s="21">
        <v>39.28</v>
      </c>
      <c r="I19" s="21">
        <v>55.9</v>
      </c>
      <c r="J19" s="21">
        <v>58.56</v>
      </c>
      <c r="K19" s="21">
        <v>109.78</v>
      </c>
      <c r="L19" s="21">
        <v>96.89</v>
      </c>
      <c r="M19" s="21">
        <v>165.45</v>
      </c>
      <c r="N19" s="21">
        <v>170.35</v>
      </c>
      <c r="O19" s="21">
        <v>58.29</v>
      </c>
      <c r="P19" s="48">
        <v>189.3</v>
      </c>
      <c r="Q19" s="48">
        <v>228.72</v>
      </c>
      <c r="R19" s="48">
        <v>312.64999999999998</v>
      </c>
      <c r="S19" s="48">
        <v>355.18</v>
      </c>
      <c r="T19" s="48">
        <v>277.63</v>
      </c>
      <c r="U19" s="48"/>
      <c r="V19" s="48"/>
      <c r="W19" s="48"/>
      <c r="X19" s="48"/>
      <c r="Y19" s="48"/>
      <c r="Z19" s="48"/>
      <c r="AA19" s="48"/>
      <c r="AB19" s="48"/>
      <c r="AC19" s="22"/>
      <c r="AD19" s="20">
        <f t="shared" si="0"/>
        <v>4374.6900000000005</v>
      </c>
    </row>
    <row r="20" spans="1:37" x14ac:dyDescent="0.25">
      <c r="A20" s="9">
        <f t="shared" si="1"/>
        <v>16</v>
      </c>
      <c r="B20" s="46">
        <v>12109</v>
      </c>
      <c r="C20" s="47" t="s">
        <v>19</v>
      </c>
      <c r="D20" s="21">
        <v>142.74</v>
      </c>
      <c r="E20" s="21">
        <v>113.83</v>
      </c>
      <c r="F20" s="21">
        <v>20.41</v>
      </c>
      <c r="G20" s="21">
        <v>212.24</v>
      </c>
      <c r="H20" s="21">
        <v>97.64</v>
      </c>
      <c r="I20" s="21">
        <v>70.900000000000006</v>
      </c>
      <c r="J20" s="21">
        <v>109.66</v>
      </c>
      <c r="K20" s="21">
        <v>153.97</v>
      </c>
      <c r="L20" s="21">
        <v>129.37</v>
      </c>
      <c r="M20" s="21">
        <v>199.94</v>
      </c>
      <c r="N20" s="21">
        <v>245.32</v>
      </c>
      <c r="O20" s="21">
        <v>90.6</v>
      </c>
      <c r="P20" s="48">
        <v>265.76</v>
      </c>
      <c r="Q20" s="48">
        <v>336.58</v>
      </c>
      <c r="R20" s="48">
        <v>432.45</v>
      </c>
      <c r="S20" s="48">
        <v>463.76</v>
      </c>
      <c r="T20" s="48">
        <v>429.35</v>
      </c>
      <c r="U20" s="48"/>
      <c r="V20" s="48"/>
      <c r="W20" s="48"/>
      <c r="X20" s="48"/>
      <c r="Y20" s="48"/>
      <c r="Z20" s="48"/>
      <c r="AA20" s="48"/>
      <c r="AB20" s="48"/>
      <c r="AC20" s="22"/>
      <c r="AD20" s="20">
        <f t="shared" si="0"/>
        <v>6061.12</v>
      </c>
    </row>
    <row r="21" spans="1:37" x14ac:dyDescent="0.25">
      <c r="A21" s="9">
        <f t="shared" si="1"/>
        <v>17</v>
      </c>
      <c r="B21" s="46">
        <v>12111</v>
      </c>
      <c r="C21" s="47" t="s">
        <v>20</v>
      </c>
      <c r="D21" s="21"/>
      <c r="E21" s="21">
        <v>10</v>
      </c>
      <c r="F21" s="21">
        <v>10</v>
      </c>
      <c r="G21" s="21">
        <v>20</v>
      </c>
      <c r="H21" s="21">
        <v>22</v>
      </c>
      <c r="I21" s="21"/>
      <c r="J21" s="21"/>
      <c r="K21" s="21">
        <v>20</v>
      </c>
      <c r="L21" s="21"/>
      <c r="M21" s="21"/>
      <c r="N21" s="21"/>
      <c r="O21" s="21"/>
      <c r="P21" s="48">
        <v>10</v>
      </c>
      <c r="Q21" s="48"/>
      <c r="R21" s="48">
        <v>20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22"/>
      <c r="AD21" s="20">
        <f t="shared" si="0"/>
        <v>3626.52</v>
      </c>
    </row>
    <row r="22" spans="1:37" x14ac:dyDescent="0.25">
      <c r="A22" s="9">
        <f t="shared" si="1"/>
        <v>18</v>
      </c>
      <c r="B22" s="46">
        <v>12112</v>
      </c>
      <c r="C22" s="47" t="s">
        <v>21</v>
      </c>
      <c r="D22" s="21">
        <v>88.7</v>
      </c>
      <c r="E22" s="21">
        <v>80.08</v>
      </c>
      <c r="F22" s="21">
        <v>133.87</v>
      </c>
      <c r="G22" s="21">
        <v>128</v>
      </c>
      <c r="H22" s="21">
        <v>54.85</v>
      </c>
      <c r="I22" s="21">
        <v>52.69</v>
      </c>
      <c r="J22" s="21">
        <v>61.33</v>
      </c>
      <c r="K22" s="21">
        <v>97.03</v>
      </c>
      <c r="L22" s="21">
        <v>91.9</v>
      </c>
      <c r="M22" s="21">
        <v>145.5</v>
      </c>
      <c r="N22" s="21">
        <v>164.15</v>
      </c>
      <c r="O22" s="21">
        <v>67.47</v>
      </c>
      <c r="P22" s="48">
        <v>178.88</v>
      </c>
      <c r="Q22" s="48">
        <v>222.93</v>
      </c>
      <c r="R22" s="48">
        <v>293.12</v>
      </c>
      <c r="S22" s="48">
        <v>327.71</v>
      </c>
      <c r="T22" s="48">
        <v>297.72000000000003</v>
      </c>
      <c r="U22" s="48"/>
      <c r="V22" s="48"/>
      <c r="W22" s="48"/>
      <c r="X22" s="48"/>
      <c r="Y22" s="48"/>
      <c r="Z22" s="48"/>
      <c r="AA22" s="48"/>
      <c r="AB22" s="48"/>
      <c r="AC22" s="22"/>
      <c r="AD22" s="20">
        <f t="shared" si="0"/>
        <v>2597.9300000000003</v>
      </c>
    </row>
    <row r="23" spans="1:37" x14ac:dyDescent="0.25">
      <c r="A23" s="9">
        <f t="shared" si="1"/>
        <v>19</v>
      </c>
      <c r="B23" s="46">
        <v>12114</v>
      </c>
      <c r="C23" s="47" t="s">
        <v>22</v>
      </c>
      <c r="D23" s="21">
        <v>67.099999999999994</v>
      </c>
      <c r="E23" s="21">
        <v>45.09</v>
      </c>
      <c r="F23" s="21">
        <v>66.2</v>
      </c>
      <c r="G23" s="21">
        <v>142.26</v>
      </c>
      <c r="H23" s="21">
        <v>27.78</v>
      </c>
      <c r="I23" s="21">
        <v>39.549999999999997</v>
      </c>
      <c r="J23" s="21">
        <v>35.21</v>
      </c>
      <c r="K23" s="21">
        <v>51.89</v>
      </c>
      <c r="L23" s="21">
        <v>53.65</v>
      </c>
      <c r="M23" s="21">
        <v>63.38</v>
      </c>
      <c r="N23" s="21">
        <v>71.819999999999993</v>
      </c>
      <c r="O23" s="21">
        <v>31.36</v>
      </c>
      <c r="P23" s="48">
        <v>76.430000000000007</v>
      </c>
      <c r="Q23" s="48">
        <v>94.5</v>
      </c>
      <c r="R23" s="48">
        <v>126.31</v>
      </c>
      <c r="S23" s="48">
        <v>305.49</v>
      </c>
      <c r="T23" s="48">
        <v>112.76</v>
      </c>
      <c r="U23" s="48"/>
      <c r="V23" s="48"/>
      <c r="W23" s="48"/>
      <c r="X23" s="48"/>
      <c r="Y23" s="48"/>
      <c r="Z23" s="48"/>
      <c r="AA23" s="48"/>
      <c r="AB23" s="48"/>
      <c r="AC23" s="22"/>
      <c r="AD23" s="20">
        <f t="shared" si="0"/>
        <v>3896.7100000000009</v>
      </c>
    </row>
    <row r="24" spans="1:37" x14ac:dyDescent="0.25">
      <c r="A24" s="9">
        <f t="shared" si="1"/>
        <v>20</v>
      </c>
      <c r="B24" s="46">
        <v>12115</v>
      </c>
      <c r="C24" s="47" t="s">
        <v>23</v>
      </c>
      <c r="D24" s="21">
        <v>506.72</v>
      </c>
      <c r="E24" s="21"/>
      <c r="F24" s="21">
        <v>471.63</v>
      </c>
      <c r="G24" s="21">
        <v>1694.93</v>
      </c>
      <c r="H24" s="21">
        <v>365.88</v>
      </c>
      <c r="I24" s="21">
        <v>426.14</v>
      </c>
      <c r="J24" s="21">
        <v>464.11</v>
      </c>
      <c r="K24" s="21">
        <v>1148.28</v>
      </c>
      <c r="L24" s="21">
        <v>428.97</v>
      </c>
      <c r="M24" s="21"/>
      <c r="N24" s="21">
        <v>841.07</v>
      </c>
      <c r="O24" s="21">
        <v>494.31</v>
      </c>
      <c r="P24" s="48">
        <v>1421.56</v>
      </c>
      <c r="Q24" s="48"/>
      <c r="R24" s="48">
        <v>359.05</v>
      </c>
      <c r="S24" s="48">
        <v>500.84</v>
      </c>
      <c r="T24" s="48">
        <v>568.54999999999995</v>
      </c>
      <c r="U24" s="48">
        <f>782.42+16.66</f>
        <v>799.07999999999993</v>
      </c>
      <c r="V24" s="48"/>
      <c r="W24" s="48"/>
      <c r="X24" s="48"/>
      <c r="Y24" s="48"/>
      <c r="Z24" s="48"/>
      <c r="AA24" s="48"/>
      <c r="AB24" s="48"/>
      <c r="AC24" s="22"/>
      <c r="AD24" s="20">
        <f t="shared" si="0"/>
        <v>11901.899999999998</v>
      </c>
    </row>
    <row r="25" spans="1:37" x14ac:dyDescent="0.25">
      <c r="A25" s="9">
        <f t="shared" si="1"/>
        <v>21</v>
      </c>
      <c r="B25" s="46">
        <v>12117</v>
      </c>
      <c r="C25" s="47" t="s">
        <v>24</v>
      </c>
      <c r="D25" s="21">
        <v>31.59</v>
      </c>
      <c r="E25" s="21">
        <v>31.18</v>
      </c>
      <c r="F25" s="21">
        <v>38.369999999999997</v>
      </c>
      <c r="G25" s="21">
        <v>31.63</v>
      </c>
      <c r="H25" s="21">
        <v>14.04</v>
      </c>
      <c r="I25" s="21">
        <v>9.6</v>
      </c>
      <c r="J25" s="21">
        <v>20.34</v>
      </c>
      <c r="K25" s="21">
        <v>36.69</v>
      </c>
      <c r="L25" s="21">
        <v>27.72</v>
      </c>
      <c r="M25" s="21">
        <v>39.83</v>
      </c>
      <c r="N25" s="21">
        <v>48.18</v>
      </c>
      <c r="O25" s="21">
        <v>18.329999999999998</v>
      </c>
      <c r="P25" s="48">
        <v>51.92</v>
      </c>
      <c r="Q25" s="48">
        <v>55.99</v>
      </c>
      <c r="R25" s="48">
        <v>100.3</v>
      </c>
      <c r="S25" s="48">
        <v>93.99</v>
      </c>
      <c r="T25" s="48">
        <v>74.849999999999994</v>
      </c>
      <c r="U25" s="48"/>
      <c r="V25" s="48"/>
      <c r="W25" s="48"/>
      <c r="X25" s="48"/>
      <c r="Y25" s="48"/>
      <c r="Z25" s="48"/>
      <c r="AA25" s="48"/>
      <c r="AB25" s="48"/>
      <c r="AC25" s="22"/>
      <c r="AD25" s="20">
        <f t="shared" si="0"/>
        <v>11215.67</v>
      </c>
    </row>
    <row r="26" spans="1:37" x14ac:dyDescent="0.25">
      <c r="A26" s="9">
        <f t="shared" si="1"/>
        <v>22</v>
      </c>
      <c r="B26" s="46">
        <v>12118</v>
      </c>
      <c r="C26" s="47" t="s">
        <v>25</v>
      </c>
      <c r="D26" s="21">
        <v>750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22"/>
      <c r="AD26" s="20">
        <f t="shared" si="0"/>
        <v>1474.55</v>
      </c>
    </row>
    <row r="27" spans="1:37" x14ac:dyDescent="0.25">
      <c r="A27" s="9">
        <f t="shared" si="1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2"/>
      <c r="AD27" s="20">
        <f t="shared" si="0"/>
        <v>750</v>
      </c>
    </row>
    <row r="28" spans="1:37" x14ac:dyDescent="0.25">
      <c r="A28" s="9">
        <f t="shared" si="1"/>
        <v>24</v>
      </c>
      <c r="B28" s="46">
        <v>12199</v>
      </c>
      <c r="C28" s="47" t="s">
        <v>27</v>
      </c>
      <c r="D28" s="21"/>
      <c r="E28" s="21">
        <v>88.94</v>
      </c>
      <c r="F28" s="21">
        <v>127361.22</v>
      </c>
      <c r="G28" s="21">
        <v>69.430000000000007</v>
      </c>
      <c r="H28" s="21">
        <v>200</v>
      </c>
      <c r="I28" s="21"/>
      <c r="J28" s="21"/>
      <c r="K28" s="21">
        <v>380.86</v>
      </c>
      <c r="L28" s="21">
        <v>10</v>
      </c>
      <c r="M28" s="21">
        <v>24.75</v>
      </c>
      <c r="N28" s="21">
        <v>61.57</v>
      </c>
      <c r="O28" s="21"/>
      <c r="P28" s="48"/>
      <c r="Q28" s="48">
        <v>69.78</v>
      </c>
      <c r="R28" s="48">
        <v>52.34</v>
      </c>
      <c r="S28" s="48">
        <v>71.72</v>
      </c>
      <c r="T28" s="48">
        <v>58.65</v>
      </c>
      <c r="U28" s="48"/>
      <c r="V28" s="48"/>
      <c r="W28" s="48"/>
      <c r="X28" s="48"/>
      <c r="Y28" s="48"/>
      <c r="Z28" s="48"/>
      <c r="AA28" s="48"/>
      <c r="AB28" s="48"/>
      <c r="AC28" s="22"/>
      <c r="AD28" s="20">
        <f t="shared" si="0"/>
        <v>128449.26</v>
      </c>
    </row>
    <row r="29" spans="1:37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22"/>
      <c r="AD29" s="20">
        <f t="shared" si="0"/>
        <v>128449.26</v>
      </c>
      <c r="AK29" s="66"/>
    </row>
    <row r="30" spans="1:37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22"/>
      <c r="AD30" s="20">
        <f t="shared" si="0"/>
        <v>0</v>
      </c>
    </row>
    <row r="31" spans="1:37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22"/>
      <c r="AD31" s="20">
        <f t="shared" si="0"/>
        <v>0</v>
      </c>
    </row>
    <row r="32" spans="1:37" x14ac:dyDescent="0.25">
      <c r="A32" s="9">
        <f t="shared" si="1"/>
        <v>28</v>
      </c>
      <c r="B32" s="46">
        <v>15301</v>
      </c>
      <c r="C32" s="47" t="s">
        <v>31</v>
      </c>
      <c r="D32" s="21">
        <v>2.86</v>
      </c>
      <c r="E32" s="21">
        <v>11.44</v>
      </c>
      <c r="F32" s="21">
        <v>14.3</v>
      </c>
      <c r="G32" s="21">
        <v>14.3</v>
      </c>
      <c r="H32" s="21">
        <v>5.57</v>
      </c>
      <c r="I32" s="21">
        <v>9.7200000000000006</v>
      </c>
      <c r="J32" s="21"/>
      <c r="K32" s="21">
        <v>5.72</v>
      </c>
      <c r="L32" s="21">
        <v>11.44</v>
      </c>
      <c r="M32" s="21">
        <v>11.99</v>
      </c>
      <c r="N32" s="21">
        <v>24.18</v>
      </c>
      <c r="O32" s="21">
        <v>8.58</v>
      </c>
      <c r="P32" s="48">
        <v>30.38</v>
      </c>
      <c r="Q32" s="48">
        <v>17.16</v>
      </c>
      <c r="R32" s="48">
        <v>20.62</v>
      </c>
      <c r="S32" s="48">
        <v>15.57</v>
      </c>
      <c r="T32" s="48">
        <v>37.18</v>
      </c>
      <c r="U32" s="48"/>
      <c r="V32" s="48"/>
      <c r="W32" s="48"/>
      <c r="X32" s="48"/>
      <c r="Y32" s="48"/>
      <c r="Z32" s="48"/>
      <c r="AA32" s="48"/>
      <c r="AB32" s="48"/>
      <c r="AC32" s="22"/>
      <c r="AD32" s="20">
        <f t="shared" si="0"/>
        <v>241.01000000000002</v>
      </c>
      <c r="AH32" s="65"/>
    </row>
    <row r="33" spans="1:30" x14ac:dyDescent="0.25">
      <c r="A33" s="9">
        <f t="shared" si="1"/>
        <v>29</v>
      </c>
      <c r="B33" s="46">
        <v>15302</v>
      </c>
      <c r="C33" s="47" t="s">
        <v>32</v>
      </c>
      <c r="D33" s="21">
        <v>0.08</v>
      </c>
      <c r="E33" s="21">
        <v>0.53</v>
      </c>
      <c r="F33" s="21">
        <v>6.47</v>
      </c>
      <c r="G33" s="21">
        <v>2.0699999999999998</v>
      </c>
      <c r="H33" s="21">
        <v>2.78</v>
      </c>
      <c r="I33" s="21">
        <v>4.91</v>
      </c>
      <c r="J33" s="21"/>
      <c r="K33" s="21">
        <v>3.06</v>
      </c>
      <c r="L33" s="21">
        <v>1.59</v>
      </c>
      <c r="M33" s="21">
        <v>2.87</v>
      </c>
      <c r="N33" s="21">
        <v>11.58</v>
      </c>
      <c r="O33" s="21">
        <v>0.66</v>
      </c>
      <c r="P33" s="48">
        <v>6.1</v>
      </c>
      <c r="Q33" s="48">
        <v>1.51</v>
      </c>
      <c r="R33" s="48">
        <v>2.31</v>
      </c>
      <c r="S33" s="48">
        <v>7.23</v>
      </c>
      <c r="T33" s="48">
        <v>3.48</v>
      </c>
      <c r="U33" s="48"/>
      <c r="V33" s="48"/>
      <c r="W33" s="48"/>
      <c r="X33" s="48"/>
      <c r="Y33" s="48"/>
      <c r="Z33" s="48"/>
      <c r="AA33" s="48"/>
      <c r="AB33" s="48"/>
      <c r="AC33" s="22"/>
      <c r="AD33" s="20">
        <f t="shared" si="0"/>
        <v>298.24000000000007</v>
      </c>
    </row>
    <row r="34" spans="1:30" x14ac:dyDescent="0.25">
      <c r="A34" s="9">
        <f t="shared" si="1"/>
        <v>30</v>
      </c>
      <c r="B34" s="46">
        <v>15312</v>
      </c>
      <c r="C34" s="47" t="s">
        <v>33</v>
      </c>
      <c r="D34" s="21"/>
      <c r="E34" s="21"/>
      <c r="F34" s="21"/>
      <c r="G34" s="21"/>
      <c r="H34" s="21"/>
      <c r="I34" s="21"/>
      <c r="J34" s="21">
        <v>2.86</v>
      </c>
      <c r="K34" s="21">
        <v>5.72</v>
      </c>
      <c r="L34" s="21">
        <v>5.72</v>
      </c>
      <c r="M34" s="21">
        <v>2.86</v>
      </c>
      <c r="N34" s="21"/>
      <c r="O34" s="21"/>
      <c r="P34" s="48">
        <v>2.86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22"/>
      <c r="AD34" s="20">
        <f t="shared" si="0"/>
        <v>77.25</v>
      </c>
    </row>
    <row r="35" spans="1:30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22"/>
      <c r="AD35" s="20">
        <f t="shared" si="0"/>
        <v>20.02</v>
      </c>
    </row>
    <row r="36" spans="1:30" x14ac:dyDescent="0.25">
      <c r="A36" s="9">
        <f t="shared" si="1"/>
        <v>32</v>
      </c>
      <c r="B36" s="46">
        <v>15402</v>
      </c>
      <c r="C36" s="49" t="s">
        <v>35</v>
      </c>
      <c r="D36" s="21"/>
      <c r="E36" s="21"/>
      <c r="F36" s="21"/>
      <c r="G36" s="21"/>
      <c r="H36" s="21"/>
      <c r="I36" s="21"/>
      <c r="J36" s="21">
        <v>28.55</v>
      </c>
      <c r="K36" s="21">
        <v>15.81</v>
      </c>
      <c r="L36" s="21">
        <v>6.2</v>
      </c>
      <c r="M36" s="21"/>
      <c r="N36" s="21"/>
      <c r="O36" s="21"/>
      <c r="P36" s="48"/>
      <c r="Q36" s="48"/>
      <c r="R36" s="48">
        <v>17.13</v>
      </c>
      <c r="S36" s="48"/>
      <c r="T36" s="48">
        <v>15.81</v>
      </c>
      <c r="U36" s="48"/>
      <c r="V36" s="48"/>
      <c r="W36" s="48"/>
      <c r="X36" s="48"/>
      <c r="Y36" s="48"/>
      <c r="Z36" s="48"/>
      <c r="AA36" s="48"/>
      <c r="AB36" s="48"/>
      <c r="AC36" s="22"/>
      <c r="AD36" s="20">
        <f t="shared" si="0"/>
        <v>83.5</v>
      </c>
    </row>
    <row r="37" spans="1:30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3"/>
      <c r="Q37" s="53"/>
      <c r="R37" s="63"/>
      <c r="S37" s="63"/>
      <c r="T37" s="64">
        <v>1500</v>
      </c>
      <c r="U37" s="53"/>
      <c r="V37" s="53"/>
      <c r="W37" s="53"/>
      <c r="X37" s="53"/>
      <c r="Y37" s="53"/>
      <c r="Z37" s="53"/>
      <c r="AA37" s="53"/>
      <c r="AB37" s="53"/>
      <c r="AC37" s="54"/>
      <c r="AD37" s="20">
        <f t="shared" si="0"/>
        <v>1583.5</v>
      </c>
    </row>
    <row r="38" spans="1:30" ht="15.75" thickBot="1" x14ac:dyDescent="0.3">
      <c r="A38" s="9">
        <f>+A37</f>
        <v>33</v>
      </c>
      <c r="B38" s="79" t="s">
        <v>37</v>
      </c>
      <c r="C38" s="80"/>
      <c r="D38" s="12">
        <f>SUM(D5:D37)</f>
        <v>2445.8399999999997</v>
      </c>
      <c r="E38" s="12">
        <f t="shared" ref="E38:I38" si="2">SUM(E5:E37)</f>
        <v>806.74</v>
      </c>
      <c r="F38" s="12">
        <f t="shared" si="2"/>
        <v>128499.92</v>
      </c>
      <c r="G38" s="12">
        <f t="shared" si="2"/>
        <v>5121.4400000000005</v>
      </c>
      <c r="H38" s="12">
        <f t="shared" si="2"/>
        <v>899.68</v>
      </c>
      <c r="I38" s="12">
        <f t="shared" si="2"/>
        <v>1187.29</v>
      </c>
      <c r="J38" s="12">
        <f>SUM(J5:J37)</f>
        <v>907.52</v>
      </c>
      <c r="K38" s="12">
        <f>SUM(K5:K37)</f>
        <v>2369.1799999999994</v>
      </c>
      <c r="L38" s="12">
        <f>SUM(L5:L37)</f>
        <v>1153.74</v>
      </c>
      <c r="M38" s="12">
        <f t="shared" ref="M38:R38" si="3">SUM(M5:M37)</f>
        <v>734.07</v>
      </c>
      <c r="N38" s="12">
        <f t="shared" si="3"/>
        <v>1728.84</v>
      </c>
      <c r="O38" s="12">
        <f t="shared" si="3"/>
        <v>940.38</v>
      </c>
      <c r="P38" s="12">
        <f>SUM(P5:P37)</f>
        <v>2331.69</v>
      </c>
      <c r="Q38" s="12">
        <f t="shared" si="3"/>
        <v>1496.7700000000002</v>
      </c>
      <c r="R38" s="12">
        <f t="shared" si="3"/>
        <v>2076.13</v>
      </c>
      <c r="S38" s="12">
        <f>SUM(S5:S37)</f>
        <v>6470.2699999999995</v>
      </c>
      <c r="T38" s="12">
        <f t="shared" ref="T38:AD38" si="4">SUM(T5:T37)</f>
        <v>3513.9300000000003</v>
      </c>
      <c r="U38" s="12">
        <f t="shared" si="4"/>
        <v>799.07999999999993</v>
      </c>
      <c r="V38" s="12">
        <f t="shared" si="4"/>
        <v>0</v>
      </c>
      <c r="W38" s="12">
        <f t="shared" si="4"/>
        <v>0</v>
      </c>
      <c r="X38" s="12">
        <f t="shared" si="4"/>
        <v>0</v>
      </c>
      <c r="Y38" s="12">
        <f t="shared" si="4"/>
        <v>0</v>
      </c>
      <c r="Z38" s="12">
        <f t="shared" si="4"/>
        <v>0</v>
      </c>
      <c r="AA38" s="12">
        <f t="shared" si="4"/>
        <v>0</v>
      </c>
      <c r="AB38" s="12">
        <f t="shared" si="4"/>
        <v>0</v>
      </c>
      <c r="AC38" s="12">
        <f t="shared" si="4"/>
        <v>0</v>
      </c>
      <c r="AD38" s="12">
        <f t="shared" si="4"/>
        <v>325790.02</v>
      </c>
    </row>
    <row r="39" spans="1:30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/>
      <c r="R39" s="56"/>
      <c r="S39" s="56"/>
      <c r="T39" s="56"/>
      <c r="U39" s="56">
        <v>31416.66</v>
      </c>
      <c r="V39" s="56">
        <v>31416.66</v>
      </c>
      <c r="W39" s="56"/>
      <c r="X39" s="56"/>
      <c r="Y39" s="56"/>
      <c r="Z39" s="56"/>
      <c r="AA39" s="56"/>
      <c r="AB39" s="56"/>
      <c r="AC39" s="15"/>
      <c r="AD39" s="20">
        <f t="shared" ref="AD39:AD40" si="5">SUM(D39:X39)</f>
        <v>62833.32</v>
      </c>
    </row>
    <row r="40" spans="1:30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/>
      <c r="R40" s="57"/>
      <c r="S40" s="57"/>
      <c r="T40" s="57"/>
      <c r="U40" s="57">
        <v>94249.96</v>
      </c>
      <c r="V40" s="57">
        <v>94249.96</v>
      </c>
      <c r="W40" s="57"/>
      <c r="X40" s="57"/>
      <c r="Y40" s="57"/>
      <c r="Z40" s="57"/>
      <c r="AA40" s="57"/>
      <c r="AB40" s="57"/>
      <c r="AC40" s="11"/>
      <c r="AD40" s="20">
        <f t="shared" si="5"/>
        <v>188499.92</v>
      </c>
    </row>
    <row r="41" spans="1:30" ht="15.75" thickBot="1" x14ac:dyDescent="0.3">
      <c r="A41" s="9">
        <f>+A40</f>
        <v>2</v>
      </c>
      <c r="B41" s="81" t="s">
        <v>40</v>
      </c>
      <c r="C41" s="82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>
        <f>SUM(V39:V40)</f>
        <v>125666.62000000001</v>
      </c>
      <c r="W41" s="16"/>
      <c r="X41" s="16"/>
      <c r="Y41" s="16"/>
      <c r="Z41" s="16"/>
      <c r="AA41" s="16"/>
      <c r="AB41" s="16"/>
      <c r="AC41" s="16"/>
      <c r="AD41" s="16">
        <f>SUM(AD39:AD40)</f>
        <v>251333.24000000002</v>
      </c>
    </row>
    <row r="42" spans="1:30" ht="15.75" thickBot="1" x14ac:dyDescent="0.3">
      <c r="A42" s="17">
        <f>+A38+A41</f>
        <v>35</v>
      </c>
      <c r="B42" s="83" t="s">
        <v>40</v>
      </c>
      <c r="C42" s="84"/>
      <c r="D42" s="18">
        <v>0</v>
      </c>
      <c r="E42" s="18">
        <f>+E38+E41</f>
        <v>806.74</v>
      </c>
      <c r="F42" s="18">
        <f t="shared" ref="F42:AD42" si="6">+F38+F41</f>
        <v>128499.92</v>
      </c>
      <c r="G42" s="18">
        <f t="shared" si="6"/>
        <v>5121.4400000000005</v>
      </c>
      <c r="H42" s="18">
        <f t="shared" si="6"/>
        <v>899.68</v>
      </c>
      <c r="I42" s="18">
        <f t="shared" si="6"/>
        <v>1187.29</v>
      </c>
      <c r="J42" s="18">
        <f t="shared" si="6"/>
        <v>907.52</v>
      </c>
      <c r="K42" s="18">
        <f t="shared" si="6"/>
        <v>2369.1799999999994</v>
      </c>
      <c r="L42" s="18">
        <f t="shared" si="6"/>
        <v>1153.74</v>
      </c>
      <c r="M42" s="18">
        <f t="shared" si="6"/>
        <v>734.07</v>
      </c>
      <c r="N42" s="18">
        <f t="shared" si="6"/>
        <v>1728.84</v>
      </c>
      <c r="O42" s="18">
        <f t="shared" si="6"/>
        <v>940.38</v>
      </c>
      <c r="P42" s="18">
        <f t="shared" si="6"/>
        <v>2331.69</v>
      </c>
      <c r="Q42" s="18">
        <f t="shared" si="6"/>
        <v>1496.7700000000002</v>
      </c>
      <c r="R42" s="18">
        <f t="shared" si="6"/>
        <v>2076.13</v>
      </c>
      <c r="S42" s="18">
        <f t="shared" si="6"/>
        <v>6470.2699999999995</v>
      </c>
      <c r="T42" s="18">
        <f t="shared" si="6"/>
        <v>3513.9300000000003</v>
      </c>
      <c r="U42" s="18">
        <f t="shared" si="6"/>
        <v>799.07999999999993</v>
      </c>
      <c r="V42" s="18">
        <f t="shared" si="6"/>
        <v>125666.62000000001</v>
      </c>
      <c r="W42" s="18">
        <f t="shared" si="6"/>
        <v>0</v>
      </c>
      <c r="X42" s="18">
        <f t="shared" si="6"/>
        <v>0</v>
      </c>
      <c r="Y42" s="18">
        <f t="shared" si="6"/>
        <v>0</v>
      </c>
      <c r="Z42" s="18">
        <f t="shared" si="6"/>
        <v>0</v>
      </c>
      <c r="AA42" s="18">
        <f t="shared" si="6"/>
        <v>0</v>
      </c>
      <c r="AB42" s="18">
        <f t="shared" si="6"/>
        <v>0</v>
      </c>
      <c r="AC42" s="18">
        <f t="shared" si="6"/>
        <v>0</v>
      </c>
      <c r="AD42" s="18">
        <f t="shared" si="6"/>
        <v>577123.26</v>
      </c>
    </row>
    <row r="43" spans="1:30" x14ac:dyDescent="0.25">
      <c r="D43" s="58">
        <v>2445.84</v>
      </c>
      <c r="E43" s="58">
        <v>806.74</v>
      </c>
      <c r="F43" s="58">
        <v>128679.92</v>
      </c>
      <c r="G43" s="58">
        <v>5121.4399999999996</v>
      </c>
      <c r="H43" s="58">
        <v>899.68</v>
      </c>
      <c r="I43" s="58">
        <v>1187.29</v>
      </c>
      <c r="J43" s="58">
        <v>907.52</v>
      </c>
      <c r="K43" s="58">
        <v>2369.1799999999998</v>
      </c>
      <c r="L43" s="58">
        <v>1153.74</v>
      </c>
      <c r="M43" s="58">
        <v>734.07</v>
      </c>
      <c r="N43" s="58">
        <v>1728.84</v>
      </c>
      <c r="O43" s="58">
        <v>940.38</v>
      </c>
      <c r="P43" s="58">
        <v>2331.69</v>
      </c>
      <c r="Q43" s="58">
        <v>1496.77</v>
      </c>
      <c r="R43" s="58">
        <v>2076.13</v>
      </c>
      <c r="S43" s="58">
        <v>6470.27</v>
      </c>
      <c r="T43" s="58">
        <v>3513.93</v>
      </c>
      <c r="U43" s="58">
        <v>126465.7</v>
      </c>
      <c r="V43" s="58"/>
      <c r="W43" s="58"/>
      <c r="X43" s="58"/>
      <c r="Z43" s="58"/>
      <c r="AA43" s="58"/>
      <c r="AB43" s="58"/>
    </row>
    <row r="44" spans="1:30" x14ac:dyDescent="0.25">
      <c r="D44" s="58"/>
      <c r="K44" t="s">
        <v>65</v>
      </c>
      <c r="L44" t="s">
        <v>65</v>
      </c>
      <c r="M44" t="s">
        <v>65</v>
      </c>
      <c r="N44" t="s">
        <v>65</v>
      </c>
      <c r="O44" t="s">
        <v>65</v>
      </c>
      <c r="P44" s="58"/>
      <c r="AA44" s="58"/>
      <c r="AB44" s="58"/>
    </row>
    <row r="46" spans="1:30" x14ac:dyDescent="0.25">
      <c r="C46" t="s">
        <v>69</v>
      </c>
    </row>
    <row r="49" spans="27:27" x14ac:dyDescent="0.25">
      <c r="AA49">
        <v>28</v>
      </c>
    </row>
  </sheetData>
  <mergeCells count="5">
    <mergeCell ref="B1:AD1"/>
    <mergeCell ref="B2:AD2"/>
    <mergeCell ref="B38:C38"/>
    <mergeCell ref="B41:C41"/>
    <mergeCell ref="B42:C42"/>
  </mergeCells>
  <pageMargins left="0.7" right="0.7" top="0.75" bottom="0.75" header="0.3" footer="0.3"/>
  <pageSetup orientation="portrait" horizontalDpi="240" verticalDpi="14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A4" zoomScale="150" zoomScaleNormal="150" workbookViewId="0">
      <pane xSplit="3" ySplit="1" topLeftCell="P5" activePane="bottomRight" state="frozen"/>
      <selection activeCell="A4" sqref="A4"/>
      <selection pane="topRight" activeCell="D4" sqref="D4"/>
      <selection pane="bottomLeft" activeCell="A5" sqref="A5"/>
      <selection pane="bottomRight" activeCell="P24" sqref="P24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20.42578125" customWidth="1"/>
    <col min="4" max="15" width="10.85546875" customWidth="1"/>
    <col min="16" max="16" width="13.85546875" style="58" customWidth="1"/>
    <col min="17" max="18" width="1.7109375" customWidth="1"/>
    <col min="19" max="19" width="1.28515625" customWidth="1"/>
    <col min="20" max="20" width="15" customWidth="1"/>
    <col min="21" max="21" width="1.5703125" customWidth="1"/>
  </cols>
  <sheetData>
    <row r="1" spans="1:16" ht="26.25" x14ac:dyDescent="0.4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6.25" x14ac:dyDescent="0.4">
      <c r="B2" s="87" t="s">
        <v>61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24.75" customHeight="1" thickBot="1" x14ac:dyDescent="0.3"/>
    <row r="4" spans="1:16" ht="15.75" thickBot="1" x14ac:dyDescent="0.3">
      <c r="A4" s="3" t="s">
        <v>1</v>
      </c>
      <c r="B4" s="3" t="s">
        <v>2</v>
      </c>
      <c r="C4" s="4" t="s">
        <v>3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59" t="s">
        <v>4</v>
      </c>
    </row>
    <row r="5" spans="1:16" x14ac:dyDescent="0.25">
      <c r="A5" s="6">
        <v>1</v>
      </c>
      <c r="B5" s="43">
        <v>11801</v>
      </c>
      <c r="C5" s="44" t="s">
        <v>5</v>
      </c>
      <c r="D5" s="19">
        <f>+'01'!X5</f>
        <v>7501.1</v>
      </c>
      <c r="E5" s="19">
        <f>+'02'!Y5</f>
        <v>13755.75</v>
      </c>
      <c r="F5" s="19">
        <f>+'03'!U5</f>
        <v>9634.1799999999985</v>
      </c>
      <c r="G5" s="19">
        <f>+'04'!Y5</f>
        <v>11762.479999999998</v>
      </c>
      <c r="H5" s="19">
        <f>+'05'!Z5</f>
        <v>5102.76</v>
      </c>
      <c r="I5" s="19">
        <f>+'06'!Z5</f>
        <v>6316.42</v>
      </c>
      <c r="J5" s="19">
        <f>+'07'!Z5</f>
        <v>21599.61</v>
      </c>
      <c r="K5" s="19">
        <f>+'08'!AD5</f>
        <v>23669.190000000002</v>
      </c>
      <c r="L5" s="19">
        <f>+'09'!AD5</f>
        <v>5520.4600000000009</v>
      </c>
      <c r="M5" s="19">
        <f>+'10'!AD5</f>
        <v>3823.0699999999997</v>
      </c>
      <c r="N5" s="19">
        <f>+'11'!AD5</f>
        <v>16668.169999999998</v>
      </c>
      <c r="O5" s="19">
        <f>+'12'!AD5</f>
        <v>4848.0700000000006</v>
      </c>
      <c r="P5" s="8">
        <f>SUM(D5:O5)</f>
        <v>130201.26</v>
      </c>
    </row>
    <row r="6" spans="1:16" x14ac:dyDescent="0.25">
      <c r="A6" s="9">
        <f>+A5+1</f>
        <v>2</v>
      </c>
      <c r="B6" s="46">
        <v>11802</v>
      </c>
      <c r="C6" s="47" t="s">
        <v>6</v>
      </c>
      <c r="D6" s="19">
        <f>+'01'!X6</f>
        <v>180.37</v>
      </c>
      <c r="E6" s="19">
        <f>+'02'!Y6</f>
        <v>581.01999999999987</v>
      </c>
      <c r="F6" s="19">
        <f>+'03'!U6</f>
        <v>638.17000000000007</v>
      </c>
      <c r="G6" s="19">
        <f>+'04'!Y6</f>
        <v>336.00000000000006</v>
      </c>
      <c r="H6" s="19">
        <f>+'05'!Z6</f>
        <v>253.15</v>
      </c>
      <c r="I6" s="19">
        <f>+'06'!Z6</f>
        <v>30.379999999999995</v>
      </c>
      <c r="J6" s="19">
        <f>+'07'!Z6</f>
        <v>0</v>
      </c>
      <c r="K6" s="19">
        <f>+'08'!AD6</f>
        <v>524.83000000000004</v>
      </c>
      <c r="L6" s="19">
        <f>+'09'!AD6</f>
        <v>256.49</v>
      </c>
      <c r="M6" s="19">
        <f>+'10'!AD6</f>
        <v>0</v>
      </c>
      <c r="N6" s="19">
        <f>+'11'!AD6</f>
        <v>0</v>
      </c>
      <c r="O6" s="19">
        <f>+'12'!AD6</f>
        <v>4593.8700000000008</v>
      </c>
      <c r="P6" s="8">
        <f t="shared" ref="P6:P43" si="0">SUM(D6:O6)</f>
        <v>7394.2800000000007</v>
      </c>
    </row>
    <row r="7" spans="1:16" x14ac:dyDescent="0.25">
      <c r="A7" s="9">
        <f t="shared" ref="A7:A40" si="1">+A6+1</f>
        <v>3</v>
      </c>
      <c r="B7" s="46">
        <v>11803</v>
      </c>
      <c r="C7" s="47" t="s">
        <v>7</v>
      </c>
      <c r="D7" s="19">
        <f>+'01'!X7</f>
        <v>22.86</v>
      </c>
      <c r="E7" s="19">
        <f>+'02'!Y7</f>
        <v>34.29</v>
      </c>
      <c r="F7" s="19">
        <f>+'03'!U7</f>
        <v>11.43</v>
      </c>
      <c r="G7" s="19">
        <f>+'04'!Y7</f>
        <v>71.040000000000006</v>
      </c>
      <c r="H7" s="19">
        <f>+'05'!Z7</f>
        <v>0</v>
      </c>
      <c r="I7" s="19">
        <f>+'06'!Z7</f>
        <v>6920.66</v>
      </c>
      <c r="J7" s="19">
        <f>+'07'!Z7</f>
        <v>0</v>
      </c>
      <c r="K7" s="19">
        <f>+'08'!AD7</f>
        <v>7093.03</v>
      </c>
      <c r="L7" s="19">
        <f>+'09'!AD7</f>
        <v>4063.75</v>
      </c>
      <c r="M7" s="19">
        <f>+'10'!AD7</f>
        <v>3719.69</v>
      </c>
      <c r="N7" s="19">
        <f>+'11'!AD7</f>
        <v>5310.9699999999993</v>
      </c>
      <c r="O7" s="19">
        <f>+'12'!AD7</f>
        <v>3531.13</v>
      </c>
      <c r="P7" s="8">
        <f t="shared" si="0"/>
        <v>30778.849999999995</v>
      </c>
    </row>
    <row r="8" spans="1:16" x14ac:dyDescent="0.25">
      <c r="A8" s="9">
        <f t="shared" si="1"/>
        <v>4</v>
      </c>
      <c r="B8" s="46">
        <v>11804</v>
      </c>
      <c r="C8" s="47" t="s">
        <v>8</v>
      </c>
      <c r="D8" s="19">
        <f>+'01'!X8</f>
        <v>146.88000000000002</v>
      </c>
      <c r="E8" s="19">
        <f>+'02'!Y8</f>
        <v>59.49</v>
      </c>
      <c r="F8" s="19">
        <f>+'03'!U8</f>
        <v>44.18</v>
      </c>
      <c r="G8" s="19">
        <f>+'04'!Y8</f>
        <v>294.85999999999996</v>
      </c>
      <c r="H8" s="19">
        <f>+'05'!Z8</f>
        <v>17.09</v>
      </c>
      <c r="I8" s="19">
        <f>+'06'!Z8</f>
        <v>118.85</v>
      </c>
      <c r="J8" s="19">
        <f>+'07'!Z8</f>
        <v>246.28</v>
      </c>
      <c r="K8" s="19">
        <f>+'08'!AD8</f>
        <v>749.1</v>
      </c>
      <c r="L8" s="19">
        <f>+'09'!AD8</f>
        <v>369.39</v>
      </c>
      <c r="M8" s="19">
        <f>+'10'!AD8</f>
        <v>660.51</v>
      </c>
      <c r="N8" s="19">
        <f>+'11'!AD8</f>
        <v>533.13000000000011</v>
      </c>
      <c r="O8" s="19">
        <f>+'12'!AD8</f>
        <v>4296.6000000000004</v>
      </c>
      <c r="P8" s="8">
        <f t="shared" si="0"/>
        <v>7536.3600000000006</v>
      </c>
    </row>
    <row r="9" spans="1:16" x14ac:dyDescent="0.25">
      <c r="A9" s="9">
        <f t="shared" si="1"/>
        <v>5</v>
      </c>
      <c r="B9" s="46">
        <v>11806</v>
      </c>
      <c r="C9" s="47" t="s">
        <v>9</v>
      </c>
      <c r="D9" s="19">
        <f>+'01'!X9</f>
        <v>27.98</v>
      </c>
      <c r="E9" s="19">
        <f>+'02'!Y9</f>
        <v>17.149999999999999</v>
      </c>
      <c r="F9" s="19">
        <f>+'03'!U9</f>
        <v>35.99</v>
      </c>
      <c r="G9" s="19">
        <f>+'04'!Y9</f>
        <v>16</v>
      </c>
      <c r="H9" s="19">
        <f>+'05'!Z9</f>
        <v>62.900000000000006</v>
      </c>
      <c r="I9" s="19">
        <f>+'06'!Z9</f>
        <v>2.86</v>
      </c>
      <c r="J9" s="19">
        <f>+'07'!Z9</f>
        <v>30</v>
      </c>
      <c r="K9" s="19">
        <f>+'08'!AD9</f>
        <v>0</v>
      </c>
      <c r="L9" s="19">
        <f>+'09'!AD9</f>
        <v>417.3</v>
      </c>
      <c r="M9" s="19">
        <f>+'10'!AD9</f>
        <v>0</v>
      </c>
      <c r="N9" s="19">
        <f>+'11'!AD9</f>
        <v>0</v>
      </c>
      <c r="O9" s="19">
        <f>+'12'!AD9</f>
        <v>836.2700000000001</v>
      </c>
      <c r="P9" s="8">
        <f t="shared" si="0"/>
        <v>1446.4500000000003</v>
      </c>
    </row>
    <row r="10" spans="1:16" x14ac:dyDescent="0.25">
      <c r="A10" s="9">
        <f t="shared" si="1"/>
        <v>6</v>
      </c>
      <c r="B10" s="46">
        <v>11808</v>
      </c>
      <c r="C10" s="47" t="s">
        <v>10</v>
      </c>
      <c r="D10" s="19">
        <f>+'01'!X10</f>
        <v>8</v>
      </c>
      <c r="E10" s="19">
        <f>+'02'!Y10</f>
        <v>8</v>
      </c>
      <c r="F10" s="19">
        <f>+'03'!U10</f>
        <v>8</v>
      </c>
      <c r="G10" s="19">
        <f>+'04'!Y10</f>
        <v>8</v>
      </c>
      <c r="H10" s="19">
        <f>+'05'!Z10</f>
        <v>0.98</v>
      </c>
      <c r="I10" s="19">
        <f>+'06'!Z10</f>
        <v>0</v>
      </c>
      <c r="J10" s="19">
        <f>+'07'!Z10</f>
        <v>0</v>
      </c>
      <c r="K10" s="19">
        <f>+'08'!AD10</f>
        <v>2.91</v>
      </c>
      <c r="L10" s="19">
        <f>+'09'!AD10</f>
        <v>32</v>
      </c>
      <c r="M10" s="19">
        <f>+'10'!AD10</f>
        <v>0</v>
      </c>
      <c r="N10" s="19">
        <f>+'11'!AD10</f>
        <v>24</v>
      </c>
      <c r="O10" s="19">
        <f>+'12'!AD10</f>
        <v>8</v>
      </c>
      <c r="P10" s="8">
        <f t="shared" si="0"/>
        <v>99.89</v>
      </c>
    </row>
    <row r="11" spans="1:16" x14ac:dyDescent="0.25">
      <c r="A11" s="9">
        <f t="shared" si="1"/>
        <v>7</v>
      </c>
      <c r="B11" s="46">
        <v>11809</v>
      </c>
      <c r="C11" s="47" t="s">
        <v>11</v>
      </c>
      <c r="D11" s="19">
        <f>+'01'!X11</f>
        <v>0</v>
      </c>
      <c r="E11" s="19">
        <f>+'02'!Y11</f>
        <v>0</v>
      </c>
      <c r="F11" s="19">
        <f>+'03'!U11</f>
        <v>0</v>
      </c>
      <c r="G11" s="19">
        <f>+'04'!Y11</f>
        <v>0</v>
      </c>
      <c r="H11" s="19">
        <f>+'05'!Z11</f>
        <v>0</v>
      </c>
      <c r="I11" s="19">
        <f>+'06'!Z11</f>
        <v>0</v>
      </c>
      <c r="J11" s="19">
        <f>+'07'!Z11</f>
        <v>0</v>
      </c>
      <c r="K11" s="19">
        <f>+'08'!AD11</f>
        <v>0</v>
      </c>
      <c r="L11" s="19">
        <f>+'09'!AD11</f>
        <v>0</v>
      </c>
      <c r="M11" s="19">
        <f>+'10'!AD11</f>
        <v>0</v>
      </c>
      <c r="N11" s="19">
        <f>+'11'!AD11</f>
        <v>0</v>
      </c>
      <c r="O11" s="19">
        <f>+'12'!AD11</f>
        <v>8</v>
      </c>
      <c r="P11" s="8">
        <f t="shared" si="0"/>
        <v>8</v>
      </c>
    </row>
    <row r="12" spans="1:16" x14ac:dyDescent="0.25">
      <c r="A12" s="9">
        <f t="shared" si="1"/>
        <v>8</v>
      </c>
      <c r="B12" s="46">
        <v>11810</v>
      </c>
      <c r="C12" s="47" t="s">
        <v>12</v>
      </c>
      <c r="D12" s="19">
        <f>+'01'!X12</f>
        <v>0</v>
      </c>
      <c r="E12" s="19">
        <f>+'02'!Y12</f>
        <v>0</v>
      </c>
      <c r="F12" s="19">
        <f>+'03'!U12</f>
        <v>0</v>
      </c>
      <c r="G12" s="19">
        <f>+'04'!Y12</f>
        <v>0</v>
      </c>
      <c r="H12" s="19">
        <f>+'05'!Z12</f>
        <v>0</v>
      </c>
      <c r="I12" s="19">
        <f>+'06'!Z12</f>
        <v>0</v>
      </c>
      <c r="J12" s="19">
        <f>+'07'!Z12</f>
        <v>0</v>
      </c>
      <c r="K12" s="19">
        <f>+'08'!AD12</f>
        <v>0</v>
      </c>
      <c r="L12" s="19">
        <f>+'09'!AD12</f>
        <v>0</v>
      </c>
      <c r="M12" s="19">
        <f>+'10'!AD12</f>
        <v>0</v>
      </c>
      <c r="N12" s="19">
        <f>+'11'!AD12</f>
        <v>0</v>
      </c>
      <c r="O12" s="19">
        <f>+'12'!AD12</f>
        <v>0</v>
      </c>
      <c r="P12" s="8">
        <f t="shared" si="0"/>
        <v>0</v>
      </c>
    </row>
    <row r="13" spans="1:16" x14ac:dyDescent="0.25">
      <c r="A13" s="9">
        <f t="shared" si="1"/>
        <v>9</v>
      </c>
      <c r="B13" s="46">
        <v>11813</v>
      </c>
      <c r="C13" s="47" t="s">
        <v>46</v>
      </c>
      <c r="D13" s="19">
        <f>+'01'!X13</f>
        <v>100.07</v>
      </c>
      <c r="E13" s="19">
        <f>+'02'!Y13</f>
        <v>28.58</v>
      </c>
      <c r="F13" s="19">
        <f>+'03'!U13</f>
        <v>88.63000000000001</v>
      </c>
      <c r="G13" s="19">
        <f>+'04'!Y13</f>
        <v>97.20999999999998</v>
      </c>
      <c r="H13" s="19">
        <f>+'05'!Z13</f>
        <v>17.149999999999999</v>
      </c>
      <c r="I13" s="19">
        <f>+'06'!Z13</f>
        <v>11.43</v>
      </c>
      <c r="J13" s="19">
        <f>+'07'!Z13</f>
        <v>10.25</v>
      </c>
      <c r="K13" s="19">
        <f>+'08'!AD13</f>
        <v>0</v>
      </c>
      <c r="L13" s="19">
        <f>+'09'!AD13</f>
        <v>0</v>
      </c>
      <c r="M13" s="19">
        <f>+'10'!AD13</f>
        <v>120.12</v>
      </c>
      <c r="N13" s="19">
        <f>+'11'!AD13</f>
        <v>0</v>
      </c>
      <c r="O13" s="19">
        <f>+'12'!AD13</f>
        <v>0</v>
      </c>
      <c r="P13" s="8">
        <f t="shared" si="0"/>
        <v>473.43999999999994</v>
      </c>
    </row>
    <row r="14" spans="1:16" x14ac:dyDescent="0.25">
      <c r="A14" s="9">
        <f t="shared" si="1"/>
        <v>10</v>
      </c>
      <c r="B14" s="46">
        <v>1181</v>
      </c>
      <c r="C14" s="47" t="s">
        <v>13</v>
      </c>
      <c r="D14" s="19">
        <f>+'01'!X14</f>
        <v>11.420000000000002</v>
      </c>
      <c r="E14" s="19">
        <f>+'02'!Y14</f>
        <v>37.71</v>
      </c>
      <c r="F14" s="19">
        <f>+'03'!U14</f>
        <v>9.14</v>
      </c>
      <c r="G14" s="19">
        <f>+'04'!Y14</f>
        <v>3.42</v>
      </c>
      <c r="H14" s="19">
        <f>+'05'!Z14</f>
        <v>49.37</v>
      </c>
      <c r="I14" s="19">
        <f>+'06'!Z14</f>
        <v>0</v>
      </c>
      <c r="J14" s="19">
        <f>+'07'!Z14</f>
        <v>0</v>
      </c>
      <c r="K14" s="19">
        <f>+'08'!AD14</f>
        <v>0</v>
      </c>
      <c r="L14" s="19">
        <f>+'09'!AD14</f>
        <v>0</v>
      </c>
      <c r="M14" s="19">
        <f>+'10'!AD14</f>
        <v>0</v>
      </c>
      <c r="N14" s="19">
        <f>+'11'!AD14</f>
        <v>0</v>
      </c>
      <c r="O14" s="19">
        <f>+'12'!AD14</f>
        <v>78.83</v>
      </c>
      <c r="P14" s="8">
        <f t="shared" si="0"/>
        <v>189.89</v>
      </c>
    </row>
    <row r="15" spans="1:16" x14ac:dyDescent="0.25">
      <c r="A15" s="9">
        <f t="shared" si="1"/>
        <v>11</v>
      </c>
      <c r="B15" s="46">
        <v>11817</v>
      </c>
      <c r="C15" s="47" t="s">
        <v>14</v>
      </c>
      <c r="D15" s="19">
        <f>+'01'!X15</f>
        <v>428.36</v>
      </c>
      <c r="E15" s="19">
        <f>+'02'!Y15</f>
        <v>474.68</v>
      </c>
      <c r="F15" s="19">
        <f>+'03'!U15</f>
        <v>838.78000000000009</v>
      </c>
      <c r="G15" s="19">
        <f>+'04'!Y15</f>
        <v>354.04999999999995</v>
      </c>
      <c r="H15" s="19">
        <f>+'05'!Z15</f>
        <v>566.24999999999989</v>
      </c>
      <c r="I15" s="19">
        <f>+'06'!Z15</f>
        <v>445.59000000000003</v>
      </c>
      <c r="J15" s="19">
        <f>+'07'!Z15</f>
        <v>394.68000000000006</v>
      </c>
      <c r="K15" s="19">
        <f>+'08'!AD15</f>
        <v>1184.4900000000002</v>
      </c>
      <c r="L15" s="19">
        <f>+'09'!AD15</f>
        <v>454.44</v>
      </c>
      <c r="M15" s="19">
        <f>+'10'!AD15</f>
        <v>521.17000000000007</v>
      </c>
      <c r="N15" s="19">
        <f>+'11'!AD15</f>
        <v>823.54</v>
      </c>
      <c r="O15" s="19">
        <f>+'12'!AD15</f>
        <v>369.43000000000006</v>
      </c>
      <c r="P15" s="8">
        <f t="shared" si="0"/>
        <v>6855.4600000000009</v>
      </c>
    </row>
    <row r="16" spans="1:16" x14ac:dyDescent="0.25">
      <c r="A16" s="9">
        <f t="shared" si="1"/>
        <v>12</v>
      </c>
      <c r="B16" s="46">
        <v>11818</v>
      </c>
      <c r="C16" s="47" t="s">
        <v>15</v>
      </c>
      <c r="D16" s="19">
        <f>+'01'!X16</f>
        <v>17.149999999999999</v>
      </c>
      <c r="E16" s="19">
        <f>+'02'!Y16</f>
        <v>20.58</v>
      </c>
      <c r="F16" s="19">
        <f>+'03'!U16</f>
        <v>274.39999999999998</v>
      </c>
      <c r="G16" s="19">
        <f>+'04'!Y16</f>
        <v>291.55</v>
      </c>
      <c r="H16" s="19">
        <f>+'05'!Z16</f>
        <v>157.78000000000003</v>
      </c>
      <c r="I16" s="19">
        <f>+'06'!Z16</f>
        <v>723.71</v>
      </c>
      <c r="J16" s="19">
        <f>+'07'!Z16</f>
        <v>349.86</v>
      </c>
      <c r="K16" s="19">
        <f>+'08'!AD16</f>
        <v>6.86</v>
      </c>
      <c r="L16" s="19">
        <f>+'09'!AD16</f>
        <v>14.87</v>
      </c>
      <c r="M16" s="19">
        <f>+'10'!AD16</f>
        <v>377.3</v>
      </c>
      <c r="N16" s="19">
        <f>+'11'!AD16</f>
        <v>44.59</v>
      </c>
      <c r="O16" s="19">
        <f>+'12'!AD16</f>
        <v>290.60000000000002</v>
      </c>
      <c r="P16" s="8">
        <f t="shared" si="0"/>
        <v>2569.25</v>
      </c>
    </row>
    <row r="17" spans="1:22" x14ac:dyDescent="0.25">
      <c r="A17" s="9">
        <f t="shared" si="1"/>
        <v>13</v>
      </c>
      <c r="B17" s="46">
        <v>11899</v>
      </c>
      <c r="C17" s="47" t="s">
        <v>16</v>
      </c>
      <c r="D17" s="19">
        <f>+'01'!X17</f>
        <v>0</v>
      </c>
      <c r="E17" s="19">
        <f>+'02'!Y17</f>
        <v>0</v>
      </c>
      <c r="F17" s="19">
        <f>+'03'!U17</f>
        <v>2.86</v>
      </c>
      <c r="G17" s="19">
        <f>+'04'!Y17</f>
        <v>0</v>
      </c>
      <c r="H17" s="19">
        <f>+'05'!Z17</f>
        <v>2.86</v>
      </c>
      <c r="I17" s="19">
        <f>+'06'!Z17</f>
        <v>0</v>
      </c>
      <c r="J17" s="19">
        <f>+'07'!Z17</f>
        <v>0</v>
      </c>
      <c r="K17" s="19">
        <f>+'08'!AD17</f>
        <v>0</v>
      </c>
      <c r="L17" s="19">
        <f>+'09'!AD17</f>
        <v>34.299999999999997</v>
      </c>
      <c r="M17" s="19">
        <f>+'10'!AD17</f>
        <v>0</v>
      </c>
      <c r="N17" s="19">
        <f>+'11'!AD17</f>
        <v>0</v>
      </c>
      <c r="O17" s="19">
        <f>+'12'!AD17</f>
        <v>0</v>
      </c>
      <c r="P17" s="8">
        <f t="shared" si="0"/>
        <v>40.019999999999996</v>
      </c>
    </row>
    <row r="18" spans="1:22" x14ac:dyDescent="0.25">
      <c r="A18" s="9"/>
      <c r="B18" s="46"/>
      <c r="C18" s="47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8"/>
    </row>
    <row r="19" spans="1:22" x14ac:dyDescent="0.25">
      <c r="A19" s="9">
        <f>+A17+1</f>
        <v>14</v>
      </c>
      <c r="B19" s="46">
        <v>12105</v>
      </c>
      <c r="C19" s="47" t="s">
        <v>17</v>
      </c>
      <c r="D19" s="19">
        <f>+'01'!X18</f>
        <v>3518.93</v>
      </c>
      <c r="E19" s="19">
        <f>+'02'!Y18</f>
        <v>2241.31</v>
      </c>
      <c r="F19" s="19">
        <f>+'03'!U18</f>
        <v>2130.2200000000003</v>
      </c>
      <c r="G19" s="19">
        <f>+'04'!Y18</f>
        <v>2222.25</v>
      </c>
      <c r="H19" s="19">
        <f>+'05'!Z18</f>
        <v>1937.3</v>
      </c>
      <c r="I19" s="19">
        <f>+'06'!Z18</f>
        <v>2159.58</v>
      </c>
      <c r="J19" s="19">
        <f>+'07'!Z18</f>
        <v>2093.12</v>
      </c>
      <c r="K19" s="19">
        <f>+'08'!AD18</f>
        <v>2313.8900000000003</v>
      </c>
      <c r="L19" s="19">
        <f>+'09'!AD18</f>
        <v>2560.44</v>
      </c>
      <c r="M19" s="19">
        <f>+'10'!AD18</f>
        <v>3089.09</v>
      </c>
      <c r="N19" s="19">
        <f>+'11'!AD18</f>
        <v>3096.5</v>
      </c>
      <c r="O19" s="19">
        <f>+'12'!AD18</f>
        <v>1828.09</v>
      </c>
      <c r="P19" s="8">
        <f t="shared" si="0"/>
        <v>29190.719999999998</v>
      </c>
    </row>
    <row r="20" spans="1:22" x14ac:dyDescent="0.25">
      <c r="A20" s="9">
        <f t="shared" si="1"/>
        <v>15</v>
      </c>
      <c r="B20" s="46">
        <v>12108</v>
      </c>
      <c r="C20" s="47" t="s">
        <v>18</v>
      </c>
      <c r="D20" s="19">
        <f>+'01'!X19</f>
        <v>8653.41</v>
      </c>
      <c r="E20" s="19">
        <f>+'02'!Y19</f>
        <v>4192.4399999999996</v>
      </c>
      <c r="F20" s="19">
        <f>+'03'!U19</f>
        <v>3836.7999999999997</v>
      </c>
      <c r="G20" s="19">
        <f>+'04'!Y19</f>
        <v>3178.25</v>
      </c>
      <c r="H20" s="19">
        <f>+'05'!Z19</f>
        <v>3652.95</v>
      </c>
      <c r="I20" s="19">
        <f>+'06'!Z19</f>
        <v>2956.1100000000006</v>
      </c>
      <c r="J20" s="19">
        <f>+'07'!Z19</f>
        <v>3785.0599999999995</v>
      </c>
      <c r="K20" s="19">
        <f>+'08'!AD19</f>
        <v>2966.38</v>
      </c>
      <c r="L20" s="19">
        <f>+'09'!AD19</f>
        <v>3275.1500000000005</v>
      </c>
      <c r="M20" s="19">
        <f>+'10'!AD19</f>
        <v>2663.5599999999995</v>
      </c>
      <c r="N20" s="19">
        <f>+'11'!AD19</f>
        <v>3663.2299999999996</v>
      </c>
      <c r="O20" s="19">
        <f>+'12'!AD19</f>
        <v>4374.6900000000005</v>
      </c>
      <c r="P20" s="8">
        <f t="shared" si="0"/>
        <v>47198.03</v>
      </c>
    </row>
    <row r="21" spans="1:22" x14ac:dyDescent="0.25">
      <c r="A21" s="9">
        <f t="shared" si="1"/>
        <v>16</v>
      </c>
      <c r="B21" s="46">
        <v>12109</v>
      </c>
      <c r="C21" s="47" t="s">
        <v>19</v>
      </c>
      <c r="D21" s="19">
        <f>+'01'!X20</f>
        <v>9646.9770000000008</v>
      </c>
      <c r="E21" s="19">
        <f>+'02'!Y20</f>
        <v>5159.42</v>
      </c>
      <c r="F21" s="19">
        <f>+'03'!U20</f>
        <v>7267.2200000000012</v>
      </c>
      <c r="G21" s="19">
        <f>+'04'!Y20</f>
        <v>4514.76</v>
      </c>
      <c r="H21" s="19">
        <f>+'05'!Z20</f>
        <v>8997.880000000001</v>
      </c>
      <c r="I21" s="19">
        <f>+'06'!Z20</f>
        <v>4368.2</v>
      </c>
      <c r="J21" s="19">
        <f>+'07'!Z20</f>
        <v>13220.09</v>
      </c>
      <c r="K21" s="19">
        <f>+'08'!AD20</f>
        <v>4095.73</v>
      </c>
      <c r="L21" s="19">
        <f>+'09'!AD20</f>
        <v>4759.33</v>
      </c>
      <c r="M21" s="19">
        <f>+'10'!AD20</f>
        <v>4103.8200000000006</v>
      </c>
      <c r="N21" s="19">
        <f>+'11'!AD20</f>
        <v>4332.74</v>
      </c>
      <c r="O21" s="19">
        <f>+'12'!AD20</f>
        <v>6061.12</v>
      </c>
      <c r="P21" s="8">
        <f t="shared" si="0"/>
        <v>76527.286999999997</v>
      </c>
      <c r="T21" s="86" t="s">
        <v>94</v>
      </c>
      <c r="U21" s="86"/>
      <c r="V21" s="86"/>
    </row>
    <row r="22" spans="1:22" x14ac:dyDescent="0.25">
      <c r="A22" s="9">
        <f t="shared" si="1"/>
        <v>17</v>
      </c>
      <c r="B22" s="46">
        <v>12111</v>
      </c>
      <c r="C22" s="47" t="s">
        <v>20</v>
      </c>
      <c r="D22" s="19">
        <f>+'01'!X21</f>
        <v>723.89</v>
      </c>
      <c r="E22" s="19">
        <f>+'02'!Y21</f>
        <v>282.02999999999997</v>
      </c>
      <c r="F22" s="19">
        <f>+'03'!U21</f>
        <v>167</v>
      </c>
      <c r="G22" s="19">
        <f>+'04'!Y21</f>
        <v>469.9</v>
      </c>
      <c r="H22" s="19">
        <f>+'05'!Z21</f>
        <v>245.21</v>
      </c>
      <c r="I22" s="19">
        <f>+'06'!Z21</f>
        <v>220.9</v>
      </c>
      <c r="J22" s="19">
        <f>+'07'!Z21</f>
        <v>518.06999999999994</v>
      </c>
      <c r="K22" s="19">
        <f>+'08'!AD21</f>
        <v>203.67999999999998</v>
      </c>
      <c r="L22" s="19">
        <f>+'09'!AD21</f>
        <v>428.71999999999997</v>
      </c>
      <c r="M22" s="19">
        <f>+'10'!AD21</f>
        <v>699.7</v>
      </c>
      <c r="N22" s="19">
        <f>+'11'!AD21</f>
        <v>688.83999999999992</v>
      </c>
      <c r="O22" s="19">
        <f>+'12'!AD21</f>
        <v>3626.52</v>
      </c>
      <c r="P22" s="8">
        <f t="shared" si="0"/>
        <v>8274.4599999999991</v>
      </c>
      <c r="T22" s="85" t="s">
        <v>95</v>
      </c>
      <c r="U22" s="85"/>
      <c r="V22" s="85"/>
    </row>
    <row r="23" spans="1:22" ht="14.25" customHeight="1" x14ac:dyDescent="0.25">
      <c r="A23" s="9">
        <f t="shared" si="1"/>
        <v>18</v>
      </c>
      <c r="B23" s="46">
        <v>12112</v>
      </c>
      <c r="C23" s="47" t="s">
        <v>21</v>
      </c>
      <c r="D23" s="19">
        <f>+'01'!X22</f>
        <v>5995.13</v>
      </c>
      <c r="E23" s="19">
        <f>+'02'!Y22</f>
        <v>3536.6400000000003</v>
      </c>
      <c r="F23" s="19">
        <f>+'03'!U22</f>
        <v>4531.5</v>
      </c>
      <c r="G23" s="19">
        <f>+'04'!Y22</f>
        <v>2903.4600000000005</v>
      </c>
      <c r="H23" s="19">
        <f>+'05'!Z22</f>
        <v>4852.54</v>
      </c>
      <c r="I23" s="19">
        <f>+'06'!Z22</f>
        <v>2801.5500000000006</v>
      </c>
      <c r="J23" s="19">
        <f>+'07'!Z22</f>
        <v>7249.5300000000007</v>
      </c>
      <c r="K23" s="19">
        <f>+'08'!AD22</f>
        <v>2468.64</v>
      </c>
      <c r="L23" s="19">
        <f>+'09'!AD22</f>
        <v>3311.88</v>
      </c>
      <c r="M23" s="19">
        <f>+'10'!AD22</f>
        <v>2501.2200000000003</v>
      </c>
      <c r="N23" s="19">
        <f>+'11'!AD22</f>
        <v>2904.51</v>
      </c>
      <c r="O23" s="19">
        <f>+'12'!AD22</f>
        <v>2597.9300000000003</v>
      </c>
      <c r="P23" s="8">
        <f t="shared" si="0"/>
        <v>45654.53</v>
      </c>
      <c r="T23" s="73" t="s">
        <v>91</v>
      </c>
      <c r="U23" s="74"/>
      <c r="V23" s="73" t="s">
        <v>92</v>
      </c>
    </row>
    <row r="24" spans="1:22" ht="14.25" customHeight="1" x14ac:dyDescent="0.25">
      <c r="A24" s="9">
        <f t="shared" si="1"/>
        <v>19</v>
      </c>
      <c r="B24" s="68">
        <v>12114</v>
      </c>
      <c r="C24" s="69" t="s">
        <v>22</v>
      </c>
      <c r="D24" s="70">
        <f>+'01'!X23</f>
        <v>3604.82</v>
      </c>
      <c r="E24" s="70">
        <f>+'02'!Y23</f>
        <v>4448.33</v>
      </c>
      <c r="F24" s="70">
        <f>+'03'!U23</f>
        <v>2663.71</v>
      </c>
      <c r="G24" s="70">
        <f>+'04'!Y23</f>
        <v>6499.9099999999989</v>
      </c>
      <c r="H24" s="70">
        <f>+'05'!Z23</f>
        <v>2779.9799999999996</v>
      </c>
      <c r="I24" s="70">
        <f>+'06'!Z23</f>
        <v>2058.25</v>
      </c>
      <c r="J24" s="70">
        <f>+'07'!Z23</f>
        <v>4837.5499999999993</v>
      </c>
      <c r="K24" s="70">
        <f>+'08'!AD23</f>
        <v>3651.3199999999993</v>
      </c>
      <c r="L24" s="70">
        <f>+'09'!AD23</f>
        <v>2032.5100000000002</v>
      </c>
      <c r="M24" s="70">
        <f>+'10'!AD23</f>
        <v>1588.35</v>
      </c>
      <c r="N24" s="70">
        <f>+'11'!AD23</f>
        <v>4031.32</v>
      </c>
      <c r="O24" s="70">
        <f>+'12'!AD23</f>
        <v>3896.7100000000009</v>
      </c>
      <c r="P24" s="71">
        <f t="shared" si="0"/>
        <v>42092.759999999995</v>
      </c>
      <c r="T24" s="72" t="s">
        <v>77</v>
      </c>
      <c r="U24" t="s">
        <v>89</v>
      </c>
      <c r="V24" s="58">
        <f>+D24</f>
        <v>3604.82</v>
      </c>
    </row>
    <row r="25" spans="1:22" ht="14.25" customHeight="1" x14ac:dyDescent="0.25">
      <c r="A25" s="9">
        <f t="shared" si="1"/>
        <v>20</v>
      </c>
      <c r="B25" s="46">
        <v>12115</v>
      </c>
      <c r="C25" s="47" t="s">
        <v>23</v>
      </c>
      <c r="D25" s="19">
        <f>+'01'!X24</f>
        <v>11826.369999999999</v>
      </c>
      <c r="E25" s="19">
        <f>+'02'!Y24</f>
        <v>10471.299999999999</v>
      </c>
      <c r="F25" s="19">
        <f>+'03'!U24</f>
        <v>8952.630000000001</v>
      </c>
      <c r="G25" s="19">
        <f>+'04'!Y24</f>
        <v>9647.2000000000007</v>
      </c>
      <c r="H25" s="19">
        <f>+'05'!Z24</f>
        <v>10846.64</v>
      </c>
      <c r="I25" s="19">
        <f>+'06'!Z24</f>
        <v>8992.5999999999985</v>
      </c>
      <c r="J25" s="19">
        <f>+'07'!Z24</f>
        <v>9405.9699999999975</v>
      </c>
      <c r="K25" s="19">
        <f>+'08'!AD24</f>
        <v>10697.12</v>
      </c>
      <c r="L25" s="19">
        <f>+'09'!AD24</f>
        <v>9276.43</v>
      </c>
      <c r="M25" s="19">
        <f>+'10'!AD24</f>
        <v>17107.160000000003</v>
      </c>
      <c r="N25" s="19">
        <f>+'11'!AD24</f>
        <v>13619.669999999998</v>
      </c>
      <c r="O25" s="19">
        <f>+'12'!AD24</f>
        <v>11901.899999999998</v>
      </c>
      <c r="P25" s="8">
        <f t="shared" si="0"/>
        <v>132744.99</v>
      </c>
      <c r="T25" s="72" t="s">
        <v>78</v>
      </c>
      <c r="U25" t="s">
        <v>90</v>
      </c>
      <c r="V25" s="58">
        <f>+E24</f>
        <v>4448.33</v>
      </c>
    </row>
    <row r="26" spans="1:22" ht="14.25" customHeight="1" x14ac:dyDescent="0.25">
      <c r="A26" s="9">
        <f t="shared" si="1"/>
        <v>21</v>
      </c>
      <c r="B26" s="46">
        <v>12117</v>
      </c>
      <c r="C26" s="47" t="s">
        <v>24</v>
      </c>
      <c r="D26" s="19">
        <f>+'01'!X25</f>
        <v>2802.7000000000003</v>
      </c>
      <c r="E26" s="19">
        <f>+'02'!Y25</f>
        <v>1572.1000000000001</v>
      </c>
      <c r="F26" s="19">
        <f>+'03'!U25</f>
        <v>1297.8899999999999</v>
      </c>
      <c r="G26" s="19">
        <f>+'04'!Y25</f>
        <v>1055.28</v>
      </c>
      <c r="H26" s="19">
        <f>+'05'!Z25</f>
        <v>1288.1199999999999</v>
      </c>
      <c r="I26" s="19">
        <f>+'06'!Z25</f>
        <v>937.4</v>
      </c>
      <c r="J26" s="19">
        <f>+'07'!Z25</f>
        <v>1541.59</v>
      </c>
      <c r="K26" s="19">
        <f>+'08'!AD25</f>
        <v>1146.9599999999998</v>
      </c>
      <c r="L26" s="19">
        <f>+'09'!AD25</f>
        <v>987.31999999999994</v>
      </c>
      <c r="M26" s="19">
        <f>+'10'!AD25</f>
        <v>870.75000000000011</v>
      </c>
      <c r="N26" s="19">
        <f>+'11'!AD25</f>
        <v>899.72</v>
      </c>
      <c r="O26" s="19">
        <f>+'12'!AD25</f>
        <v>11215.67</v>
      </c>
      <c r="P26" s="8">
        <f t="shared" si="0"/>
        <v>25615.5</v>
      </c>
      <c r="T26" s="72" t="s">
        <v>79</v>
      </c>
      <c r="U26" t="s">
        <v>90</v>
      </c>
      <c r="V26" s="58">
        <f>+F24</f>
        <v>2663.71</v>
      </c>
    </row>
    <row r="27" spans="1:22" ht="14.25" customHeight="1" x14ac:dyDescent="0.25">
      <c r="A27" s="9">
        <f t="shared" si="1"/>
        <v>22</v>
      </c>
      <c r="B27" s="46">
        <v>12118</v>
      </c>
      <c r="C27" s="47" t="s">
        <v>25</v>
      </c>
      <c r="D27" s="19">
        <f>+'01'!X26</f>
        <v>0</v>
      </c>
      <c r="E27" s="19">
        <f>+'02'!Y26</f>
        <v>35807</v>
      </c>
      <c r="F27" s="19">
        <f>+'03'!U26</f>
        <v>3000</v>
      </c>
      <c r="G27" s="19">
        <f>+'04'!Y26</f>
        <v>30704.32</v>
      </c>
      <c r="H27" s="19">
        <f>+'05'!Z26</f>
        <v>5157</v>
      </c>
      <c r="I27" s="19">
        <f>+'06'!Z26</f>
        <v>203.98</v>
      </c>
      <c r="J27" s="19">
        <f>+'07'!Z26</f>
        <v>30150</v>
      </c>
      <c r="K27" s="19">
        <f>+'08'!AD26</f>
        <v>15928</v>
      </c>
      <c r="L27" s="19">
        <f>+'09'!AD26</f>
        <v>1750</v>
      </c>
      <c r="M27" s="19">
        <f>+'10'!AD26</f>
        <v>1000</v>
      </c>
      <c r="N27" s="19">
        <f>+'11'!AD26</f>
        <v>37386.199999999997</v>
      </c>
      <c r="O27" s="19">
        <f>+'12'!AD26</f>
        <v>1474.55</v>
      </c>
      <c r="P27" s="8">
        <f t="shared" si="0"/>
        <v>162561.04999999999</v>
      </c>
      <c r="T27" s="72" t="s">
        <v>80</v>
      </c>
      <c r="U27" t="s">
        <v>90</v>
      </c>
      <c r="V27" s="58">
        <f>+G24</f>
        <v>6499.9099999999989</v>
      </c>
    </row>
    <row r="28" spans="1:22" ht="14.25" customHeight="1" x14ac:dyDescent="0.25">
      <c r="A28" s="9">
        <f t="shared" si="1"/>
        <v>23</v>
      </c>
      <c r="B28" s="46">
        <v>12119</v>
      </c>
      <c r="C28" s="47" t="s">
        <v>26</v>
      </c>
      <c r="D28" s="19">
        <f>+'01'!X27</f>
        <v>0</v>
      </c>
      <c r="E28" s="19">
        <f>+'02'!Y27</f>
        <v>3</v>
      </c>
      <c r="F28" s="19">
        <f>+'03'!U27</f>
        <v>0</v>
      </c>
      <c r="G28" s="19">
        <f>+'04'!Y27</f>
        <v>0</v>
      </c>
      <c r="H28" s="19">
        <f>+'05'!Z27</f>
        <v>0</v>
      </c>
      <c r="I28" s="19">
        <f>+'06'!Z27</f>
        <v>91.88</v>
      </c>
      <c r="J28" s="19">
        <f>+'07'!Z27</f>
        <v>0</v>
      </c>
      <c r="K28" s="19">
        <f>+'08'!AD27</f>
        <v>0</v>
      </c>
      <c r="L28" s="19">
        <f>+'09'!AD27</f>
        <v>0</v>
      </c>
      <c r="M28" s="19">
        <f>+'10'!AD27</f>
        <v>0</v>
      </c>
      <c r="N28" s="19">
        <f>+'11'!AD27</f>
        <v>0</v>
      </c>
      <c r="O28" s="19">
        <f>+'12'!AD27</f>
        <v>750</v>
      </c>
      <c r="P28" s="8">
        <f t="shared" si="0"/>
        <v>844.88</v>
      </c>
      <c r="T28" s="72" t="s">
        <v>81</v>
      </c>
      <c r="U28" t="s">
        <v>90</v>
      </c>
      <c r="V28" s="58">
        <f>+H24</f>
        <v>2779.9799999999996</v>
      </c>
    </row>
    <row r="29" spans="1:22" ht="14.25" customHeight="1" x14ac:dyDescent="0.25">
      <c r="A29" s="9">
        <f t="shared" si="1"/>
        <v>24</v>
      </c>
      <c r="B29" s="46">
        <v>12199</v>
      </c>
      <c r="C29" s="47" t="s">
        <v>27</v>
      </c>
      <c r="D29" s="19">
        <f>+'01'!X28</f>
        <v>1089.95</v>
      </c>
      <c r="E29" s="19">
        <f>+'02'!Y28</f>
        <v>677.16999999999985</v>
      </c>
      <c r="F29" s="19">
        <f>+'03'!U28</f>
        <v>13148.55</v>
      </c>
      <c r="G29" s="19">
        <f>+'04'!Y28</f>
        <v>1396.5900000000001</v>
      </c>
      <c r="H29" s="19">
        <f>+'05'!Z28</f>
        <v>1223.43</v>
      </c>
      <c r="I29" s="19">
        <f>+'06'!Z28</f>
        <v>870.21999999999991</v>
      </c>
      <c r="J29" s="19">
        <f>+'07'!Z28</f>
        <v>353.9</v>
      </c>
      <c r="K29" s="19">
        <f>+'08'!AD28</f>
        <v>626.91000000000008</v>
      </c>
      <c r="L29" s="19">
        <f>+'09'!AD28</f>
        <v>645.82999999999993</v>
      </c>
      <c r="M29" s="19">
        <f>+'10'!AD28</f>
        <v>1029.8199999999997</v>
      </c>
      <c r="N29" s="19">
        <f>+'11'!AD28</f>
        <v>4563.3</v>
      </c>
      <c r="O29" s="19">
        <f>+'12'!AD28</f>
        <v>128449.26</v>
      </c>
      <c r="P29" s="8">
        <f t="shared" si="0"/>
        <v>154074.93</v>
      </c>
      <c r="T29" s="72" t="s">
        <v>82</v>
      </c>
      <c r="U29" t="s">
        <v>90</v>
      </c>
      <c r="V29" s="58">
        <f>+I24</f>
        <v>2058.25</v>
      </c>
    </row>
    <row r="30" spans="1:22" ht="14.25" customHeight="1" x14ac:dyDescent="0.25">
      <c r="A30" s="9"/>
      <c r="B30" s="46"/>
      <c r="C30" s="4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/>
      <c r="T30" s="72" t="s">
        <v>83</v>
      </c>
      <c r="U30" t="s">
        <v>90</v>
      </c>
      <c r="V30" s="58">
        <f>+J24</f>
        <v>4837.5499999999993</v>
      </c>
    </row>
    <row r="31" spans="1:22" ht="14.25" customHeight="1" x14ac:dyDescent="0.25">
      <c r="A31" s="9">
        <f>+A29+1</f>
        <v>25</v>
      </c>
      <c r="B31" s="46">
        <v>12210</v>
      </c>
      <c r="C31" s="47" t="s">
        <v>28</v>
      </c>
      <c r="D31" s="19">
        <f>+'01'!X29</f>
        <v>7405</v>
      </c>
      <c r="E31" s="19">
        <f>+'02'!Y29</f>
        <v>5250</v>
      </c>
      <c r="F31" s="19">
        <f>+'03'!U29</f>
        <v>0</v>
      </c>
      <c r="G31" s="19">
        <f>+'04'!Y29</f>
        <v>0</v>
      </c>
      <c r="H31" s="19">
        <f>+'05'!Z29</f>
        <v>2000</v>
      </c>
      <c r="I31" s="19">
        <f>+'06'!Z29</f>
        <v>2000</v>
      </c>
      <c r="J31" s="19">
        <f>+'07'!Z29</f>
        <v>0</v>
      </c>
      <c r="K31" s="19">
        <f>+'08'!AD29</f>
        <v>0</v>
      </c>
      <c r="L31" s="19">
        <f>+'09'!AD29</f>
        <v>0</v>
      </c>
      <c r="M31" s="19">
        <f>+'10'!AD29</f>
        <v>0</v>
      </c>
      <c r="N31" s="19">
        <f>+'11'!AD29</f>
        <v>82.93</v>
      </c>
      <c r="O31" s="19">
        <f>+'12'!AD29</f>
        <v>128449.26</v>
      </c>
      <c r="P31" s="8">
        <f t="shared" si="0"/>
        <v>145187.19</v>
      </c>
      <c r="T31" s="72" t="s">
        <v>84</v>
      </c>
      <c r="U31" t="s">
        <v>90</v>
      </c>
      <c r="V31" s="58">
        <f>+K24</f>
        <v>3651.3199999999993</v>
      </c>
    </row>
    <row r="32" spans="1:22" ht="14.25" customHeight="1" x14ac:dyDescent="0.25">
      <c r="A32" s="9">
        <f t="shared" si="1"/>
        <v>26</v>
      </c>
      <c r="B32" s="46">
        <v>12299</v>
      </c>
      <c r="C32" s="47" t="s">
        <v>29</v>
      </c>
      <c r="D32" s="19">
        <f>+'01'!X30</f>
        <v>0</v>
      </c>
      <c r="E32" s="19">
        <f>+'02'!Y30</f>
        <v>0</v>
      </c>
      <c r="F32" s="19">
        <f>+'03'!U30</f>
        <v>0</v>
      </c>
      <c r="G32" s="19">
        <f>+'04'!Y30</f>
        <v>0</v>
      </c>
      <c r="H32" s="19">
        <f>+'05'!Z30</f>
        <v>0</v>
      </c>
      <c r="I32" s="19">
        <f>+'06'!Z30</f>
        <v>0</v>
      </c>
      <c r="J32" s="19">
        <f>+'07'!Z30</f>
        <v>0</v>
      </c>
      <c r="K32" s="19">
        <f>+'08'!AD30</f>
        <v>0</v>
      </c>
      <c r="L32" s="19">
        <f>+'09'!AD30</f>
        <v>0</v>
      </c>
      <c r="M32" s="19">
        <f>+'10'!AD30</f>
        <v>0</v>
      </c>
      <c r="N32" s="19">
        <f>+'11'!AD30</f>
        <v>0</v>
      </c>
      <c r="O32" s="19">
        <f>+'12'!AD30</f>
        <v>0</v>
      </c>
      <c r="P32" s="8">
        <f t="shared" si="0"/>
        <v>0</v>
      </c>
      <c r="T32" s="72" t="s">
        <v>85</v>
      </c>
      <c r="U32" t="s">
        <v>90</v>
      </c>
      <c r="V32" s="58">
        <f>+L24</f>
        <v>2032.5100000000002</v>
      </c>
    </row>
    <row r="33" spans="1:22" ht="14.25" customHeight="1" x14ac:dyDescent="0.25">
      <c r="A33" s="9">
        <f t="shared" si="1"/>
        <v>27</v>
      </c>
      <c r="B33" s="46">
        <v>15499</v>
      </c>
      <c r="C33" s="47" t="s">
        <v>30</v>
      </c>
      <c r="D33" s="19">
        <f>+'01'!X31</f>
        <v>0</v>
      </c>
      <c r="E33" s="19">
        <f>+'02'!Y31</f>
        <v>0</v>
      </c>
      <c r="F33" s="19">
        <f>+'03'!U31</f>
        <v>0</v>
      </c>
      <c r="G33" s="19">
        <f>+'04'!Y31</f>
        <v>0</v>
      </c>
      <c r="H33" s="19">
        <f>+'05'!Z31</f>
        <v>0</v>
      </c>
      <c r="I33" s="19">
        <f>+'06'!Z31</f>
        <v>2100</v>
      </c>
      <c r="J33" s="19">
        <f>+'07'!Z31</f>
        <v>738</v>
      </c>
      <c r="K33" s="19">
        <f>+'08'!AD31</f>
        <v>0</v>
      </c>
      <c r="L33" s="19">
        <f>+'09'!AD31</f>
        <v>0</v>
      </c>
      <c r="M33" s="19">
        <f>+'10'!AD31</f>
        <v>0</v>
      </c>
      <c r="N33" s="19">
        <f>+'11'!AD31</f>
        <v>0</v>
      </c>
      <c r="O33" s="19">
        <f>+'12'!AD31</f>
        <v>0</v>
      </c>
      <c r="P33" s="8">
        <f t="shared" si="0"/>
        <v>2838</v>
      </c>
      <c r="T33" s="72" t="s">
        <v>86</v>
      </c>
      <c r="U33" t="s">
        <v>90</v>
      </c>
      <c r="V33" s="58">
        <f>+M24</f>
        <v>1588.35</v>
      </c>
    </row>
    <row r="34" spans="1:22" ht="14.25" customHeight="1" x14ac:dyDescent="0.25">
      <c r="A34" s="9"/>
      <c r="B34" s="46"/>
      <c r="C34" s="4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/>
      <c r="T34" s="72" t="s">
        <v>87</v>
      </c>
      <c r="U34" t="s">
        <v>90</v>
      </c>
      <c r="V34" s="58">
        <f>+N24</f>
        <v>4031.32</v>
      </c>
    </row>
    <row r="35" spans="1:22" ht="14.25" customHeight="1" x14ac:dyDescent="0.25">
      <c r="A35" s="9">
        <f>+A33+1</f>
        <v>28</v>
      </c>
      <c r="B35" s="46">
        <v>15301</v>
      </c>
      <c r="C35" s="47" t="s">
        <v>31</v>
      </c>
      <c r="D35" s="19">
        <f>+'01'!X32</f>
        <v>643.43999999999994</v>
      </c>
      <c r="E35" s="19">
        <f>+'02'!Y32</f>
        <v>192.32999999999998</v>
      </c>
      <c r="F35" s="19">
        <f>+'03'!U32</f>
        <v>603.64</v>
      </c>
      <c r="G35" s="19">
        <f>+'04'!Y32</f>
        <v>139.66999999999999</v>
      </c>
      <c r="H35" s="19">
        <f>+'05'!Z32</f>
        <v>253.60999999999999</v>
      </c>
      <c r="I35" s="19">
        <f>+'06'!Z32</f>
        <v>75.22999999999999</v>
      </c>
      <c r="J35" s="19">
        <f>+'07'!Z32</f>
        <v>18.939999999999998</v>
      </c>
      <c r="K35" s="19">
        <f>+'08'!AD32</f>
        <v>636.1</v>
      </c>
      <c r="L35" s="19">
        <f>+'09'!AD32</f>
        <v>182.16</v>
      </c>
      <c r="M35" s="19">
        <f>+'10'!AD32</f>
        <v>268.79000000000008</v>
      </c>
      <c r="N35" s="19">
        <f>+'11'!AD32</f>
        <v>132.94000000000003</v>
      </c>
      <c r="O35" s="19">
        <f>+'12'!AD32</f>
        <v>241.01000000000002</v>
      </c>
      <c r="P35" s="8">
        <f t="shared" si="0"/>
        <v>3387.86</v>
      </c>
      <c r="T35" s="72" t="s">
        <v>88</v>
      </c>
      <c r="U35" t="s">
        <v>90</v>
      </c>
      <c r="V35" s="58">
        <f>+O24</f>
        <v>3896.7100000000009</v>
      </c>
    </row>
    <row r="36" spans="1:22" ht="14.25" customHeight="1" x14ac:dyDescent="0.25">
      <c r="A36" s="9">
        <f t="shared" si="1"/>
        <v>29</v>
      </c>
      <c r="B36" s="46">
        <v>15302</v>
      </c>
      <c r="C36" s="47" t="s">
        <v>32</v>
      </c>
      <c r="D36" s="19">
        <f>+'01'!X33</f>
        <v>3066.29</v>
      </c>
      <c r="E36" s="19">
        <f>+'02'!Y33</f>
        <v>257.45999999999998</v>
      </c>
      <c r="F36" s="19">
        <f>+'03'!U33</f>
        <v>271.80999999999995</v>
      </c>
      <c r="G36" s="19">
        <f>+'04'!Y33</f>
        <v>61.000000000000007</v>
      </c>
      <c r="H36" s="19">
        <f>+'05'!Z33</f>
        <v>62.940000000000005</v>
      </c>
      <c r="I36" s="19">
        <f>+'06'!Z33</f>
        <v>25.439999999999998</v>
      </c>
      <c r="J36" s="19">
        <f>+'07'!Z33</f>
        <v>2.2200000000000002</v>
      </c>
      <c r="K36" s="19">
        <f>+'08'!AD33</f>
        <v>126.74000000000001</v>
      </c>
      <c r="L36" s="19">
        <f>+'09'!AD33</f>
        <v>185.97</v>
      </c>
      <c r="M36" s="19">
        <f>+'10'!AD33</f>
        <v>324.73</v>
      </c>
      <c r="N36" s="19">
        <f>+'11'!AD33</f>
        <v>44.529999999999994</v>
      </c>
      <c r="O36" s="19">
        <f>+'12'!AD33</f>
        <v>298.24000000000007</v>
      </c>
      <c r="P36" s="8">
        <f t="shared" si="0"/>
        <v>4727.369999999999</v>
      </c>
      <c r="T36" s="76" t="s">
        <v>93</v>
      </c>
      <c r="U36" s="77" t="s">
        <v>89</v>
      </c>
      <c r="V36" s="75">
        <f>SUM(V24:V35)</f>
        <v>42092.759999999995</v>
      </c>
    </row>
    <row r="37" spans="1:22" x14ac:dyDescent="0.25">
      <c r="A37" s="9">
        <f t="shared" si="1"/>
        <v>30</v>
      </c>
      <c r="B37" s="46">
        <v>15312</v>
      </c>
      <c r="C37" s="47" t="s">
        <v>33</v>
      </c>
      <c r="D37" s="19">
        <f>+'01'!X34</f>
        <v>22.88</v>
      </c>
      <c r="E37" s="19">
        <f>+'02'!Y34</f>
        <v>20.02</v>
      </c>
      <c r="F37" s="19">
        <f>+'03'!U34</f>
        <v>17.16</v>
      </c>
      <c r="G37" s="19">
        <f>+'04'!Y34</f>
        <v>20.02</v>
      </c>
      <c r="H37" s="19">
        <f>+'05'!Z34</f>
        <v>31.459999999999997</v>
      </c>
      <c r="I37" s="19">
        <f>+'06'!Z34</f>
        <v>17.87</v>
      </c>
      <c r="J37" s="19">
        <f>+'07'!Z34</f>
        <v>25.74</v>
      </c>
      <c r="K37" s="19">
        <f>+'08'!AD34</f>
        <v>20.02</v>
      </c>
      <c r="L37" s="19">
        <f>+'09'!AD34</f>
        <v>14.3</v>
      </c>
      <c r="M37" s="19">
        <f>+'10'!AD34</f>
        <v>22.88</v>
      </c>
      <c r="N37" s="19">
        <f>+'11'!AD34</f>
        <v>22.88</v>
      </c>
      <c r="O37" s="19">
        <f>+'12'!AD34</f>
        <v>77.25</v>
      </c>
      <c r="P37" s="8">
        <f t="shared" si="0"/>
        <v>312.48</v>
      </c>
    </row>
    <row r="38" spans="1:22" x14ac:dyDescent="0.25">
      <c r="A38" s="9">
        <f t="shared" si="1"/>
        <v>31</v>
      </c>
      <c r="B38" s="46">
        <v>15314</v>
      </c>
      <c r="C38" s="47" t="s">
        <v>34</v>
      </c>
      <c r="D38" s="19">
        <f>+'01'!X35</f>
        <v>0</v>
      </c>
      <c r="E38" s="19">
        <f>+'02'!Y35</f>
        <v>0</v>
      </c>
      <c r="F38" s="19">
        <f>+'03'!U35</f>
        <v>0</v>
      </c>
      <c r="G38" s="19">
        <f>+'04'!Y35</f>
        <v>0</v>
      </c>
      <c r="H38" s="19">
        <f>+'05'!Z35</f>
        <v>0</v>
      </c>
      <c r="I38" s="19">
        <f>+'06'!Z35</f>
        <v>0</v>
      </c>
      <c r="J38" s="19">
        <f>+'07'!Z35</f>
        <v>0</v>
      </c>
      <c r="K38" s="19">
        <f>+'08'!AD35</f>
        <v>2.9699999999999998</v>
      </c>
      <c r="L38" s="19">
        <f>+'09'!AD35</f>
        <v>0</v>
      </c>
      <c r="M38" s="19">
        <f>+'10'!AD35</f>
        <v>0</v>
      </c>
      <c r="N38" s="19">
        <f>+'11'!AD35</f>
        <v>0</v>
      </c>
      <c r="O38" s="19">
        <f>+'12'!AD35</f>
        <v>20.02</v>
      </c>
      <c r="P38" s="8">
        <f t="shared" si="0"/>
        <v>22.99</v>
      </c>
    </row>
    <row r="39" spans="1:22" x14ac:dyDescent="0.25">
      <c r="A39" s="9">
        <f t="shared" si="1"/>
        <v>32</v>
      </c>
      <c r="B39" s="46">
        <v>15402</v>
      </c>
      <c r="C39" s="49" t="s">
        <v>35</v>
      </c>
      <c r="D39" s="19">
        <f>+'01'!X36</f>
        <v>197.53</v>
      </c>
      <c r="E39" s="19">
        <f>+'02'!Y36</f>
        <v>32.94</v>
      </c>
      <c r="F39" s="19">
        <f>+'03'!U36</f>
        <v>201.43</v>
      </c>
      <c r="G39" s="19">
        <f>+'04'!Y36</f>
        <v>75.489999999999995</v>
      </c>
      <c r="H39" s="19">
        <f>+'05'!Z36</f>
        <v>163.30000000000001</v>
      </c>
      <c r="I39" s="19">
        <f>+'06'!Z36</f>
        <v>83.3</v>
      </c>
      <c r="J39" s="19">
        <f>+'07'!Z36</f>
        <v>71.099999999999994</v>
      </c>
      <c r="K39" s="19">
        <f>+'08'!AD36</f>
        <v>284.92</v>
      </c>
      <c r="L39" s="19">
        <f>+'09'!AD36</f>
        <v>88.53</v>
      </c>
      <c r="M39" s="19">
        <f>+'10'!AD36</f>
        <v>37.92</v>
      </c>
      <c r="N39" s="19">
        <f>+'11'!AD36</f>
        <v>104.24000000000001</v>
      </c>
      <c r="O39" s="19">
        <f>+'12'!AD36</f>
        <v>83.5</v>
      </c>
      <c r="P39" s="8">
        <f t="shared" si="0"/>
        <v>1424.2</v>
      </c>
    </row>
    <row r="40" spans="1:22" ht="15.75" thickBot="1" x14ac:dyDescent="0.3">
      <c r="A40" s="9">
        <f t="shared" si="1"/>
        <v>33</v>
      </c>
      <c r="B40" s="50">
        <v>15799</v>
      </c>
      <c r="C40" s="51" t="s">
        <v>36</v>
      </c>
      <c r="D40" s="19">
        <f>+'01'!X37</f>
        <v>31224.39</v>
      </c>
      <c r="E40" s="19">
        <f>+'02'!Y37</f>
        <v>104000</v>
      </c>
      <c r="F40" s="19">
        <f>+'03'!U37</f>
        <v>81500</v>
      </c>
      <c r="G40" s="19">
        <f>+'04'!Y37</f>
        <v>16750.8</v>
      </c>
      <c r="H40" s="19">
        <f>+'05'!Z37</f>
        <v>8626.33</v>
      </c>
      <c r="I40" s="19">
        <f>+'06'!Z37</f>
        <v>0</v>
      </c>
      <c r="J40" s="19">
        <f>+'07'!Z37</f>
        <v>0</v>
      </c>
      <c r="K40" s="19">
        <f>+'08'!AD37</f>
        <v>14026</v>
      </c>
      <c r="L40" s="19">
        <f>+'09'!AD37</f>
        <v>0</v>
      </c>
      <c r="M40" s="19">
        <f>+'10'!AD37</f>
        <v>142431.67000000001</v>
      </c>
      <c r="N40" s="19">
        <f>+'11'!AD37</f>
        <v>0</v>
      </c>
      <c r="O40" s="19">
        <f>+'12'!AD37</f>
        <v>1583.5</v>
      </c>
      <c r="P40" s="8">
        <f t="shared" si="0"/>
        <v>400142.69</v>
      </c>
    </row>
    <row r="41" spans="1:22" ht="15.75" thickBot="1" x14ac:dyDescent="0.3">
      <c r="A41" s="9">
        <f>+A40</f>
        <v>33</v>
      </c>
      <c r="B41" s="79" t="s">
        <v>37</v>
      </c>
      <c r="C41" s="80"/>
      <c r="D41" s="12">
        <f>SUM(D5:D40)</f>
        <v>98865.896999999983</v>
      </c>
      <c r="E41" s="12">
        <f t="shared" ref="E41:O41" si="2">SUM(E5:E40)</f>
        <v>193160.74000000002</v>
      </c>
      <c r="F41" s="12">
        <f t="shared" si="2"/>
        <v>141175.32</v>
      </c>
      <c r="G41" s="12">
        <f t="shared" si="2"/>
        <v>92873.510000000009</v>
      </c>
      <c r="H41" s="12">
        <f t="shared" si="2"/>
        <v>58348.98</v>
      </c>
      <c r="I41" s="12">
        <f t="shared" si="2"/>
        <v>44532.410000000018</v>
      </c>
      <c r="J41" s="12">
        <f t="shared" si="2"/>
        <v>96641.56</v>
      </c>
      <c r="K41" s="12">
        <f t="shared" si="2"/>
        <v>92425.790000000023</v>
      </c>
      <c r="L41" s="12">
        <f t="shared" si="2"/>
        <v>40661.570000000007</v>
      </c>
      <c r="M41" s="12">
        <f t="shared" si="2"/>
        <v>186961.32</v>
      </c>
      <c r="N41" s="12">
        <f t="shared" si="2"/>
        <v>98977.950000000012</v>
      </c>
      <c r="O41" s="12">
        <f t="shared" si="2"/>
        <v>325790.02</v>
      </c>
      <c r="P41" s="13">
        <f>SUM(P5:P40)</f>
        <v>1470415.067</v>
      </c>
    </row>
    <row r="42" spans="1:22" x14ac:dyDescent="0.25">
      <c r="A42" s="9">
        <v>1</v>
      </c>
      <c r="B42" s="43">
        <v>16201</v>
      </c>
      <c r="C42" s="55" t="s">
        <v>38</v>
      </c>
      <c r="D42" s="19">
        <f>+'01'!X39</f>
        <v>31314.36</v>
      </c>
      <c r="E42" s="19">
        <f>+'02'!Y39</f>
        <v>31416.66</v>
      </c>
      <c r="F42" s="19">
        <f>+'03'!U39</f>
        <v>31416.66</v>
      </c>
      <c r="G42" s="19">
        <f>+'04'!Y39</f>
        <v>31416.66</v>
      </c>
      <c r="H42" s="19">
        <f>+'05'!Z39</f>
        <v>31416.66</v>
      </c>
      <c r="I42" s="19">
        <f>+'06'!Z39</f>
        <v>31416.66</v>
      </c>
      <c r="J42" s="19">
        <f>+'07'!Z39</f>
        <v>31416.66</v>
      </c>
      <c r="K42" s="19">
        <f>+'08'!AD39</f>
        <v>31416.66</v>
      </c>
      <c r="L42" s="19">
        <f>+'09'!AD39</f>
        <v>0</v>
      </c>
      <c r="M42" s="19">
        <f>+'10'!AD39</f>
        <v>31416.66</v>
      </c>
      <c r="N42" s="19">
        <f>+'11'!AD39</f>
        <v>31416.66</v>
      </c>
      <c r="O42" s="19">
        <f>+'12'!AD39</f>
        <v>62833.32</v>
      </c>
      <c r="P42" s="8">
        <f t="shared" si="0"/>
        <v>376897.62</v>
      </c>
    </row>
    <row r="43" spans="1:22" ht="15.75" thickBot="1" x14ac:dyDescent="0.3">
      <c r="A43" s="9">
        <v>2</v>
      </c>
      <c r="B43" s="50">
        <v>22201</v>
      </c>
      <c r="C43" s="51" t="s">
        <v>39</v>
      </c>
      <c r="D43" s="19">
        <f>+'01'!X40</f>
        <v>93943.07</v>
      </c>
      <c r="E43" s="19">
        <f>+'02'!Y40</f>
        <v>94249.96</v>
      </c>
      <c r="F43" s="19">
        <f>+'03'!U40</f>
        <v>94249.96</v>
      </c>
      <c r="G43" s="19">
        <f>+'04'!Y40</f>
        <v>94249.96</v>
      </c>
      <c r="H43" s="19">
        <f>+'05'!Z40</f>
        <v>94249.96</v>
      </c>
      <c r="I43" s="19">
        <f>+'06'!Z40</f>
        <v>94249.96</v>
      </c>
      <c r="J43" s="19">
        <f>+'07'!Z40</f>
        <v>94249.96</v>
      </c>
      <c r="K43" s="19">
        <f>+'08'!AD40</f>
        <v>94249.96</v>
      </c>
      <c r="L43" s="19">
        <f>+'09'!AD40</f>
        <v>0</v>
      </c>
      <c r="M43" s="19">
        <f>+'10'!AD40</f>
        <v>94249.96</v>
      </c>
      <c r="N43" s="19">
        <f>+'11'!AD40</f>
        <v>94249.96</v>
      </c>
      <c r="O43" s="19">
        <f>+'12'!AD40</f>
        <v>188499.92</v>
      </c>
      <c r="P43" s="8">
        <f t="shared" si="0"/>
        <v>1130692.6299999999</v>
      </c>
    </row>
    <row r="44" spans="1:22" ht="15.75" thickBot="1" x14ac:dyDescent="0.3">
      <c r="A44" s="9">
        <f>+A43</f>
        <v>2</v>
      </c>
      <c r="B44" s="81" t="s">
        <v>40</v>
      </c>
      <c r="C44" s="82"/>
      <c r="D44" s="16">
        <f>SUM(D42:D43)</f>
        <v>125257.43000000001</v>
      </c>
      <c r="E44" s="16">
        <f t="shared" ref="E44:P44" si="3">SUM(E42:E43)</f>
        <v>125666.62000000001</v>
      </c>
      <c r="F44" s="16">
        <f t="shared" si="3"/>
        <v>125666.62000000001</v>
      </c>
      <c r="G44" s="16">
        <f t="shared" si="3"/>
        <v>125666.62000000001</v>
      </c>
      <c r="H44" s="16">
        <f t="shared" si="3"/>
        <v>125666.62000000001</v>
      </c>
      <c r="I44" s="16">
        <f t="shared" si="3"/>
        <v>125666.62000000001</v>
      </c>
      <c r="J44" s="16">
        <f t="shared" si="3"/>
        <v>125666.62000000001</v>
      </c>
      <c r="K44" s="16">
        <f t="shared" si="3"/>
        <v>125666.62000000001</v>
      </c>
      <c r="L44" s="16">
        <f t="shared" si="3"/>
        <v>0</v>
      </c>
      <c r="M44" s="16">
        <f t="shared" si="3"/>
        <v>125666.62000000001</v>
      </c>
      <c r="N44" s="16">
        <f t="shared" si="3"/>
        <v>125666.62000000001</v>
      </c>
      <c r="O44" s="16">
        <f t="shared" si="3"/>
        <v>251333.24000000002</v>
      </c>
      <c r="P44" s="16">
        <f t="shared" si="3"/>
        <v>1507590.25</v>
      </c>
    </row>
    <row r="45" spans="1:22" ht="15.75" thickBot="1" x14ac:dyDescent="0.3">
      <c r="A45" s="17">
        <f>+A41+A44</f>
        <v>35</v>
      </c>
      <c r="B45" s="83" t="s">
        <v>40</v>
      </c>
      <c r="C45" s="84"/>
      <c r="D45" s="18">
        <f>+D41+D44</f>
        <v>224123.32699999999</v>
      </c>
      <c r="E45" s="18">
        <f t="shared" ref="E45:P45" si="4">+E41+E44</f>
        <v>318827.36000000004</v>
      </c>
      <c r="F45" s="18">
        <f t="shared" si="4"/>
        <v>266841.94</v>
      </c>
      <c r="G45" s="18">
        <f t="shared" si="4"/>
        <v>218540.13</v>
      </c>
      <c r="H45" s="18">
        <f t="shared" si="4"/>
        <v>184015.6</v>
      </c>
      <c r="I45" s="18">
        <f t="shared" si="4"/>
        <v>170199.03000000003</v>
      </c>
      <c r="J45" s="18">
        <f t="shared" si="4"/>
        <v>222308.18</v>
      </c>
      <c r="K45" s="18">
        <f t="shared" si="4"/>
        <v>218092.41000000003</v>
      </c>
      <c r="L45" s="18">
        <f t="shared" si="4"/>
        <v>40661.570000000007</v>
      </c>
      <c r="M45" s="18">
        <f t="shared" si="4"/>
        <v>312627.94</v>
      </c>
      <c r="N45" s="18">
        <f t="shared" si="4"/>
        <v>224644.57</v>
      </c>
      <c r="O45" s="18">
        <f t="shared" si="4"/>
        <v>577123.26</v>
      </c>
      <c r="P45" s="18">
        <f t="shared" si="4"/>
        <v>2978005.3169999998</v>
      </c>
    </row>
    <row r="46" spans="1:22" x14ac:dyDescent="0.25">
      <c r="D46" s="58">
        <f>+D45-'01'!X42</f>
        <v>0</v>
      </c>
      <c r="E46" s="58">
        <f>+E45-'02'!Y42</f>
        <v>0</v>
      </c>
      <c r="F46" s="58">
        <f>+F45-'03'!U42</f>
        <v>0</v>
      </c>
      <c r="G46" s="58">
        <f>+G45-'04'!Y42</f>
        <v>0</v>
      </c>
      <c r="H46" s="58">
        <f>+H45-'05'!Z42</f>
        <v>0</v>
      </c>
      <c r="I46" s="58">
        <f>+I45-'06'!Z42</f>
        <v>0</v>
      </c>
    </row>
  </sheetData>
  <mergeCells count="7">
    <mergeCell ref="B44:C44"/>
    <mergeCell ref="B45:C45"/>
    <mergeCell ref="T22:V22"/>
    <mergeCell ref="T21:V21"/>
    <mergeCell ref="B1:P1"/>
    <mergeCell ref="B2:P2"/>
    <mergeCell ref="B41:C4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O34" zoomScale="140" zoomScaleNormal="140" workbookViewId="0">
      <selection activeCell="G33" sqref="G33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27" customWidth="1"/>
    <col min="4" max="4" width="7.85546875" customWidth="1"/>
    <col min="5" max="5" width="8" customWidth="1"/>
    <col min="6" max="6" width="8.85546875" customWidth="1"/>
    <col min="7" max="7" width="10.42578125" customWidth="1"/>
    <col min="8" max="8" width="7.85546875" customWidth="1"/>
    <col min="9" max="9" width="8.85546875" customWidth="1"/>
    <col min="10" max="12" width="7.85546875" customWidth="1"/>
    <col min="13" max="13" width="10.5703125" customWidth="1"/>
    <col min="14" max="15" width="7.85546875" customWidth="1"/>
    <col min="16" max="16" width="9.28515625" customWidth="1"/>
    <col min="17" max="17" width="11" customWidth="1"/>
    <col min="18" max="18" width="8.140625" customWidth="1"/>
    <col min="19" max="19" width="10" customWidth="1"/>
    <col min="20" max="24" width="8.140625" customWidth="1"/>
    <col min="25" max="25" width="10.28515625" customWidth="1"/>
  </cols>
  <sheetData>
    <row r="1" spans="1:25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ht="18.75" x14ac:dyDescent="0.3">
      <c r="B2" s="78" t="s">
        <v>43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24.75" customHeight="1" thickBot="1" x14ac:dyDescent="0.3"/>
    <row r="4" spans="1:25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15</v>
      </c>
      <c r="O4" s="4">
        <v>16</v>
      </c>
      <c r="P4" s="33">
        <v>17</v>
      </c>
      <c r="Q4" s="33">
        <v>18</v>
      </c>
      <c r="R4" s="33">
        <v>19</v>
      </c>
      <c r="S4" s="33">
        <v>22</v>
      </c>
      <c r="T4" s="33">
        <v>23</v>
      </c>
      <c r="U4" s="33">
        <v>24</v>
      </c>
      <c r="V4" s="33">
        <v>25</v>
      </c>
      <c r="W4" s="33">
        <v>26</v>
      </c>
      <c r="X4" s="33">
        <v>29</v>
      </c>
      <c r="Y4" s="5" t="s">
        <v>4</v>
      </c>
    </row>
    <row r="5" spans="1:25" ht="19.5" x14ac:dyDescent="0.3">
      <c r="A5" s="6">
        <v>1</v>
      </c>
      <c r="B5" s="25">
        <v>11801</v>
      </c>
      <c r="C5" s="26" t="s">
        <v>5</v>
      </c>
      <c r="D5" s="19">
        <v>78.989999999999995</v>
      </c>
      <c r="E5" s="19">
        <v>14.49</v>
      </c>
      <c r="F5" s="19">
        <v>68.900000000000006</v>
      </c>
      <c r="G5" s="19">
        <v>3447.73</v>
      </c>
      <c r="H5" s="19">
        <v>147.66999999999999</v>
      </c>
      <c r="I5" s="19">
        <v>3876.23</v>
      </c>
      <c r="J5" s="19">
        <v>147.66999999999999</v>
      </c>
      <c r="K5" s="19">
        <v>42.7</v>
      </c>
      <c r="L5" s="19">
        <v>2.86</v>
      </c>
      <c r="M5" s="19">
        <v>22.84</v>
      </c>
      <c r="N5" s="19">
        <v>1243.95</v>
      </c>
      <c r="O5" s="20">
        <v>6.87</v>
      </c>
      <c r="P5" s="34">
        <v>5.71</v>
      </c>
      <c r="Q5" s="34"/>
      <c r="R5" s="34">
        <v>713.09</v>
      </c>
      <c r="S5" s="34">
        <v>11.83</v>
      </c>
      <c r="T5" s="34">
        <v>121.51</v>
      </c>
      <c r="U5" s="34">
        <v>143.96</v>
      </c>
      <c r="V5" s="34">
        <v>105.19</v>
      </c>
      <c r="W5" s="34">
        <v>3398.22</v>
      </c>
      <c r="X5" s="34">
        <v>155.34</v>
      </c>
      <c r="Y5" s="8">
        <f>SUM(D5:X5)</f>
        <v>13755.75</v>
      </c>
    </row>
    <row r="6" spans="1:25" ht="19.5" x14ac:dyDescent="0.3">
      <c r="A6" s="9">
        <f>+A5+1</f>
        <v>2</v>
      </c>
      <c r="B6" s="27">
        <v>11802</v>
      </c>
      <c r="C6" s="28" t="s">
        <v>6</v>
      </c>
      <c r="D6" s="21">
        <v>25.78</v>
      </c>
      <c r="E6" s="21"/>
      <c r="F6" s="21">
        <v>15.05</v>
      </c>
      <c r="G6" s="21">
        <v>364.53</v>
      </c>
      <c r="H6" s="21"/>
      <c r="I6" s="21">
        <v>1.1399999999999999</v>
      </c>
      <c r="J6" s="21"/>
      <c r="K6" s="21"/>
      <c r="L6" s="21"/>
      <c r="M6" s="21"/>
      <c r="N6" s="21">
        <v>0.56999999999999995</v>
      </c>
      <c r="O6" s="22"/>
      <c r="P6" s="35"/>
      <c r="Q6" s="35"/>
      <c r="R6" s="35">
        <v>9.83</v>
      </c>
      <c r="S6" s="35"/>
      <c r="T6" s="35">
        <v>42.7</v>
      </c>
      <c r="U6" s="35"/>
      <c r="V6" s="35">
        <v>63.49</v>
      </c>
      <c r="W6" s="34">
        <v>15.05</v>
      </c>
      <c r="X6" s="34">
        <v>42.88</v>
      </c>
      <c r="Y6" s="8">
        <f>SUM(D6:X6)</f>
        <v>581.01999999999987</v>
      </c>
    </row>
    <row r="7" spans="1:25" ht="19.5" x14ac:dyDescent="0.3">
      <c r="A7" s="9">
        <f t="shared" ref="A7:A37" si="0">+A6+1</f>
        <v>3</v>
      </c>
      <c r="B7" s="27">
        <v>11803</v>
      </c>
      <c r="C7" s="28" t="s">
        <v>7</v>
      </c>
      <c r="D7" s="21"/>
      <c r="E7" s="21"/>
      <c r="F7" s="21"/>
      <c r="G7" s="21"/>
      <c r="H7" s="21"/>
      <c r="I7" s="21">
        <v>34.29</v>
      </c>
      <c r="J7" s="21"/>
      <c r="K7" s="21"/>
      <c r="L7" s="21"/>
      <c r="M7" s="21"/>
      <c r="N7" s="21"/>
      <c r="O7" s="22"/>
      <c r="P7" s="35"/>
      <c r="Q7" s="35"/>
      <c r="R7" s="35"/>
      <c r="S7" s="35"/>
      <c r="T7" s="35"/>
      <c r="U7" s="35"/>
      <c r="V7" s="35"/>
      <c r="W7" s="34">
        <v>22.86</v>
      </c>
      <c r="X7" s="34"/>
      <c r="Y7" s="8">
        <f t="shared" ref="Y7:Y37" si="1">SUM(D7:V7)</f>
        <v>34.29</v>
      </c>
    </row>
    <row r="8" spans="1:25" ht="19.5" x14ac:dyDescent="0.3">
      <c r="A8" s="9">
        <f t="shared" si="0"/>
        <v>4</v>
      </c>
      <c r="B8" s="27">
        <v>11804</v>
      </c>
      <c r="C8" s="28" t="s">
        <v>8</v>
      </c>
      <c r="D8" s="21">
        <v>1.71</v>
      </c>
      <c r="E8" s="21"/>
      <c r="F8" s="21"/>
      <c r="G8" s="21">
        <v>36</v>
      </c>
      <c r="H8" s="21"/>
      <c r="I8" s="21"/>
      <c r="J8" s="21"/>
      <c r="K8" s="21"/>
      <c r="L8" s="21"/>
      <c r="M8" s="21">
        <v>0.34</v>
      </c>
      <c r="N8" s="21"/>
      <c r="O8" s="22"/>
      <c r="P8" s="35"/>
      <c r="Q8" s="35"/>
      <c r="R8" s="35">
        <v>2.86</v>
      </c>
      <c r="S8" s="35"/>
      <c r="T8" s="35">
        <v>2.86</v>
      </c>
      <c r="U8" s="35">
        <v>10.86</v>
      </c>
      <c r="V8" s="35"/>
      <c r="W8" s="34">
        <v>2.86</v>
      </c>
      <c r="X8" s="34">
        <v>2</v>
      </c>
      <c r="Y8" s="8">
        <f>SUM(D8:X8)</f>
        <v>59.49</v>
      </c>
    </row>
    <row r="9" spans="1:25" ht="19.5" x14ac:dyDescent="0.3">
      <c r="A9" s="9">
        <f t="shared" si="0"/>
        <v>5</v>
      </c>
      <c r="B9" s="27">
        <v>11806</v>
      </c>
      <c r="C9" s="28" t="s">
        <v>9</v>
      </c>
      <c r="D9" s="21"/>
      <c r="E9" s="21"/>
      <c r="F9" s="21"/>
      <c r="G9" s="21">
        <v>5.71</v>
      </c>
      <c r="H9" s="21"/>
      <c r="I9" s="21"/>
      <c r="J9" s="21"/>
      <c r="K9" s="21"/>
      <c r="L9" s="21"/>
      <c r="M9" s="21"/>
      <c r="N9" s="21"/>
      <c r="O9" s="22"/>
      <c r="P9" s="35"/>
      <c r="Q9" s="35"/>
      <c r="R9" s="35"/>
      <c r="S9" s="35"/>
      <c r="T9" s="35">
        <v>8.58</v>
      </c>
      <c r="U9" s="35">
        <v>2.86</v>
      </c>
      <c r="V9" s="35"/>
      <c r="W9" s="34">
        <v>37.18</v>
      </c>
      <c r="X9" s="34">
        <v>11.42</v>
      </c>
      <c r="Y9" s="8">
        <f t="shared" si="1"/>
        <v>17.149999999999999</v>
      </c>
    </row>
    <row r="10" spans="1:25" ht="19.5" x14ac:dyDescent="0.3">
      <c r="A10" s="9">
        <f t="shared" si="0"/>
        <v>6</v>
      </c>
      <c r="B10" s="27">
        <v>11808</v>
      </c>
      <c r="C10" s="28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35"/>
      <c r="Q10" s="35"/>
      <c r="R10" s="35"/>
      <c r="S10" s="35"/>
      <c r="T10" s="35"/>
      <c r="U10" s="35"/>
      <c r="V10" s="35">
        <v>8</v>
      </c>
      <c r="W10" s="34"/>
      <c r="X10" s="34"/>
      <c r="Y10" s="8">
        <f t="shared" si="1"/>
        <v>8</v>
      </c>
    </row>
    <row r="11" spans="1:25" ht="19.5" x14ac:dyDescent="0.3">
      <c r="A11" s="9">
        <f t="shared" si="0"/>
        <v>7</v>
      </c>
      <c r="B11" s="27">
        <v>11809</v>
      </c>
      <c r="C11" s="28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35"/>
      <c r="Q11" s="35"/>
      <c r="R11" s="35"/>
      <c r="S11" s="35"/>
      <c r="T11" s="35"/>
      <c r="U11" s="35"/>
      <c r="V11" s="35"/>
      <c r="W11" s="34"/>
      <c r="X11" s="34"/>
      <c r="Y11" s="8">
        <f t="shared" si="1"/>
        <v>0</v>
      </c>
    </row>
    <row r="12" spans="1:25" ht="19.5" x14ac:dyDescent="0.3">
      <c r="A12" s="9">
        <f t="shared" si="0"/>
        <v>8</v>
      </c>
      <c r="B12" s="27">
        <v>11810</v>
      </c>
      <c r="C12" s="28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35"/>
      <c r="Q12" s="35"/>
      <c r="R12" s="35"/>
      <c r="S12" s="35"/>
      <c r="T12" s="35"/>
      <c r="U12" s="35"/>
      <c r="V12" s="35"/>
      <c r="W12" s="34"/>
      <c r="X12" s="34"/>
      <c r="Y12" s="8">
        <f t="shared" si="1"/>
        <v>0</v>
      </c>
    </row>
    <row r="13" spans="1:25" ht="19.5" x14ac:dyDescent="0.3">
      <c r="A13" s="9">
        <f t="shared" si="0"/>
        <v>9</v>
      </c>
      <c r="B13" s="27">
        <v>11813</v>
      </c>
      <c r="C13" s="28" t="s">
        <v>41</v>
      </c>
      <c r="D13" s="21">
        <v>14.28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35"/>
      <c r="Q13" s="35"/>
      <c r="R13" s="35"/>
      <c r="S13" s="35"/>
      <c r="T13" s="35"/>
      <c r="U13" s="35">
        <v>8.58</v>
      </c>
      <c r="V13" s="35">
        <v>5.72</v>
      </c>
      <c r="W13" s="34"/>
      <c r="X13" s="34">
        <v>17.149999999999999</v>
      </c>
      <c r="Y13" s="8">
        <f t="shared" si="1"/>
        <v>28.58</v>
      </c>
    </row>
    <row r="14" spans="1:25" ht="19.5" x14ac:dyDescent="0.3">
      <c r="A14" s="9">
        <f t="shared" si="0"/>
        <v>10</v>
      </c>
      <c r="B14" s="27">
        <v>11814</v>
      </c>
      <c r="C14" s="28" t="s">
        <v>13</v>
      </c>
      <c r="D14" s="21"/>
      <c r="E14" s="21"/>
      <c r="F14" s="21"/>
      <c r="G14" s="21">
        <v>34.29</v>
      </c>
      <c r="H14" s="21"/>
      <c r="I14" s="21"/>
      <c r="J14" s="21"/>
      <c r="K14" s="21"/>
      <c r="L14" s="21"/>
      <c r="M14" s="21"/>
      <c r="N14" s="21"/>
      <c r="O14" s="22"/>
      <c r="P14" s="35"/>
      <c r="Q14" s="35"/>
      <c r="R14" s="35"/>
      <c r="S14" s="35"/>
      <c r="T14" s="35"/>
      <c r="U14" s="35"/>
      <c r="V14" s="35">
        <v>3.42</v>
      </c>
      <c r="W14" s="34"/>
      <c r="X14" s="34"/>
      <c r="Y14" s="8">
        <f t="shared" si="1"/>
        <v>37.71</v>
      </c>
    </row>
    <row r="15" spans="1:25" ht="19.5" x14ac:dyDescent="0.3">
      <c r="A15" s="9">
        <f t="shared" si="0"/>
        <v>11</v>
      </c>
      <c r="B15" s="27">
        <v>11817</v>
      </c>
      <c r="C15" s="28" t="s">
        <v>14</v>
      </c>
      <c r="D15" s="21">
        <v>13.71</v>
      </c>
      <c r="E15" s="21">
        <v>7.43</v>
      </c>
      <c r="F15" s="21">
        <v>33.25</v>
      </c>
      <c r="G15" s="21">
        <v>28.6</v>
      </c>
      <c r="H15" s="21">
        <v>44.53</v>
      </c>
      <c r="I15" s="21">
        <v>8.58</v>
      </c>
      <c r="J15" s="21">
        <v>44.53</v>
      </c>
      <c r="K15" s="21"/>
      <c r="L15" s="21">
        <v>0.11</v>
      </c>
      <c r="M15" s="21"/>
      <c r="N15" s="21">
        <v>60.11</v>
      </c>
      <c r="O15" s="22"/>
      <c r="P15" s="35">
        <v>1.71</v>
      </c>
      <c r="Q15" s="35"/>
      <c r="R15" s="35">
        <v>8.69</v>
      </c>
      <c r="S15" s="35">
        <v>2.86</v>
      </c>
      <c r="T15" s="35">
        <v>25.72</v>
      </c>
      <c r="U15" s="35">
        <v>21.27</v>
      </c>
      <c r="V15" s="35">
        <v>6.14</v>
      </c>
      <c r="W15" s="34">
        <v>140.13</v>
      </c>
      <c r="X15" s="34">
        <v>27.31</v>
      </c>
      <c r="Y15" s="8">
        <f>SUM(D15:X15)</f>
        <v>474.68</v>
      </c>
    </row>
    <row r="16" spans="1:25" ht="19.5" x14ac:dyDescent="0.3">
      <c r="A16" s="9">
        <f t="shared" si="0"/>
        <v>12</v>
      </c>
      <c r="B16" s="27">
        <v>11818</v>
      </c>
      <c r="C16" s="28" t="s">
        <v>15</v>
      </c>
      <c r="D16" s="21">
        <v>3.43</v>
      </c>
      <c r="E16" s="21"/>
      <c r="F16" s="21"/>
      <c r="G16" s="21">
        <v>10.29</v>
      </c>
      <c r="H16" s="21"/>
      <c r="I16" s="21"/>
      <c r="J16" s="21"/>
      <c r="K16" s="21"/>
      <c r="L16" s="21"/>
      <c r="M16" s="21"/>
      <c r="N16" s="21"/>
      <c r="O16" s="22"/>
      <c r="P16" s="35">
        <v>3.43</v>
      </c>
      <c r="Q16" s="35"/>
      <c r="R16" s="35">
        <v>3.43</v>
      </c>
      <c r="S16" s="35"/>
      <c r="T16" s="35"/>
      <c r="U16" s="35"/>
      <c r="V16" s="35"/>
      <c r="W16" s="34"/>
      <c r="X16" s="34"/>
      <c r="Y16" s="8">
        <f t="shared" si="1"/>
        <v>20.58</v>
      </c>
    </row>
    <row r="17" spans="1:25" ht="19.5" x14ac:dyDescent="0.3">
      <c r="A17" s="9">
        <f t="shared" si="0"/>
        <v>13</v>
      </c>
      <c r="B17" s="27">
        <v>11899</v>
      </c>
      <c r="C17" s="28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35"/>
      <c r="Q17" s="35"/>
      <c r="R17" s="35"/>
      <c r="S17" s="35"/>
      <c r="T17" s="35"/>
      <c r="U17" s="35"/>
      <c r="V17" s="35"/>
      <c r="W17" s="34"/>
      <c r="X17" s="34">
        <v>2.86</v>
      </c>
      <c r="Y17" s="8">
        <f t="shared" si="1"/>
        <v>0</v>
      </c>
    </row>
    <row r="18" spans="1:25" ht="19.5" x14ac:dyDescent="0.3">
      <c r="A18" s="9">
        <f t="shared" si="0"/>
        <v>14</v>
      </c>
      <c r="B18" s="27">
        <v>12105</v>
      </c>
      <c r="C18" s="28" t="s">
        <v>17</v>
      </c>
      <c r="D18" s="21">
        <v>143.5</v>
      </c>
      <c r="E18" s="21">
        <v>57.5</v>
      </c>
      <c r="F18" s="21">
        <v>95.5</v>
      </c>
      <c r="G18" s="21">
        <v>107.75</v>
      </c>
      <c r="H18" s="21"/>
      <c r="I18" s="21">
        <v>106.75</v>
      </c>
      <c r="J18" s="21">
        <v>142</v>
      </c>
      <c r="K18" s="21">
        <v>97.5</v>
      </c>
      <c r="L18" s="21">
        <v>26.5</v>
      </c>
      <c r="M18" s="21">
        <v>170.75</v>
      </c>
      <c r="N18" s="21">
        <v>169</v>
      </c>
      <c r="O18" s="22">
        <v>109</v>
      </c>
      <c r="P18" s="35">
        <v>149.37</v>
      </c>
      <c r="Q18" s="35">
        <v>96</v>
      </c>
      <c r="R18" s="35">
        <v>87.25</v>
      </c>
      <c r="S18" s="35">
        <v>138.44</v>
      </c>
      <c r="T18" s="35">
        <v>104</v>
      </c>
      <c r="U18" s="35">
        <v>117.5</v>
      </c>
      <c r="V18" s="35">
        <v>87.5</v>
      </c>
      <c r="W18" s="34">
        <v>105.5</v>
      </c>
      <c r="X18" s="34">
        <v>130</v>
      </c>
      <c r="Y18" s="8">
        <f>SUM(D18:X18)</f>
        <v>2241.31</v>
      </c>
    </row>
    <row r="19" spans="1:25" ht="19.5" x14ac:dyDescent="0.3">
      <c r="A19" s="9">
        <f t="shared" si="0"/>
        <v>15</v>
      </c>
      <c r="B19" s="27">
        <v>12108</v>
      </c>
      <c r="C19" s="28" t="s">
        <v>18</v>
      </c>
      <c r="D19" s="21">
        <v>281.07</v>
      </c>
      <c r="E19" s="21">
        <v>136.69</v>
      </c>
      <c r="F19" s="21">
        <v>126.53</v>
      </c>
      <c r="G19" s="21">
        <v>562.55999999999995</v>
      </c>
      <c r="H19" s="21"/>
      <c r="I19" s="21">
        <v>66.86</v>
      </c>
      <c r="J19" s="21">
        <v>57.65</v>
      </c>
      <c r="K19" s="21">
        <v>53.69</v>
      </c>
      <c r="L19" s="21">
        <v>98.72</v>
      </c>
      <c r="M19" s="21">
        <v>190.82</v>
      </c>
      <c r="N19" s="21">
        <v>133.44999999999999</v>
      </c>
      <c r="O19" s="22">
        <v>143.87</v>
      </c>
      <c r="P19" s="35">
        <v>73.59</v>
      </c>
      <c r="Q19" s="35">
        <v>43.73</v>
      </c>
      <c r="R19" s="35">
        <v>129.94</v>
      </c>
      <c r="S19" s="35">
        <v>293.94</v>
      </c>
      <c r="T19" s="35">
        <v>242.08</v>
      </c>
      <c r="U19" s="35">
        <v>257.76</v>
      </c>
      <c r="V19" s="35">
        <v>671.29</v>
      </c>
      <c r="W19" s="34">
        <v>241.81</v>
      </c>
      <c r="X19" s="34">
        <v>386.39</v>
      </c>
      <c r="Y19" s="8">
        <f>SUM(D19:X19)</f>
        <v>4192.4399999999996</v>
      </c>
    </row>
    <row r="20" spans="1:25" ht="19.5" x14ac:dyDescent="0.3">
      <c r="A20" s="9">
        <f t="shared" si="0"/>
        <v>16</v>
      </c>
      <c r="B20" s="27">
        <v>12109</v>
      </c>
      <c r="C20" s="28" t="s">
        <v>19</v>
      </c>
      <c r="D20" s="21">
        <v>359.36</v>
      </c>
      <c r="E20" s="21">
        <v>158.91999999999999</v>
      </c>
      <c r="F20" s="21">
        <v>213.92</v>
      </c>
      <c r="G20" s="21">
        <v>401.91</v>
      </c>
      <c r="H20" s="21"/>
      <c r="I20" s="21">
        <v>60.81</v>
      </c>
      <c r="J20" s="21">
        <v>74.760000000000005</v>
      </c>
      <c r="K20" s="21">
        <v>69.64</v>
      </c>
      <c r="L20" s="21">
        <v>129.9</v>
      </c>
      <c r="M20" s="21">
        <v>175.81</v>
      </c>
      <c r="N20" s="21">
        <v>193.99</v>
      </c>
      <c r="O20" s="22">
        <v>137.49</v>
      </c>
      <c r="P20" s="35">
        <v>96.14</v>
      </c>
      <c r="Q20" s="35">
        <v>103.18</v>
      </c>
      <c r="R20" s="35">
        <v>160.88999999999999</v>
      </c>
      <c r="S20" s="35">
        <v>373.26</v>
      </c>
      <c r="T20" s="35">
        <v>381.15</v>
      </c>
      <c r="U20" s="35">
        <v>332.13</v>
      </c>
      <c r="V20" s="35">
        <v>868.5</v>
      </c>
      <c r="W20" s="34">
        <v>298.49</v>
      </c>
      <c r="X20" s="34">
        <v>569.16999999999996</v>
      </c>
      <c r="Y20" s="8">
        <f>SUM(D20:X20)</f>
        <v>5159.42</v>
      </c>
    </row>
    <row r="21" spans="1:25" ht="19.5" x14ac:dyDescent="0.3">
      <c r="A21" s="9">
        <f t="shared" si="0"/>
        <v>17</v>
      </c>
      <c r="B21" s="27">
        <v>12111</v>
      </c>
      <c r="C21" s="28" t="s">
        <v>20</v>
      </c>
      <c r="D21" s="21">
        <v>20</v>
      </c>
      <c r="E21" s="21"/>
      <c r="F21" s="21"/>
      <c r="G21" s="21">
        <v>20</v>
      </c>
      <c r="H21" s="21"/>
      <c r="I21" s="21"/>
      <c r="J21" s="21"/>
      <c r="K21" s="21"/>
      <c r="L21" s="21"/>
      <c r="M21" s="21"/>
      <c r="N21" s="21">
        <v>20</v>
      </c>
      <c r="O21" s="22"/>
      <c r="P21" s="35"/>
      <c r="Q21" s="35">
        <v>57.6</v>
      </c>
      <c r="R21" s="35">
        <v>10</v>
      </c>
      <c r="S21" s="35"/>
      <c r="T21" s="35"/>
      <c r="U21" s="35">
        <v>28.83</v>
      </c>
      <c r="V21" s="35">
        <v>115.6</v>
      </c>
      <c r="W21" s="34">
        <v>10</v>
      </c>
      <c r="X21" s="34"/>
      <c r="Y21" s="8">
        <f>SUM(D21:W21)</f>
        <v>282.02999999999997</v>
      </c>
    </row>
    <row r="22" spans="1:25" ht="19.5" x14ac:dyDescent="0.3">
      <c r="A22" s="9">
        <f t="shared" si="0"/>
        <v>18</v>
      </c>
      <c r="B22" s="27">
        <v>12112</v>
      </c>
      <c r="C22" s="28" t="s">
        <v>21</v>
      </c>
      <c r="D22" s="21">
        <v>245.37</v>
      </c>
      <c r="E22" s="21">
        <v>114.81</v>
      </c>
      <c r="F22" s="21">
        <v>148.41</v>
      </c>
      <c r="G22" s="21">
        <v>231.53</v>
      </c>
      <c r="H22" s="21"/>
      <c r="I22" s="21">
        <v>39.71</v>
      </c>
      <c r="J22" s="21">
        <v>51.03</v>
      </c>
      <c r="K22" s="21">
        <v>46.37</v>
      </c>
      <c r="L22" s="21">
        <v>85.38</v>
      </c>
      <c r="M22" s="21">
        <v>136.41</v>
      </c>
      <c r="N22" s="21">
        <v>117.18</v>
      </c>
      <c r="O22" s="22">
        <v>103.65</v>
      </c>
      <c r="P22" s="35">
        <v>62.1</v>
      </c>
      <c r="Q22" s="35">
        <v>71.760000000000005</v>
      </c>
      <c r="R22" s="35">
        <v>111.43</v>
      </c>
      <c r="S22" s="35">
        <v>286.52999999999997</v>
      </c>
      <c r="T22" s="35">
        <v>246.08</v>
      </c>
      <c r="U22" s="35">
        <v>234.26</v>
      </c>
      <c r="V22" s="35">
        <v>609.29</v>
      </c>
      <c r="W22" s="34">
        <v>196.61</v>
      </c>
      <c r="X22" s="34">
        <v>398.73</v>
      </c>
      <c r="Y22" s="8">
        <f>SUM(D22:X22)</f>
        <v>3536.6400000000003</v>
      </c>
    </row>
    <row r="23" spans="1:25" ht="19.5" x14ac:dyDescent="0.3">
      <c r="A23" s="9">
        <f t="shared" si="0"/>
        <v>19</v>
      </c>
      <c r="B23" s="27">
        <v>12114</v>
      </c>
      <c r="C23" s="28" t="s">
        <v>22</v>
      </c>
      <c r="D23" s="21">
        <v>124.68</v>
      </c>
      <c r="E23" s="21">
        <v>52.04</v>
      </c>
      <c r="F23" s="21">
        <v>68.03</v>
      </c>
      <c r="G23" s="21">
        <v>1882.21</v>
      </c>
      <c r="H23" s="21"/>
      <c r="I23" s="21">
        <v>232.59</v>
      </c>
      <c r="J23" s="21">
        <v>44.22</v>
      </c>
      <c r="K23" s="21">
        <v>30.62</v>
      </c>
      <c r="L23" s="21">
        <v>37.299999999999997</v>
      </c>
      <c r="M23" s="21">
        <v>72.33</v>
      </c>
      <c r="N23" s="21">
        <v>507.11</v>
      </c>
      <c r="O23" s="22">
        <v>52.7</v>
      </c>
      <c r="P23" s="35">
        <v>34.72</v>
      </c>
      <c r="Q23" s="35">
        <v>32.99</v>
      </c>
      <c r="R23" s="35">
        <v>90.86</v>
      </c>
      <c r="S23" s="35">
        <v>126.56</v>
      </c>
      <c r="T23" s="35">
        <v>119.26</v>
      </c>
      <c r="U23" s="35">
        <v>113.22</v>
      </c>
      <c r="V23" s="35">
        <v>378.39</v>
      </c>
      <c r="W23" s="34">
        <v>273.89999999999998</v>
      </c>
      <c r="X23" s="34">
        <v>174.6</v>
      </c>
      <c r="Y23" s="8">
        <f>SUM(D23:X23)</f>
        <v>4448.33</v>
      </c>
    </row>
    <row r="24" spans="1:25" ht="19.5" x14ac:dyDescent="0.3">
      <c r="A24" s="9">
        <f t="shared" si="0"/>
        <v>20</v>
      </c>
      <c r="B24" s="27">
        <v>12115</v>
      </c>
      <c r="C24" s="28" t="s">
        <v>23</v>
      </c>
      <c r="D24" s="21">
        <v>1205.42</v>
      </c>
      <c r="E24" s="21">
        <v>317.73</v>
      </c>
      <c r="F24" s="21">
        <v>328.68</v>
      </c>
      <c r="G24" s="21">
        <v>321.86</v>
      </c>
      <c r="H24" s="21"/>
      <c r="I24" s="21">
        <v>1068.24</v>
      </c>
      <c r="J24" s="21">
        <v>340.64</v>
      </c>
      <c r="K24" s="21">
        <v>260.66000000000003</v>
      </c>
      <c r="L24" s="21">
        <v>308.74</v>
      </c>
      <c r="M24" s="21">
        <v>302.23</v>
      </c>
      <c r="N24" s="21">
        <v>1235.81</v>
      </c>
      <c r="O24" s="22">
        <v>303.49</v>
      </c>
      <c r="P24" s="35">
        <v>257.57</v>
      </c>
      <c r="Q24" s="35">
        <v>322.74</v>
      </c>
      <c r="R24" s="35">
        <v>324.37</v>
      </c>
      <c r="S24" s="35">
        <v>1057.45</v>
      </c>
      <c r="T24" s="35">
        <v>445.16</v>
      </c>
      <c r="U24" s="35">
        <v>318.87</v>
      </c>
      <c r="V24" s="35">
        <v>429.08</v>
      </c>
      <c r="W24" s="34">
        <v>308.98</v>
      </c>
      <c r="X24" s="34">
        <v>1013.58</v>
      </c>
      <c r="Y24" s="8">
        <f>SUM(D24:X24)</f>
        <v>10471.299999999999</v>
      </c>
    </row>
    <row r="25" spans="1:25" ht="19.5" x14ac:dyDescent="0.3">
      <c r="A25" s="9">
        <f t="shared" si="0"/>
        <v>21</v>
      </c>
      <c r="B25" s="27">
        <v>12117</v>
      </c>
      <c r="C25" s="28" t="s">
        <v>24</v>
      </c>
      <c r="D25" s="21">
        <v>85.93</v>
      </c>
      <c r="E25" s="21">
        <v>32.94</v>
      </c>
      <c r="F25" s="21">
        <v>32.18</v>
      </c>
      <c r="G25" s="21">
        <v>469.96</v>
      </c>
      <c r="H25" s="21"/>
      <c r="I25" s="21">
        <v>21.86</v>
      </c>
      <c r="J25" s="21">
        <v>17.739999999999998</v>
      </c>
      <c r="K25" s="21">
        <v>17.84</v>
      </c>
      <c r="L25" s="21">
        <v>28.27</v>
      </c>
      <c r="M25" s="21">
        <v>33.049999999999997</v>
      </c>
      <c r="N25" s="21">
        <v>45.82</v>
      </c>
      <c r="O25" s="22">
        <v>26.56</v>
      </c>
      <c r="P25" s="35">
        <v>20.55</v>
      </c>
      <c r="Q25" s="35">
        <v>13.72</v>
      </c>
      <c r="R25" s="35">
        <v>46.47</v>
      </c>
      <c r="S25" s="35">
        <v>71.33</v>
      </c>
      <c r="T25" s="35">
        <v>60.51</v>
      </c>
      <c r="U25" s="35">
        <v>85.38</v>
      </c>
      <c r="V25" s="35">
        <v>260.18</v>
      </c>
      <c r="W25" s="34">
        <v>84.54</v>
      </c>
      <c r="X25" s="34">
        <v>117.27</v>
      </c>
      <c r="Y25" s="8">
        <f>SUM(D25:X25)</f>
        <v>1572.1000000000001</v>
      </c>
    </row>
    <row r="26" spans="1:25" ht="19.5" x14ac:dyDescent="0.3">
      <c r="A26" s="9">
        <f t="shared" si="0"/>
        <v>22</v>
      </c>
      <c r="B26" s="27">
        <v>12118</v>
      </c>
      <c r="C26" s="28" t="s">
        <v>25</v>
      </c>
      <c r="D26" s="21"/>
      <c r="E26" s="21"/>
      <c r="F26" s="21"/>
      <c r="G26" s="21">
        <v>30150</v>
      </c>
      <c r="H26" s="21"/>
      <c r="I26" s="21"/>
      <c r="J26" s="21"/>
      <c r="K26" s="21"/>
      <c r="L26" s="21"/>
      <c r="M26" s="21"/>
      <c r="N26" s="21">
        <v>5157</v>
      </c>
      <c r="O26" s="22"/>
      <c r="P26" s="35"/>
      <c r="Q26" s="35"/>
      <c r="R26" s="35"/>
      <c r="S26" s="35"/>
      <c r="T26" s="35"/>
      <c r="U26" s="35"/>
      <c r="V26" s="35">
        <v>500</v>
      </c>
      <c r="W26" s="34"/>
      <c r="X26" s="34"/>
      <c r="Y26" s="8">
        <f t="shared" si="1"/>
        <v>35807</v>
      </c>
    </row>
    <row r="27" spans="1:25" ht="19.5" x14ac:dyDescent="0.3">
      <c r="A27" s="9">
        <f t="shared" si="0"/>
        <v>23</v>
      </c>
      <c r="B27" s="27">
        <v>12119</v>
      </c>
      <c r="C27" s="28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35"/>
      <c r="Q27" s="35"/>
      <c r="R27" s="35"/>
      <c r="S27" s="35">
        <v>3</v>
      </c>
      <c r="T27" s="35"/>
      <c r="U27" s="35"/>
      <c r="V27" s="35"/>
      <c r="W27" s="34"/>
      <c r="X27" s="34"/>
      <c r="Y27" s="8">
        <f t="shared" si="1"/>
        <v>3</v>
      </c>
    </row>
    <row r="28" spans="1:25" ht="19.5" x14ac:dyDescent="0.3">
      <c r="A28" s="9">
        <f t="shared" si="0"/>
        <v>24</v>
      </c>
      <c r="B28" s="27">
        <v>12199</v>
      </c>
      <c r="C28" s="28" t="s">
        <v>27</v>
      </c>
      <c r="D28" s="21">
        <v>63.86</v>
      </c>
      <c r="E28" s="21"/>
      <c r="F28" s="21">
        <v>11.8</v>
      </c>
      <c r="G28" s="21">
        <v>2.54</v>
      </c>
      <c r="H28" s="21"/>
      <c r="I28" s="21"/>
      <c r="J28" s="21">
        <v>28.5</v>
      </c>
      <c r="K28" s="21"/>
      <c r="L28" s="21">
        <v>10</v>
      </c>
      <c r="M28" s="21"/>
      <c r="N28" s="21">
        <v>144.01</v>
      </c>
      <c r="O28" s="22">
        <v>18.32</v>
      </c>
      <c r="P28" s="35">
        <v>3.75</v>
      </c>
      <c r="Q28" s="35"/>
      <c r="R28" s="35">
        <v>15</v>
      </c>
      <c r="S28" s="35">
        <v>69.02</v>
      </c>
      <c r="T28" s="35"/>
      <c r="U28" s="35">
        <v>33.21</v>
      </c>
      <c r="V28" s="35">
        <v>158.44</v>
      </c>
      <c r="W28" s="34">
        <v>60.94</v>
      </c>
      <c r="X28" s="34">
        <v>57.78</v>
      </c>
      <c r="Y28" s="8">
        <f>SUM(D28:X28)</f>
        <v>677.16999999999985</v>
      </c>
    </row>
    <row r="29" spans="1:25" ht="19.5" x14ac:dyDescent="0.3">
      <c r="A29" s="9">
        <f t="shared" si="0"/>
        <v>25</v>
      </c>
      <c r="B29" s="27">
        <v>12210</v>
      </c>
      <c r="C29" s="28" t="s">
        <v>28</v>
      </c>
      <c r="D29" s="21"/>
      <c r="E29" s="21"/>
      <c r="F29" s="21"/>
      <c r="G29" s="21">
        <v>2000</v>
      </c>
      <c r="H29" s="21"/>
      <c r="I29" s="21"/>
      <c r="J29" s="21"/>
      <c r="K29" s="21"/>
      <c r="L29" s="21"/>
      <c r="M29" s="21"/>
      <c r="N29" s="21">
        <v>250</v>
      </c>
      <c r="O29" s="22"/>
      <c r="P29" s="35"/>
      <c r="Q29" s="35"/>
      <c r="R29" s="35"/>
      <c r="S29" s="35"/>
      <c r="T29" s="35"/>
      <c r="U29" s="35">
        <v>3000</v>
      </c>
      <c r="V29" s="35"/>
      <c r="W29" s="34">
        <v>3000</v>
      </c>
      <c r="X29" s="34"/>
      <c r="Y29" s="8">
        <f t="shared" si="1"/>
        <v>5250</v>
      </c>
    </row>
    <row r="30" spans="1:25" ht="19.5" x14ac:dyDescent="0.3">
      <c r="A30" s="9">
        <f t="shared" si="0"/>
        <v>26</v>
      </c>
      <c r="B30" s="27">
        <v>12299</v>
      </c>
      <c r="C30" s="28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35"/>
      <c r="Q30" s="35"/>
      <c r="R30" s="35"/>
      <c r="S30" s="35"/>
      <c r="T30" s="35"/>
      <c r="U30" s="35"/>
      <c r="V30" s="35"/>
      <c r="W30" s="34"/>
      <c r="X30" s="34"/>
      <c r="Y30" s="8">
        <f t="shared" si="1"/>
        <v>0</v>
      </c>
    </row>
    <row r="31" spans="1:25" ht="19.5" x14ac:dyDescent="0.3">
      <c r="A31" s="9">
        <f t="shared" si="0"/>
        <v>27</v>
      </c>
      <c r="B31" s="27">
        <v>15499</v>
      </c>
      <c r="C31" s="28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35"/>
      <c r="Q31" s="35"/>
      <c r="R31" s="35"/>
      <c r="S31" s="35"/>
      <c r="T31" s="35"/>
      <c r="U31" s="35"/>
      <c r="V31" s="35"/>
      <c r="W31" s="34"/>
      <c r="X31" s="34"/>
      <c r="Y31" s="8">
        <f t="shared" si="1"/>
        <v>0</v>
      </c>
    </row>
    <row r="32" spans="1:25" ht="19.5" x14ac:dyDescent="0.3">
      <c r="A32" s="9">
        <f t="shared" si="0"/>
        <v>28</v>
      </c>
      <c r="B32" s="27">
        <v>15301</v>
      </c>
      <c r="C32" s="28" t="s">
        <v>31</v>
      </c>
      <c r="D32" s="21">
        <v>16.82</v>
      </c>
      <c r="E32" s="21">
        <v>8.58</v>
      </c>
      <c r="F32" s="21"/>
      <c r="G32" s="21">
        <v>22.34</v>
      </c>
      <c r="H32" s="21"/>
      <c r="I32" s="21"/>
      <c r="J32" s="21">
        <v>2.86</v>
      </c>
      <c r="K32" s="21">
        <v>2.86</v>
      </c>
      <c r="L32" s="21">
        <v>11.06</v>
      </c>
      <c r="M32" s="21">
        <v>8.58</v>
      </c>
      <c r="N32" s="21">
        <v>3.57</v>
      </c>
      <c r="O32" s="22">
        <v>14.3</v>
      </c>
      <c r="P32" s="35">
        <v>5.72</v>
      </c>
      <c r="Q32" s="35"/>
      <c r="R32" s="35"/>
      <c r="S32" s="35">
        <v>23.96</v>
      </c>
      <c r="T32" s="35">
        <v>9.85</v>
      </c>
      <c r="U32" s="35">
        <v>14.3</v>
      </c>
      <c r="V32" s="35">
        <v>22.3</v>
      </c>
      <c r="W32" s="34">
        <v>13.78</v>
      </c>
      <c r="X32" s="34">
        <v>11.45</v>
      </c>
      <c r="Y32" s="8">
        <f>SUM(D32:X32)</f>
        <v>192.32999999999998</v>
      </c>
    </row>
    <row r="33" spans="1:25" ht="19.5" x14ac:dyDescent="0.3">
      <c r="A33" s="9">
        <f t="shared" si="0"/>
        <v>29</v>
      </c>
      <c r="B33" s="27">
        <v>15302</v>
      </c>
      <c r="C33" s="28" t="s">
        <v>32</v>
      </c>
      <c r="D33" s="21">
        <v>3.24</v>
      </c>
      <c r="E33" s="21">
        <v>1.1599999999999999</v>
      </c>
      <c r="F33" s="21">
        <v>0.05</v>
      </c>
      <c r="G33" s="21">
        <v>6.94</v>
      </c>
      <c r="H33" s="21"/>
      <c r="I33" s="21">
        <v>0.03</v>
      </c>
      <c r="J33" s="21">
        <v>1.19</v>
      </c>
      <c r="K33" s="21">
        <v>0.08</v>
      </c>
      <c r="L33" s="21">
        <v>2.27</v>
      </c>
      <c r="M33" s="21">
        <v>0.24</v>
      </c>
      <c r="N33" s="21">
        <v>1.74</v>
      </c>
      <c r="O33" s="22">
        <v>5.44</v>
      </c>
      <c r="P33" s="35">
        <v>0.28000000000000003</v>
      </c>
      <c r="Q33" s="35"/>
      <c r="R33" s="35">
        <v>0.02</v>
      </c>
      <c r="S33" s="35">
        <v>17.100000000000001</v>
      </c>
      <c r="T33" s="35">
        <v>2.19</v>
      </c>
      <c r="U33" s="35">
        <v>1</v>
      </c>
      <c r="V33" s="35">
        <v>209.57</v>
      </c>
      <c r="W33" s="34">
        <v>3.56</v>
      </c>
      <c r="X33" s="34">
        <v>1.36</v>
      </c>
      <c r="Y33" s="8">
        <f>SUM(D33:X33)</f>
        <v>257.45999999999998</v>
      </c>
    </row>
    <row r="34" spans="1:25" ht="19.5" x14ac:dyDescent="0.3">
      <c r="A34" s="9">
        <f t="shared" si="0"/>
        <v>30</v>
      </c>
      <c r="B34" s="27">
        <v>15312</v>
      </c>
      <c r="C34" s="28" t="s">
        <v>33</v>
      </c>
      <c r="D34" s="21"/>
      <c r="E34" s="21">
        <v>5.72</v>
      </c>
      <c r="F34" s="21"/>
      <c r="G34" s="21"/>
      <c r="H34" s="21"/>
      <c r="I34" s="21">
        <v>2.86</v>
      </c>
      <c r="J34" s="21"/>
      <c r="K34" s="21"/>
      <c r="L34" s="21"/>
      <c r="M34" s="21">
        <v>2.86</v>
      </c>
      <c r="N34" s="21">
        <v>2.86</v>
      </c>
      <c r="O34" s="22">
        <v>2.86</v>
      </c>
      <c r="P34" s="35"/>
      <c r="Q34" s="35"/>
      <c r="R34" s="35"/>
      <c r="S34" s="35">
        <v>2.86</v>
      </c>
      <c r="T34" s="35"/>
      <c r="U34" s="35"/>
      <c r="V34" s="35"/>
      <c r="W34" s="34">
        <v>2.86</v>
      </c>
      <c r="X34" s="34"/>
      <c r="Y34" s="8">
        <f t="shared" si="1"/>
        <v>20.02</v>
      </c>
    </row>
    <row r="35" spans="1:25" ht="19.5" x14ac:dyDescent="0.3">
      <c r="A35" s="9">
        <f t="shared" si="0"/>
        <v>31</v>
      </c>
      <c r="B35" s="27">
        <v>15314</v>
      </c>
      <c r="C35" s="28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35"/>
      <c r="Q35" s="35"/>
      <c r="R35" s="35"/>
      <c r="S35" s="35"/>
      <c r="T35" s="35"/>
      <c r="U35" s="35"/>
      <c r="V35" s="35"/>
      <c r="W35" s="34"/>
      <c r="X35" s="34"/>
      <c r="Y35" s="8">
        <f t="shared" si="1"/>
        <v>0</v>
      </c>
    </row>
    <row r="36" spans="1:25" ht="19.5" x14ac:dyDescent="0.3">
      <c r="A36" s="9">
        <f t="shared" si="0"/>
        <v>32</v>
      </c>
      <c r="B36" s="27">
        <v>15402</v>
      </c>
      <c r="C36" s="29" t="s">
        <v>35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35">
        <v>17.13</v>
      </c>
      <c r="Q36" s="35"/>
      <c r="R36" s="35"/>
      <c r="S36" s="37"/>
      <c r="T36" s="35">
        <v>15.81</v>
      </c>
      <c r="U36" s="35"/>
      <c r="V36" s="35"/>
      <c r="W36" s="34"/>
      <c r="X36" s="34">
        <v>15.81</v>
      </c>
      <c r="Y36" s="8">
        <f t="shared" si="1"/>
        <v>32.94</v>
      </c>
    </row>
    <row r="37" spans="1:25" ht="20.25" thickBot="1" x14ac:dyDescent="0.35">
      <c r="A37" s="9">
        <f t="shared" si="0"/>
        <v>33</v>
      </c>
      <c r="B37" s="30">
        <v>15799</v>
      </c>
      <c r="C37" s="31" t="s">
        <v>36</v>
      </c>
      <c r="D37" s="23"/>
      <c r="E37" s="23"/>
      <c r="F37" s="23"/>
      <c r="G37" s="23"/>
      <c r="H37" s="23"/>
      <c r="I37" s="23"/>
      <c r="J37" s="23"/>
      <c r="K37" s="23"/>
      <c r="L37" s="23"/>
      <c r="M37" s="23">
        <v>104000</v>
      </c>
      <c r="N37" s="23"/>
      <c r="O37" s="24"/>
      <c r="P37" s="36"/>
      <c r="Q37" s="36"/>
      <c r="R37" s="36"/>
      <c r="S37" s="38"/>
      <c r="T37" s="36"/>
      <c r="U37" s="36"/>
      <c r="V37" s="36"/>
      <c r="W37" s="41"/>
      <c r="X37" s="41"/>
      <c r="Y37" s="8">
        <f t="shared" si="1"/>
        <v>104000</v>
      </c>
    </row>
    <row r="38" spans="1:25" ht="15.75" thickBot="1" x14ac:dyDescent="0.3">
      <c r="A38" s="9">
        <f>+A37</f>
        <v>33</v>
      </c>
      <c r="B38" s="79" t="s">
        <v>37</v>
      </c>
      <c r="C38" s="80"/>
      <c r="D38" s="12">
        <f>SUM(D5:D37)</f>
        <v>2687.15</v>
      </c>
      <c r="E38" s="12">
        <f t="shared" ref="E38:Y38" si="2">SUM(E5:E37)</f>
        <v>908.01</v>
      </c>
      <c r="F38" s="12">
        <f t="shared" si="2"/>
        <v>1142.3</v>
      </c>
      <c r="G38" s="12">
        <f t="shared" si="2"/>
        <v>40106.75</v>
      </c>
      <c r="H38" s="12">
        <f t="shared" si="2"/>
        <v>192.2</v>
      </c>
      <c r="I38" s="12">
        <f t="shared" si="2"/>
        <v>5519.9499999999989</v>
      </c>
      <c r="J38" s="12">
        <f t="shared" si="2"/>
        <v>952.79000000000008</v>
      </c>
      <c r="K38" s="12">
        <f t="shared" si="2"/>
        <v>621.96000000000015</v>
      </c>
      <c r="L38" s="12">
        <f t="shared" si="2"/>
        <v>741.1099999999999</v>
      </c>
      <c r="M38" s="12">
        <f t="shared" si="2"/>
        <v>105116.26</v>
      </c>
      <c r="N38" s="12">
        <f t="shared" si="2"/>
        <v>9286.17</v>
      </c>
      <c r="O38" s="12">
        <f t="shared" si="2"/>
        <v>924.55000000000007</v>
      </c>
      <c r="P38" s="12">
        <f t="shared" si="2"/>
        <v>731.76999999999987</v>
      </c>
      <c r="Q38" s="12">
        <f t="shared" si="2"/>
        <v>741.72</v>
      </c>
      <c r="R38" s="12">
        <f t="shared" si="2"/>
        <v>1714.1299999999999</v>
      </c>
      <c r="S38" s="12">
        <f t="shared" si="2"/>
        <v>2478.14</v>
      </c>
      <c r="T38" s="12">
        <f t="shared" si="2"/>
        <v>1827.46</v>
      </c>
      <c r="U38" s="12">
        <f t="shared" si="2"/>
        <v>4723.9900000000007</v>
      </c>
      <c r="V38" s="12">
        <f t="shared" si="2"/>
        <v>4502.0999999999985</v>
      </c>
      <c r="W38" s="12">
        <f t="shared" si="2"/>
        <v>8217.27</v>
      </c>
      <c r="X38" s="12">
        <f t="shared" si="2"/>
        <v>3135.1</v>
      </c>
      <c r="Y38" s="12">
        <f t="shared" si="2"/>
        <v>193160.74000000002</v>
      </c>
    </row>
    <row r="39" spans="1:25" ht="19.5" x14ac:dyDescent="0.3">
      <c r="A39" s="9">
        <v>1</v>
      </c>
      <c r="B39" s="25">
        <v>16201</v>
      </c>
      <c r="C39" s="32" t="s">
        <v>38</v>
      </c>
      <c r="D39" s="14"/>
      <c r="E39" s="14"/>
      <c r="F39" s="14"/>
      <c r="G39" s="14"/>
      <c r="H39" s="14"/>
      <c r="I39" s="7"/>
      <c r="J39" s="14"/>
      <c r="K39" s="14"/>
      <c r="L39" s="14"/>
      <c r="M39" s="14"/>
      <c r="N39" s="14"/>
      <c r="O39" s="15"/>
      <c r="P39" s="37"/>
      <c r="Q39" s="39"/>
      <c r="R39" s="39"/>
      <c r="S39" s="37">
        <v>31416.66</v>
      </c>
      <c r="T39" s="37"/>
      <c r="U39" s="37"/>
      <c r="V39" s="37"/>
      <c r="W39" s="37"/>
      <c r="X39" s="37"/>
      <c r="Y39" s="8">
        <f>SUM(D39:V39)</f>
        <v>31416.66</v>
      </c>
    </row>
    <row r="40" spans="1:25" ht="20.25" thickBot="1" x14ac:dyDescent="0.35">
      <c r="A40" s="9">
        <v>2</v>
      </c>
      <c r="B40" s="30">
        <v>22201</v>
      </c>
      <c r="C40" s="3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P40" s="38"/>
      <c r="Q40" s="40"/>
      <c r="R40" s="38"/>
      <c r="S40" s="38">
        <v>94249.96</v>
      </c>
      <c r="T40" s="38"/>
      <c r="U40" s="38"/>
      <c r="V40" s="38"/>
      <c r="W40" s="42"/>
      <c r="X40" s="42"/>
      <c r="Y40" s="8">
        <f>SUM(D40:V40)</f>
        <v>94249.96</v>
      </c>
    </row>
    <row r="41" spans="1:25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Y41" si="3">SUM(E39:E40)</f>
        <v>0</v>
      </c>
      <c r="F41" s="16">
        <f t="shared" si="3"/>
        <v>0</v>
      </c>
      <c r="G41" s="16">
        <f t="shared" si="3"/>
        <v>0</v>
      </c>
      <c r="H41" s="16">
        <f t="shared" si="3"/>
        <v>0</v>
      </c>
      <c r="I41" s="16">
        <f t="shared" si="3"/>
        <v>0</v>
      </c>
      <c r="J41" s="16">
        <f t="shared" si="3"/>
        <v>0</v>
      </c>
      <c r="K41" s="16">
        <f t="shared" si="3"/>
        <v>0</v>
      </c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>
        <f>+Q39+Q40</f>
        <v>0</v>
      </c>
      <c r="R41" s="16"/>
      <c r="S41" s="16">
        <f>SUM(S39:S40)</f>
        <v>125666.62000000001</v>
      </c>
      <c r="T41" s="16"/>
      <c r="U41" s="16"/>
      <c r="V41" s="16"/>
      <c r="W41" s="16"/>
      <c r="X41" s="16"/>
      <c r="Y41" s="16">
        <f t="shared" si="3"/>
        <v>125666.62000000001</v>
      </c>
    </row>
    <row r="42" spans="1:25" ht="15.75" thickBot="1" x14ac:dyDescent="0.3">
      <c r="A42" s="17">
        <f>+A38+A41</f>
        <v>35</v>
      </c>
      <c r="B42" s="83" t="s">
        <v>40</v>
      </c>
      <c r="C42" s="84"/>
      <c r="D42" s="18">
        <f>+D38+D41</f>
        <v>2687.15</v>
      </c>
      <c r="E42" s="18">
        <f t="shared" ref="E42:P42" si="4">+E38+E41</f>
        <v>908.01</v>
      </c>
      <c r="F42" s="18">
        <f t="shared" si="4"/>
        <v>1142.3</v>
      </c>
      <c r="G42" s="18">
        <f t="shared" si="4"/>
        <v>40106.75</v>
      </c>
      <c r="H42" s="18">
        <f t="shared" si="4"/>
        <v>192.2</v>
      </c>
      <c r="I42" s="18">
        <f t="shared" si="4"/>
        <v>5519.9499999999989</v>
      </c>
      <c r="J42" s="18">
        <f t="shared" si="4"/>
        <v>952.79000000000008</v>
      </c>
      <c r="K42" s="18">
        <f t="shared" si="4"/>
        <v>621.96000000000015</v>
      </c>
      <c r="L42" s="18">
        <f t="shared" si="4"/>
        <v>741.1099999999999</v>
      </c>
      <c r="M42" s="18">
        <f t="shared" si="4"/>
        <v>105116.26</v>
      </c>
      <c r="N42" s="18">
        <f t="shared" si="4"/>
        <v>9286.17</v>
      </c>
      <c r="O42" s="18">
        <f t="shared" si="4"/>
        <v>924.55000000000007</v>
      </c>
      <c r="P42" s="18">
        <f t="shared" si="4"/>
        <v>731.76999999999987</v>
      </c>
      <c r="Q42" s="18">
        <f>+Q38+Q41</f>
        <v>741.72</v>
      </c>
      <c r="R42" s="18">
        <f t="shared" ref="R42:Y42" si="5">+R38+R41</f>
        <v>1714.1299999999999</v>
      </c>
      <c r="S42" s="18">
        <f t="shared" si="5"/>
        <v>128144.76000000001</v>
      </c>
      <c r="T42" s="18">
        <f t="shared" si="5"/>
        <v>1827.46</v>
      </c>
      <c r="U42" s="18">
        <f t="shared" si="5"/>
        <v>4723.9900000000007</v>
      </c>
      <c r="V42" s="18">
        <f t="shared" si="5"/>
        <v>4502.0999999999985</v>
      </c>
      <c r="W42" s="18">
        <f t="shared" si="5"/>
        <v>8217.27</v>
      </c>
      <c r="X42" s="18">
        <f t="shared" si="5"/>
        <v>3135.1</v>
      </c>
      <c r="Y42" s="18">
        <f t="shared" si="5"/>
        <v>318827.36000000004</v>
      </c>
    </row>
  </sheetData>
  <mergeCells count="5">
    <mergeCell ref="B1:Y1"/>
    <mergeCell ref="B2:Y2"/>
    <mergeCell ref="B38:C38"/>
    <mergeCell ref="B41:C41"/>
    <mergeCell ref="B42:C42"/>
  </mergeCells>
  <printOptions horizontalCentered="1" verticalCentered="1"/>
  <pageMargins left="0.11811023622047245" right="0.11811023622047245" top="0.35433070866141736" bottom="0" header="0.31496062992125984" footer="0.11811023622047245"/>
  <pageSetup paperSize="5" scale="90" pageOrder="overThenDown" orientation="landscape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O34" zoomScale="180" zoomScaleNormal="180" workbookViewId="0">
      <selection activeCell="F3" sqref="F3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27" customWidth="1"/>
    <col min="4" max="4" width="7.85546875" customWidth="1"/>
    <col min="5" max="5" width="8" customWidth="1"/>
    <col min="6" max="6" width="8.85546875" customWidth="1"/>
    <col min="7" max="7" width="8.140625" customWidth="1"/>
    <col min="8" max="8" width="7.85546875" customWidth="1"/>
    <col min="9" max="9" width="8.85546875" customWidth="1"/>
    <col min="10" max="15" width="7.85546875" customWidth="1"/>
    <col min="16" max="16" width="9.28515625" customWidth="1"/>
    <col min="17" max="17" width="11" customWidth="1"/>
    <col min="18" max="19" width="8.140625" customWidth="1"/>
    <col min="20" max="20" width="8.85546875" customWidth="1"/>
    <col min="21" max="21" width="10.28515625" customWidth="1"/>
  </cols>
  <sheetData>
    <row r="1" spans="1:21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ht="18.75" x14ac:dyDescent="0.3">
      <c r="B2" s="78" t="s">
        <v>42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24.75" customHeight="1" thickBot="1" x14ac:dyDescent="0.3"/>
    <row r="4" spans="1:21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3</v>
      </c>
      <c r="G4" s="4">
        <v>4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14</v>
      </c>
      <c r="N4" s="4">
        <v>15</v>
      </c>
      <c r="O4" s="4">
        <v>16</v>
      </c>
      <c r="P4" s="33">
        <v>17</v>
      </c>
      <c r="Q4" s="33">
        <v>18</v>
      </c>
      <c r="R4" s="33">
        <v>29</v>
      </c>
      <c r="S4" s="33">
        <v>30</v>
      </c>
      <c r="T4" s="33">
        <v>31</v>
      </c>
      <c r="U4" s="5" t="s">
        <v>4</v>
      </c>
    </row>
    <row r="5" spans="1:21" ht="19.5" x14ac:dyDescent="0.3">
      <c r="A5" s="6">
        <v>1</v>
      </c>
      <c r="B5" s="25">
        <v>11801</v>
      </c>
      <c r="C5" s="26" t="s">
        <v>5</v>
      </c>
      <c r="D5" s="19">
        <v>199.84</v>
      </c>
      <c r="E5" s="19">
        <v>300.12</v>
      </c>
      <c r="F5" s="19">
        <v>5.28</v>
      </c>
      <c r="G5" s="19">
        <v>2.85</v>
      </c>
      <c r="H5" s="19">
        <v>25</v>
      </c>
      <c r="I5" s="19">
        <v>2.66</v>
      </c>
      <c r="J5" s="19">
        <v>1.71</v>
      </c>
      <c r="K5" s="19"/>
      <c r="L5" s="19">
        <v>1446.23</v>
      </c>
      <c r="M5" s="19"/>
      <c r="N5" s="19">
        <v>2460.5300000000002</v>
      </c>
      <c r="O5" s="20">
        <v>175.93</v>
      </c>
      <c r="P5" s="34">
        <v>10.32</v>
      </c>
      <c r="Q5" s="34">
        <v>636.37</v>
      </c>
      <c r="R5" s="34">
        <v>966.36</v>
      </c>
      <c r="S5" s="34">
        <v>3113.42</v>
      </c>
      <c r="T5" s="34">
        <v>287.56</v>
      </c>
      <c r="U5" s="8">
        <f>SUM(D5:T5)</f>
        <v>9634.1799999999985</v>
      </c>
    </row>
    <row r="6" spans="1:21" ht="19.5" x14ac:dyDescent="0.3">
      <c r="A6" s="9">
        <f>+A5+1</f>
        <v>2</v>
      </c>
      <c r="B6" s="27">
        <v>11802</v>
      </c>
      <c r="C6" s="28" t="s">
        <v>6</v>
      </c>
      <c r="D6" s="21">
        <v>2.2799999999999998</v>
      </c>
      <c r="E6" s="21"/>
      <c r="F6" s="21"/>
      <c r="G6" s="21"/>
      <c r="H6" s="21">
        <v>1.1399999999999999</v>
      </c>
      <c r="I6" s="21"/>
      <c r="J6" s="21"/>
      <c r="K6" s="21"/>
      <c r="L6" s="21">
        <v>409.07</v>
      </c>
      <c r="M6" s="21"/>
      <c r="N6" s="21"/>
      <c r="O6" s="22">
        <v>10.41</v>
      </c>
      <c r="P6" s="35">
        <v>63.49</v>
      </c>
      <c r="Q6" s="35"/>
      <c r="R6" s="35">
        <v>60.03</v>
      </c>
      <c r="S6" s="35">
        <v>91.75</v>
      </c>
      <c r="T6" s="35"/>
      <c r="U6" s="8">
        <f t="shared" ref="U6:U40" si="0">SUM(D6:T6)</f>
        <v>638.17000000000007</v>
      </c>
    </row>
    <row r="7" spans="1:21" ht="19.5" x14ac:dyDescent="0.3">
      <c r="A7" s="9">
        <f t="shared" ref="A7:A37" si="1">+A6+1</f>
        <v>3</v>
      </c>
      <c r="B7" s="27">
        <v>11803</v>
      </c>
      <c r="C7" s="28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35"/>
      <c r="Q7" s="35"/>
      <c r="R7" s="35"/>
      <c r="S7" s="35"/>
      <c r="T7" s="35">
        <v>11.43</v>
      </c>
      <c r="U7" s="8">
        <f t="shared" si="0"/>
        <v>11.43</v>
      </c>
    </row>
    <row r="8" spans="1:21" ht="19.5" x14ac:dyDescent="0.3">
      <c r="A8" s="9">
        <f t="shared" si="1"/>
        <v>4</v>
      </c>
      <c r="B8" s="27">
        <v>11804</v>
      </c>
      <c r="C8" s="28" t="s">
        <v>8</v>
      </c>
      <c r="D8" s="21"/>
      <c r="E8" s="21">
        <v>3.43</v>
      </c>
      <c r="F8" s="21"/>
      <c r="G8" s="21">
        <v>7.14</v>
      </c>
      <c r="H8" s="21"/>
      <c r="I8" s="21"/>
      <c r="J8" s="21"/>
      <c r="K8" s="21"/>
      <c r="L8" s="21"/>
      <c r="M8" s="21">
        <v>1.1399999999999999</v>
      </c>
      <c r="N8" s="21">
        <v>3</v>
      </c>
      <c r="O8" s="22">
        <v>2.86</v>
      </c>
      <c r="P8" s="35">
        <v>6.57</v>
      </c>
      <c r="Q8" s="35">
        <v>6.29</v>
      </c>
      <c r="R8" s="35">
        <v>12.61</v>
      </c>
      <c r="S8" s="35">
        <v>1.1399999999999999</v>
      </c>
      <c r="T8" s="35"/>
      <c r="U8" s="8">
        <f t="shared" si="0"/>
        <v>44.18</v>
      </c>
    </row>
    <row r="9" spans="1:21" ht="19.5" x14ac:dyDescent="0.3">
      <c r="A9" s="9">
        <f t="shared" si="1"/>
        <v>5</v>
      </c>
      <c r="B9" s="27">
        <v>11806</v>
      </c>
      <c r="C9" s="28" t="s">
        <v>9</v>
      </c>
      <c r="D9" s="21">
        <v>2.86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35">
        <v>11.42</v>
      </c>
      <c r="Q9" s="35"/>
      <c r="R9" s="35">
        <v>4.57</v>
      </c>
      <c r="S9" s="35">
        <v>17.14</v>
      </c>
      <c r="T9" s="35"/>
      <c r="U9" s="8">
        <f t="shared" si="0"/>
        <v>35.99</v>
      </c>
    </row>
    <row r="10" spans="1:21" ht="19.5" x14ac:dyDescent="0.3">
      <c r="A10" s="9">
        <f t="shared" si="1"/>
        <v>6</v>
      </c>
      <c r="B10" s="27">
        <v>11808</v>
      </c>
      <c r="C10" s="28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>
        <v>8</v>
      </c>
      <c r="P10" s="35"/>
      <c r="Q10" s="35"/>
      <c r="R10" s="35"/>
      <c r="S10" s="35"/>
      <c r="T10" s="35"/>
      <c r="U10" s="8">
        <f t="shared" si="0"/>
        <v>8</v>
      </c>
    </row>
    <row r="11" spans="1:21" ht="19.5" x14ac:dyDescent="0.3">
      <c r="A11" s="9">
        <f t="shared" si="1"/>
        <v>7</v>
      </c>
      <c r="B11" s="27">
        <v>11809</v>
      </c>
      <c r="C11" s="28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35"/>
      <c r="Q11" s="35"/>
      <c r="R11" s="35"/>
      <c r="S11" s="35"/>
      <c r="T11" s="35"/>
      <c r="U11" s="8">
        <f t="shared" si="0"/>
        <v>0</v>
      </c>
    </row>
    <row r="12" spans="1:21" ht="19.5" x14ac:dyDescent="0.3">
      <c r="A12" s="9">
        <f t="shared" si="1"/>
        <v>8</v>
      </c>
      <c r="B12" s="27">
        <v>11810</v>
      </c>
      <c r="C12" s="28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35"/>
      <c r="Q12" s="35"/>
      <c r="R12" s="35"/>
      <c r="S12" s="35"/>
      <c r="T12" s="35"/>
      <c r="U12" s="8">
        <f t="shared" si="0"/>
        <v>0</v>
      </c>
    </row>
    <row r="13" spans="1:21" ht="19.5" x14ac:dyDescent="0.3">
      <c r="A13" s="9">
        <f t="shared" si="1"/>
        <v>9</v>
      </c>
      <c r="B13" s="27">
        <v>11813</v>
      </c>
      <c r="C13" s="28" t="s">
        <v>41</v>
      </c>
      <c r="D13" s="21">
        <v>42.9</v>
      </c>
      <c r="E13" s="21"/>
      <c r="F13" s="21"/>
      <c r="G13" s="21">
        <v>8.57</v>
      </c>
      <c r="H13" s="21"/>
      <c r="I13" s="21"/>
      <c r="J13" s="21">
        <v>5.71</v>
      </c>
      <c r="K13" s="21"/>
      <c r="L13" s="21"/>
      <c r="M13" s="21"/>
      <c r="N13" s="21"/>
      <c r="O13" s="22"/>
      <c r="P13" s="35"/>
      <c r="Q13" s="35">
        <v>8.58</v>
      </c>
      <c r="R13" s="35">
        <v>22.87</v>
      </c>
      <c r="S13" s="35"/>
      <c r="T13" s="35"/>
      <c r="U13" s="8">
        <f t="shared" si="0"/>
        <v>88.63000000000001</v>
      </c>
    </row>
    <row r="14" spans="1:21" ht="19.5" x14ac:dyDescent="0.3">
      <c r="A14" s="9">
        <f t="shared" si="1"/>
        <v>10</v>
      </c>
      <c r="B14" s="27">
        <v>11814</v>
      </c>
      <c r="C14" s="28" t="s">
        <v>13</v>
      </c>
      <c r="D14" s="21"/>
      <c r="E14" s="21"/>
      <c r="F14" s="21"/>
      <c r="G14" s="21"/>
      <c r="H14" s="21"/>
      <c r="I14" s="21"/>
      <c r="J14" s="21"/>
      <c r="K14" s="21">
        <v>5.72</v>
      </c>
      <c r="L14" s="21"/>
      <c r="M14" s="21"/>
      <c r="N14" s="21"/>
      <c r="O14" s="22">
        <v>3.42</v>
      </c>
      <c r="P14" s="35"/>
      <c r="Q14" s="35"/>
      <c r="R14" s="35"/>
      <c r="S14" s="35"/>
      <c r="T14" s="35"/>
      <c r="U14" s="8">
        <f t="shared" si="0"/>
        <v>9.14</v>
      </c>
    </row>
    <row r="15" spans="1:21" ht="19.5" x14ac:dyDescent="0.3">
      <c r="A15" s="9">
        <f t="shared" si="1"/>
        <v>11</v>
      </c>
      <c r="B15" s="27">
        <v>11817</v>
      </c>
      <c r="C15" s="28" t="s">
        <v>14</v>
      </c>
      <c r="D15" s="21">
        <v>10.62</v>
      </c>
      <c r="E15" s="21">
        <v>262.23</v>
      </c>
      <c r="F15" s="21"/>
      <c r="G15" s="21">
        <v>1.1399999999999999</v>
      </c>
      <c r="H15" s="21"/>
      <c r="I15" s="21">
        <v>1.71</v>
      </c>
      <c r="J15" s="21"/>
      <c r="K15" s="21">
        <v>3.42</v>
      </c>
      <c r="L15" s="21">
        <v>148.01</v>
      </c>
      <c r="M15" s="21"/>
      <c r="N15" s="21">
        <v>240.57</v>
      </c>
      <c r="O15" s="22">
        <v>87.43</v>
      </c>
      <c r="P15" s="35">
        <v>3.43</v>
      </c>
      <c r="Q15" s="35">
        <v>16.329999999999998</v>
      </c>
      <c r="R15" s="35">
        <v>31.19</v>
      </c>
      <c r="S15" s="35">
        <v>17.27</v>
      </c>
      <c r="T15" s="35">
        <v>15.43</v>
      </c>
      <c r="U15" s="8">
        <f t="shared" si="0"/>
        <v>838.78000000000009</v>
      </c>
    </row>
    <row r="16" spans="1:21" ht="19.5" x14ac:dyDescent="0.3">
      <c r="A16" s="9">
        <f t="shared" si="1"/>
        <v>12</v>
      </c>
      <c r="B16" s="27">
        <v>11818</v>
      </c>
      <c r="C16" s="28" t="s">
        <v>15</v>
      </c>
      <c r="D16" s="21"/>
      <c r="E16" s="21"/>
      <c r="F16" s="21"/>
      <c r="G16" s="21"/>
      <c r="H16" s="21"/>
      <c r="I16" s="21"/>
      <c r="J16" s="21"/>
      <c r="K16" s="21">
        <v>10.29</v>
      </c>
      <c r="L16" s="21">
        <v>6.86</v>
      </c>
      <c r="M16" s="21"/>
      <c r="N16" s="21">
        <v>34.299999999999997</v>
      </c>
      <c r="O16" s="22"/>
      <c r="P16" s="35"/>
      <c r="Q16" s="35"/>
      <c r="R16" s="35"/>
      <c r="S16" s="35">
        <v>10.29</v>
      </c>
      <c r="T16" s="35">
        <v>212.66</v>
      </c>
      <c r="U16" s="8">
        <f t="shared" si="0"/>
        <v>274.39999999999998</v>
      </c>
    </row>
    <row r="17" spans="1:21" ht="19.5" x14ac:dyDescent="0.3">
      <c r="A17" s="9">
        <f t="shared" si="1"/>
        <v>13</v>
      </c>
      <c r="B17" s="27">
        <v>11899</v>
      </c>
      <c r="C17" s="28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35"/>
      <c r="Q17" s="35"/>
      <c r="R17" s="35"/>
      <c r="S17" s="35"/>
      <c r="T17" s="35">
        <v>2.86</v>
      </c>
      <c r="U17" s="8">
        <f t="shared" si="0"/>
        <v>2.86</v>
      </c>
    </row>
    <row r="18" spans="1:21" ht="19.5" x14ac:dyDescent="0.3">
      <c r="A18" s="9">
        <f t="shared" si="1"/>
        <v>14</v>
      </c>
      <c r="B18" s="27">
        <v>12105</v>
      </c>
      <c r="C18" s="28" t="s">
        <v>17</v>
      </c>
      <c r="D18" s="21">
        <v>95.5</v>
      </c>
      <c r="E18" s="21">
        <v>104.25</v>
      </c>
      <c r="F18" s="21">
        <v>106.5</v>
      </c>
      <c r="G18" s="21">
        <v>117.53</v>
      </c>
      <c r="H18" s="21">
        <v>90</v>
      </c>
      <c r="I18" s="21">
        <v>151.06</v>
      </c>
      <c r="J18" s="21">
        <v>110.85</v>
      </c>
      <c r="K18" s="21">
        <v>109.75</v>
      </c>
      <c r="L18" s="21">
        <v>92.25</v>
      </c>
      <c r="M18" s="21">
        <v>111.5</v>
      </c>
      <c r="N18" s="21">
        <v>87.75</v>
      </c>
      <c r="O18" s="22">
        <v>89.5</v>
      </c>
      <c r="P18" s="35">
        <v>116.25</v>
      </c>
      <c r="Q18" s="35">
        <v>154.25</v>
      </c>
      <c r="R18" s="35">
        <v>276.27999999999997</v>
      </c>
      <c r="S18" s="35">
        <v>169</v>
      </c>
      <c r="T18" s="35">
        <v>148</v>
      </c>
      <c r="U18" s="8">
        <f t="shared" si="0"/>
        <v>2130.2200000000003</v>
      </c>
    </row>
    <row r="19" spans="1:21" ht="19.5" x14ac:dyDescent="0.3">
      <c r="A19" s="9">
        <f t="shared" si="1"/>
        <v>15</v>
      </c>
      <c r="B19" s="27">
        <v>12108</v>
      </c>
      <c r="C19" s="28" t="s">
        <v>18</v>
      </c>
      <c r="D19" s="21">
        <v>491.44</v>
      </c>
      <c r="E19" s="21">
        <v>95.17</v>
      </c>
      <c r="F19" s="21">
        <v>104.27</v>
      </c>
      <c r="G19" s="21">
        <v>150.6</v>
      </c>
      <c r="H19" s="21">
        <v>182.95</v>
      </c>
      <c r="I19" s="21">
        <v>68.25</v>
      </c>
      <c r="J19" s="21">
        <v>98.6</v>
      </c>
      <c r="K19" s="21">
        <v>108.21</v>
      </c>
      <c r="L19" s="21">
        <v>83.8</v>
      </c>
      <c r="M19" s="21">
        <v>94.22</v>
      </c>
      <c r="N19" s="21">
        <v>145.24</v>
      </c>
      <c r="O19" s="22">
        <v>199.89</v>
      </c>
      <c r="P19" s="35">
        <v>223.17</v>
      </c>
      <c r="Q19" s="35">
        <v>365.18</v>
      </c>
      <c r="R19" s="35">
        <v>437.91</v>
      </c>
      <c r="S19" s="35">
        <v>403.61</v>
      </c>
      <c r="T19" s="35">
        <v>584.29</v>
      </c>
      <c r="U19" s="8">
        <f t="shared" si="0"/>
        <v>3836.7999999999997</v>
      </c>
    </row>
    <row r="20" spans="1:21" ht="19.5" x14ac:dyDescent="0.3">
      <c r="A20" s="9">
        <f t="shared" si="1"/>
        <v>16</v>
      </c>
      <c r="B20" s="27">
        <v>12109</v>
      </c>
      <c r="C20" s="28" t="s">
        <v>19</v>
      </c>
      <c r="D20" s="21">
        <v>451.66</v>
      </c>
      <c r="E20" s="21">
        <v>107.92</v>
      </c>
      <c r="F20" s="21">
        <v>148.65</v>
      </c>
      <c r="G20" s="21">
        <v>194.14</v>
      </c>
      <c r="H20" s="21">
        <v>284.74</v>
      </c>
      <c r="I20" s="21">
        <v>95.16</v>
      </c>
      <c r="J20" s="21">
        <v>144.91999999999999</v>
      </c>
      <c r="K20" s="21">
        <v>141.13999999999999</v>
      </c>
      <c r="L20" s="21">
        <v>146.55000000000001</v>
      </c>
      <c r="M20" s="21">
        <v>165.45</v>
      </c>
      <c r="N20" s="21">
        <v>200.55</v>
      </c>
      <c r="O20" s="22">
        <v>268.89</v>
      </c>
      <c r="P20" s="35">
        <v>341.76</v>
      </c>
      <c r="Q20" s="35">
        <v>615.19000000000005</v>
      </c>
      <c r="R20" s="35">
        <v>619.20000000000005</v>
      </c>
      <c r="S20" s="35">
        <v>380.16</v>
      </c>
      <c r="T20" s="35">
        <v>2961.14</v>
      </c>
      <c r="U20" s="8">
        <f t="shared" si="0"/>
        <v>7267.2200000000012</v>
      </c>
    </row>
    <row r="21" spans="1:21" ht="19.5" x14ac:dyDescent="0.3">
      <c r="A21" s="9">
        <f t="shared" si="1"/>
        <v>17</v>
      </c>
      <c r="B21" s="27">
        <v>12111</v>
      </c>
      <c r="C21" s="28" t="s">
        <v>20</v>
      </c>
      <c r="D21" s="21"/>
      <c r="E21" s="21"/>
      <c r="F21" s="21">
        <v>10</v>
      </c>
      <c r="G21" s="21"/>
      <c r="H21" s="21"/>
      <c r="I21" s="21"/>
      <c r="J21" s="21"/>
      <c r="K21" s="21"/>
      <c r="L21" s="21"/>
      <c r="M21" s="21">
        <v>20</v>
      </c>
      <c r="N21" s="21"/>
      <c r="O21" s="22"/>
      <c r="P21" s="35"/>
      <c r="Q21" s="35">
        <v>10</v>
      </c>
      <c r="R21" s="35"/>
      <c r="S21" s="35">
        <v>127</v>
      </c>
      <c r="T21" s="35"/>
      <c r="U21" s="8">
        <f t="shared" si="0"/>
        <v>167</v>
      </c>
    </row>
    <row r="22" spans="1:21" ht="19.5" x14ac:dyDescent="0.3">
      <c r="A22" s="9">
        <f t="shared" si="1"/>
        <v>18</v>
      </c>
      <c r="B22" s="27">
        <v>12112</v>
      </c>
      <c r="C22" s="28" t="s">
        <v>21</v>
      </c>
      <c r="D22" s="21">
        <v>347.31</v>
      </c>
      <c r="E22" s="21">
        <v>80.31</v>
      </c>
      <c r="F22" s="21">
        <v>109.32</v>
      </c>
      <c r="G22" s="21">
        <v>128.1</v>
      </c>
      <c r="H22" s="21">
        <v>209.19</v>
      </c>
      <c r="I22" s="21">
        <v>60.84</v>
      </c>
      <c r="J22" s="21">
        <v>84.43</v>
      </c>
      <c r="K22" s="21">
        <v>96.55</v>
      </c>
      <c r="L22" s="21">
        <v>77.459999999999994</v>
      </c>
      <c r="M22" s="21">
        <v>107.51</v>
      </c>
      <c r="N22" s="21">
        <v>127.58</v>
      </c>
      <c r="O22" s="22">
        <v>195.95</v>
      </c>
      <c r="P22" s="35">
        <v>240.54</v>
      </c>
      <c r="Q22" s="35">
        <v>411.06</v>
      </c>
      <c r="R22" s="35">
        <v>406.48</v>
      </c>
      <c r="S22" s="35">
        <v>268.29000000000002</v>
      </c>
      <c r="T22" s="35">
        <v>1580.58</v>
      </c>
      <c r="U22" s="8">
        <f t="shared" si="0"/>
        <v>4531.5</v>
      </c>
    </row>
    <row r="23" spans="1:21" ht="19.5" x14ac:dyDescent="0.3">
      <c r="A23" s="9">
        <f t="shared" si="1"/>
        <v>19</v>
      </c>
      <c r="B23" s="27">
        <v>12114</v>
      </c>
      <c r="C23" s="28" t="s">
        <v>22</v>
      </c>
      <c r="D23" s="21">
        <v>163.52000000000001</v>
      </c>
      <c r="E23" s="21">
        <v>70.33</v>
      </c>
      <c r="F23" s="21">
        <v>50.09</v>
      </c>
      <c r="G23" s="21">
        <v>65.61</v>
      </c>
      <c r="H23" s="21">
        <v>82.17</v>
      </c>
      <c r="I23" s="21">
        <v>71.790000000000006</v>
      </c>
      <c r="J23" s="21">
        <v>46.07</v>
      </c>
      <c r="K23" s="21">
        <v>49.52</v>
      </c>
      <c r="L23" s="21">
        <v>144.44999999999999</v>
      </c>
      <c r="M23" s="21">
        <v>51.03</v>
      </c>
      <c r="N23" s="21">
        <v>197.14</v>
      </c>
      <c r="O23" s="22">
        <v>97.63</v>
      </c>
      <c r="P23" s="35">
        <v>110.5</v>
      </c>
      <c r="Q23" s="35">
        <v>359.07</v>
      </c>
      <c r="R23" s="35">
        <v>237.54</v>
      </c>
      <c r="S23" s="35">
        <v>297.49</v>
      </c>
      <c r="T23" s="35">
        <v>569.76</v>
      </c>
      <c r="U23" s="8">
        <f t="shared" si="0"/>
        <v>2663.71</v>
      </c>
    </row>
    <row r="24" spans="1:21" ht="19.5" x14ac:dyDescent="0.3">
      <c r="A24" s="9">
        <f t="shared" si="1"/>
        <v>20</v>
      </c>
      <c r="B24" s="27">
        <v>12115</v>
      </c>
      <c r="C24" s="28" t="s">
        <v>23</v>
      </c>
      <c r="D24" s="21">
        <v>304.91000000000003</v>
      </c>
      <c r="E24" s="21">
        <v>319.41000000000003</v>
      </c>
      <c r="F24" s="21">
        <v>320.02</v>
      </c>
      <c r="G24" s="21">
        <v>293.42</v>
      </c>
      <c r="H24" s="21">
        <v>908.14</v>
      </c>
      <c r="I24" s="21">
        <v>280.68</v>
      </c>
      <c r="J24" s="21">
        <v>307.52</v>
      </c>
      <c r="K24" s="21">
        <v>304.52999999999997</v>
      </c>
      <c r="L24" s="21">
        <v>305.83</v>
      </c>
      <c r="M24" s="21">
        <v>990.38</v>
      </c>
      <c r="N24" s="21">
        <v>310.02</v>
      </c>
      <c r="O24" s="22">
        <v>310</v>
      </c>
      <c r="P24" s="35">
        <v>432.77</v>
      </c>
      <c r="Q24" s="35">
        <v>293.69</v>
      </c>
      <c r="R24" s="35">
        <v>2625</v>
      </c>
      <c r="S24" s="35">
        <v>345.04</v>
      </c>
      <c r="T24" s="35">
        <v>301.27</v>
      </c>
      <c r="U24" s="8">
        <f t="shared" si="0"/>
        <v>8952.630000000001</v>
      </c>
    </row>
    <row r="25" spans="1:21" ht="19.5" x14ac:dyDescent="0.3">
      <c r="A25" s="9">
        <f t="shared" si="1"/>
        <v>21</v>
      </c>
      <c r="B25" s="27">
        <v>12117</v>
      </c>
      <c r="C25" s="28" t="s">
        <v>24</v>
      </c>
      <c r="D25" s="21">
        <v>143.75</v>
      </c>
      <c r="E25" s="21">
        <v>28.87</v>
      </c>
      <c r="F25" s="21">
        <v>21.56</v>
      </c>
      <c r="G25" s="21">
        <v>56.78</v>
      </c>
      <c r="H25" s="21">
        <v>74.06</v>
      </c>
      <c r="I25" s="21">
        <v>14.88</v>
      </c>
      <c r="J25" s="21">
        <v>44.71</v>
      </c>
      <c r="K25" s="21">
        <v>29.63</v>
      </c>
      <c r="L25" s="21">
        <v>33.049999999999997</v>
      </c>
      <c r="M25" s="21">
        <v>25.11</v>
      </c>
      <c r="N25" s="21">
        <v>43.43</v>
      </c>
      <c r="O25" s="22">
        <v>63.39</v>
      </c>
      <c r="P25" s="35">
        <v>76.7</v>
      </c>
      <c r="Q25" s="35">
        <v>129.61000000000001</v>
      </c>
      <c r="R25" s="35">
        <v>141.28</v>
      </c>
      <c r="S25" s="35">
        <v>124.51</v>
      </c>
      <c r="T25" s="35">
        <v>246.57</v>
      </c>
      <c r="U25" s="8">
        <f t="shared" si="0"/>
        <v>1297.8899999999999</v>
      </c>
    </row>
    <row r="26" spans="1:21" ht="19.5" x14ac:dyDescent="0.3">
      <c r="A26" s="9">
        <f t="shared" si="1"/>
        <v>22</v>
      </c>
      <c r="B26" s="27">
        <v>12118</v>
      </c>
      <c r="C26" s="28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35"/>
      <c r="Q26" s="35">
        <v>3000</v>
      </c>
      <c r="R26" s="35"/>
      <c r="S26" s="35"/>
      <c r="T26" s="35"/>
      <c r="U26" s="8">
        <f t="shared" si="0"/>
        <v>3000</v>
      </c>
    </row>
    <row r="27" spans="1:21" ht="19.5" x14ac:dyDescent="0.3">
      <c r="A27" s="9">
        <f t="shared" si="1"/>
        <v>23</v>
      </c>
      <c r="B27" s="27">
        <v>12119</v>
      </c>
      <c r="C27" s="28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35"/>
      <c r="Q27" s="35"/>
      <c r="R27" s="35"/>
      <c r="S27" s="35"/>
      <c r="T27" s="35"/>
      <c r="U27" s="8">
        <f t="shared" si="0"/>
        <v>0</v>
      </c>
    </row>
    <row r="28" spans="1:21" ht="19.5" x14ac:dyDescent="0.3">
      <c r="A28" s="9">
        <f t="shared" si="1"/>
        <v>24</v>
      </c>
      <c r="B28" s="27">
        <v>12199</v>
      </c>
      <c r="C28" s="28" t="s">
        <v>27</v>
      </c>
      <c r="D28" s="21">
        <v>645.5</v>
      </c>
      <c r="E28" s="21">
        <v>20</v>
      </c>
      <c r="F28" s="21"/>
      <c r="G28" s="21">
        <v>189.39</v>
      </c>
      <c r="H28" s="21"/>
      <c r="I28" s="21">
        <v>12000</v>
      </c>
      <c r="J28" s="21"/>
      <c r="K28" s="21">
        <v>2</v>
      </c>
      <c r="L28" s="21"/>
      <c r="M28" s="21"/>
      <c r="N28" s="21"/>
      <c r="O28" s="22">
        <v>66.17</v>
      </c>
      <c r="P28" s="35"/>
      <c r="Q28" s="35">
        <v>4.59</v>
      </c>
      <c r="R28" s="35">
        <v>29.92</v>
      </c>
      <c r="S28" s="35">
        <v>30.75</v>
      </c>
      <c r="T28" s="35">
        <v>160.22999999999999</v>
      </c>
      <c r="U28" s="8">
        <f t="shared" si="0"/>
        <v>13148.55</v>
      </c>
    </row>
    <row r="29" spans="1:21" ht="19.5" x14ac:dyDescent="0.3">
      <c r="A29" s="9">
        <f t="shared" si="1"/>
        <v>25</v>
      </c>
      <c r="B29" s="27">
        <v>12210</v>
      </c>
      <c r="C29" s="28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35"/>
      <c r="Q29" s="35"/>
      <c r="R29" s="35"/>
      <c r="S29" s="35"/>
      <c r="T29" s="35"/>
      <c r="U29" s="8">
        <f t="shared" si="0"/>
        <v>0</v>
      </c>
    </row>
    <row r="30" spans="1:21" ht="19.5" x14ac:dyDescent="0.3">
      <c r="A30" s="9">
        <f t="shared" si="1"/>
        <v>26</v>
      </c>
      <c r="B30" s="27">
        <v>12299</v>
      </c>
      <c r="C30" s="28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35"/>
      <c r="Q30" s="35"/>
      <c r="R30" s="35"/>
      <c r="S30" s="35"/>
      <c r="T30" s="35"/>
      <c r="U30" s="8">
        <f t="shared" si="0"/>
        <v>0</v>
      </c>
    </row>
    <row r="31" spans="1:21" ht="19.5" x14ac:dyDescent="0.3">
      <c r="A31" s="9">
        <f t="shared" si="1"/>
        <v>27</v>
      </c>
      <c r="B31" s="27">
        <v>15499</v>
      </c>
      <c r="C31" s="28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35"/>
      <c r="Q31" s="35"/>
      <c r="R31" s="35"/>
      <c r="S31" s="35"/>
      <c r="T31" s="35"/>
      <c r="U31" s="8">
        <f t="shared" si="0"/>
        <v>0</v>
      </c>
    </row>
    <row r="32" spans="1:21" ht="19.5" x14ac:dyDescent="0.3">
      <c r="A32" s="9">
        <f t="shared" si="1"/>
        <v>28</v>
      </c>
      <c r="B32" s="27">
        <v>15301</v>
      </c>
      <c r="C32" s="28" t="s">
        <v>31</v>
      </c>
      <c r="D32" s="21">
        <v>10.76</v>
      </c>
      <c r="E32" s="21">
        <v>5.72</v>
      </c>
      <c r="F32" s="21">
        <v>2.86</v>
      </c>
      <c r="G32" s="21">
        <v>8.58</v>
      </c>
      <c r="H32" s="21">
        <v>13.6</v>
      </c>
      <c r="I32" s="21">
        <v>2.86</v>
      </c>
      <c r="J32" s="21">
        <v>8.58</v>
      </c>
      <c r="K32" s="21">
        <v>5.72</v>
      </c>
      <c r="L32" s="21">
        <v>14.11</v>
      </c>
      <c r="M32" s="21">
        <v>21.34</v>
      </c>
      <c r="N32" s="21">
        <v>216.13</v>
      </c>
      <c r="O32" s="22">
        <v>2.86</v>
      </c>
      <c r="P32" s="35">
        <v>2.86</v>
      </c>
      <c r="Q32" s="35">
        <v>237.24</v>
      </c>
      <c r="R32" s="35">
        <v>23.86</v>
      </c>
      <c r="S32" s="35">
        <v>6.54</v>
      </c>
      <c r="T32" s="35">
        <v>20.02</v>
      </c>
      <c r="U32" s="8">
        <f t="shared" si="0"/>
        <v>603.64</v>
      </c>
    </row>
    <row r="33" spans="1:21" ht="19.5" x14ac:dyDescent="0.3">
      <c r="A33" s="9">
        <f t="shared" si="1"/>
        <v>29</v>
      </c>
      <c r="B33" s="27">
        <v>15302</v>
      </c>
      <c r="C33" s="28" t="s">
        <v>32</v>
      </c>
      <c r="D33" s="21">
        <v>3.28</v>
      </c>
      <c r="E33" s="21">
        <v>30.48</v>
      </c>
      <c r="F33" s="21">
        <v>0.36</v>
      </c>
      <c r="G33" s="21">
        <v>1.02</v>
      </c>
      <c r="H33" s="21">
        <v>3.32</v>
      </c>
      <c r="I33" s="21">
        <v>0.06</v>
      </c>
      <c r="J33" s="21">
        <v>6.78</v>
      </c>
      <c r="K33" s="21">
        <v>0.56000000000000005</v>
      </c>
      <c r="L33" s="21">
        <v>1.66</v>
      </c>
      <c r="M33" s="21">
        <v>2.87</v>
      </c>
      <c r="N33" s="21">
        <v>100.52</v>
      </c>
      <c r="O33" s="22">
        <v>0.14000000000000001</v>
      </c>
      <c r="P33" s="35">
        <v>0.19</v>
      </c>
      <c r="Q33" s="35">
        <v>109.8</v>
      </c>
      <c r="R33" s="35">
        <v>3.94</v>
      </c>
      <c r="S33" s="35">
        <v>2.5099999999999998</v>
      </c>
      <c r="T33" s="35">
        <v>4.32</v>
      </c>
      <c r="U33" s="8">
        <f t="shared" si="0"/>
        <v>271.80999999999995</v>
      </c>
    </row>
    <row r="34" spans="1:21" ht="19.5" x14ac:dyDescent="0.3">
      <c r="A34" s="9">
        <f t="shared" si="1"/>
        <v>30</v>
      </c>
      <c r="B34" s="27">
        <v>15312</v>
      </c>
      <c r="C34" s="28" t="s">
        <v>33</v>
      </c>
      <c r="D34" s="21">
        <v>5.72</v>
      </c>
      <c r="E34" s="21"/>
      <c r="F34" s="21"/>
      <c r="G34" s="21">
        <v>2.86</v>
      </c>
      <c r="H34" s="21"/>
      <c r="I34" s="21"/>
      <c r="J34" s="21"/>
      <c r="K34" s="21"/>
      <c r="L34" s="21">
        <v>2.86</v>
      </c>
      <c r="M34" s="21"/>
      <c r="N34" s="21"/>
      <c r="O34" s="22"/>
      <c r="P34" s="35"/>
      <c r="Q34" s="35"/>
      <c r="R34" s="35"/>
      <c r="S34" s="35">
        <v>2.86</v>
      </c>
      <c r="T34" s="35">
        <v>2.86</v>
      </c>
      <c r="U34" s="8">
        <f t="shared" si="0"/>
        <v>17.16</v>
      </c>
    </row>
    <row r="35" spans="1:21" ht="19.5" x14ac:dyDescent="0.3">
      <c r="A35" s="9">
        <f t="shared" si="1"/>
        <v>31</v>
      </c>
      <c r="B35" s="27">
        <v>15314</v>
      </c>
      <c r="C35" s="28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35"/>
      <c r="Q35" s="35"/>
      <c r="R35" s="35"/>
      <c r="S35" s="35"/>
      <c r="T35" s="35"/>
      <c r="U35" s="8">
        <f t="shared" si="0"/>
        <v>0</v>
      </c>
    </row>
    <row r="36" spans="1:21" ht="19.5" x14ac:dyDescent="0.3">
      <c r="A36" s="9">
        <f t="shared" si="1"/>
        <v>32</v>
      </c>
      <c r="B36" s="27">
        <v>15402</v>
      </c>
      <c r="C36" s="29" t="s">
        <v>35</v>
      </c>
      <c r="D36" s="21"/>
      <c r="E36" s="21"/>
      <c r="F36" s="21">
        <v>12</v>
      </c>
      <c r="G36" s="21">
        <v>20.74</v>
      </c>
      <c r="H36" s="21">
        <v>28.55</v>
      </c>
      <c r="I36" s="21">
        <v>40</v>
      </c>
      <c r="J36" s="21"/>
      <c r="K36" s="21"/>
      <c r="L36" s="21"/>
      <c r="M36" s="21"/>
      <c r="N36" s="21">
        <v>22.84</v>
      </c>
      <c r="O36" s="22"/>
      <c r="P36" s="35"/>
      <c r="Q36" s="35">
        <v>32.94</v>
      </c>
      <c r="R36" s="35">
        <v>15.81</v>
      </c>
      <c r="S36" s="35"/>
      <c r="T36" s="35">
        <v>28.55</v>
      </c>
      <c r="U36" s="8">
        <f t="shared" si="0"/>
        <v>201.43</v>
      </c>
    </row>
    <row r="37" spans="1:21" ht="20.25" thickBot="1" x14ac:dyDescent="0.35">
      <c r="A37" s="9">
        <f t="shared" si="1"/>
        <v>33</v>
      </c>
      <c r="B37" s="30">
        <v>15799</v>
      </c>
      <c r="C37" s="31" t="s">
        <v>36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36">
        <v>81000</v>
      </c>
      <c r="Q37" s="36"/>
      <c r="R37" s="36"/>
      <c r="S37" s="36"/>
      <c r="T37" s="36">
        <v>500</v>
      </c>
      <c r="U37" s="8">
        <f t="shared" si="0"/>
        <v>81500</v>
      </c>
    </row>
    <row r="38" spans="1:21" ht="15.75" thickBot="1" x14ac:dyDescent="0.3">
      <c r="A38" s="9">
        <f>+A37</f>
        <v>33</v>
      </c>
      <c r="B38" s="79" t="s">
        <v>37</v>
      </c>
      <c r="C38" s="80"/>
      <c r="D38" s="12">
        <f>SUM(D5:D37)</f>
        <v>2921.8500000000004</v>
      </c>
      <c r="E38" s="12">
        <f t="shared" ref="E38:T38" si="2">SUM(E5:E37)</f>
        <v>1428.2399999999998</v>
      </c>
      <c r="F38" s="12">
        <f t="shared" si="2"/>
        <v>890.91</v>
      </c>
      <c r="G38" s="12">
        <f t="shared" si="2"/>
        <v>1248.4699999999998</v>
      </c>
      <c r="H38" s="12">
        <f t="shared" si="2"/>
        <v>1902.8599999999997</v>
      </c>
      <c r="I38" s="12">
        <f t="shared" si="2"/>
        <v>12789.95</v>
      </c>
      <c r="J38" s="12">
        <f t="shared" si="2"/>
        <v>859.88</v>
      </c>
      <c r="K38" s="12">
        <f t="shared" si="2"/>
        <v>867.04</v>
      </c>
      <c r="L38" s="12">
        <f t="shared" si="2"/>
        <v>2912.1900000000005</v>
      </c>
      <c r="M38" s="12">
        <f t="shared" si="2"/>
        <v>1590.5499999999997</v>
      </c>
      <c r="N38" s="12">
        <f t="shared" si="2"/>
        <v>4189.6000000000004</v>
      </c>
      <c r="O38" s="12">
        <f t="shared" si="2"/>
        <v>1582.47</v>
      </c>
      <c r="P38" s="12">
        <f t="shared" si="2"/>
        <v>82639.97</v>
      </c>
      <c r="Q38" s="12">
        <f t="shared" si="2"/>
        <v>6390.1900000000005</v>
      </c>
      <c r="R38" s="12">
        <f t="shared" si="2"/>
        <v>5914.8499999999995</v>
      </c>
      <c r="S38" s="12">
        <f t="shared" si="2"/>
        <v>5408.7699999999995</v>
      </c>
      <c r="T38" s="12">
        <f t="shared" si="2"/>
        <v>7637.5299999999988</v>
      </c>
      <c r="U38" s="13">
        <f>SUM(U5:U37)</f>
        <v>141175.32</v>
      </c>
    </row>
    <row r="39" spans="1:21" ht="19.5" x14ac:dyDescent="0.3">
      <c r="A39" s="9">
        <v>1</v>
      </c>
      <c r="B39" s="25">
        <v>16201</v>
      </c>
      <c r="C39" s="32" t="s">
        <v>38</v>
      </c>
      <c r="D39" s="14"/>
      <c r="E39" s="14"/>
      <c r="F39" s="14"/>
      <c r="G39" s="14"/>
      <c r="H39" s="14"/>
      <c r="I39" s="7"/>
      <c r="J39" s="14"/>
      <c r="K39" s="14"/>
      <c r="L39" s="14"/>
      <c r="M39" s="14"/>
      <c r="N39" s="14"/>
      <c r="O39" s="15"/>
      <c r="P39" s="37"/>
      <c r="Q39" s="39">
        <v>31416.66</v>
      </c>
      <c r="R39" s="39"/>
      <c r="S39" s="37"/>
      <c r="T39" s="39"/>
      <c r="U39" s="8">
        <f t="shared" si="0"/>
        <v>31416.66</v>
      </c>
    </row>
    <row r="40" spans="1:21" ht="20.25" thickBot="1" x14ac:dyDescent="0.35">
      <c r="A40" s="9">
        <v>2</v>
      </c>
      <c r="B40" s="30">
        <v>22201</v>
      </c>
      <c r="C40" s="3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P40" s="38"/>
      <c r="Q40" s="40">
        <v>94249.96</v>
      </c>
      <c r="R40" s="38"/>
      <c r="S40" s="38"/>
      <c r="T40" s="38"/>
      <c r="U40" s="8">
        <f t="shared" si="0"/>
        <v>94249.96</v>
      </c>
    </row>
    <row r="41" spans="1:21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U41" si="3">SUM(E39:E40)</f>
        <v>0</v>
      </c>
      <c r="F41" s="16">
        <f t="shared" si="3"/>
        <v>0</v>
      </c>
      <c r="G41" s="16">
        <f t="shared" si="3"/>
        <v>0</v>
      </c>
      <c r="H41" s="16">
        <f t="shared" si="3"/>
        <v>0</v>
      </c>
      <c r="I41" s="16">
        <f t="shared" si="3"/>
        <v>0</v>
      </c>
      <c r="J41" s="16">
        <f t="shared" si="3"/>
        <v>0</v>
      </c>
      <c r="K41" s="16">
        <f t="shared" si="3"/>
        <v>0</v>
      </c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>
        <f>+Q39+Q40</f>
        <v>125666.62000000001</v>
      </c>
      <c r="R41" s="16"/>
      <c r="S41" s="16"/>
      <c r="T41" s="16"/>
      <c r="U41" s="16">
        <f t="shared" si="3"/>
        <v>125666.62000000001</v>
      </c>
    </row>
    <row r="42" spans="1:21" ht="15.75" thickBot="1" x14ac:dyDescent="0.3">
      <c r="A42" s="17">
        <f>+A38+A41</f>
        <v>35</v>
      </c>
      <c r="B42" s="83" t="s">
        <v>40</v>
      </c>
      <c r="C42" s="84"/>
      <c r="D42" s="18">
        <f>+D38+D41</f>
        <v>2921.8500000000004</v>
      </c>
      <c r="E42" s="18">
        <f t="shared" ref="E42:U42" si="4">+E38+E41</f>
        <v>1428.2399999999998</v>
      </c>
      <c r="F42" s="18">
        <f t="shared" si="4"/>
        <v>890.91</v>
      </c>
      <c r="G42" s="18">
        <f t="shared" si="4"/>
        <v>1248.4699999999998</v>
      </c>
      <c r="H42" s="18">
        <f t="shared" si="4"/>
        <v>1902.8599999999997</v>
      </c>
      <c r="I42" s="18">
        <f t="shared" si="4"/>
        <v>12789.95</v>
      </c>
      <c r="J42" s="18">
        <f t="shared" si="4"/>
        <v>859.88</v>
      </c>
      <c r="K42" s="18">
        <f t="shared" si="4"/>
        <v>867.04</v>
      </c>
      <c r="L42" s="18">
        <f t="shared" si="4"/>
        <v>2912.1900000000005</v>
      </c>
      <c r="M42" s="18">
        <f t="shared" si="4"/>
        <v>1590.5499999999997</v>
      </c>
      <c r="N42" s="18">
        <f t="shared" si="4"/>
        <v>4189.6000000000004</v>
      </c>
      <c r="O42" s="18">
        <f t="shared" si="4"/>
        <v>1582.47</v>
      </c>
      <c r="P42" s="18">
        <f t="shared" si="4"/>
        <v>82639.97</v>
      </c>
      <c r="Q42" s="18">
        <f>+Q38+Q41</f>
        <v>132056.81</v>
      </c>
      <c r="R42" s="18">
        <f t="shared" ref="R42:T42" si="5">+R38+R41</f>
        <v>5914.8499999999995</v>
      </c>
      <c r="S42" s="18">
        <f t="shared" si="5"/>
        <v>5408.7699999999995</v>
      </c>
      <c r="T42" s="18">
        <f t="shared" si="5"/>
        <v>7637.5299999999988</v>
      </c>
      <c r="U42" s="18">
        <f t="shared" si="4"/>
        <v>266841.94</v>
      </c>
    </row>
  </sheetData>
  <mergeCells count="5">
    <mergeCell ref="B1:U1"/>
    <mergeCell ref="B2:U2"/>
    <mergeCell ref="B38:C38"/>
    <mergeCell ref="B41:C41"/>
    <mergeCell ref="B42:C42"/>
  </mergeCells>
  <printOptions horizontalCentered="1" verticalCentered="1"/>
  <pageMargins left="0.11811023622047245" right="0.11811023622047245" top="0.35433070866141736" bottom="0" header="0.31496062992125984" footer="0.11811023622047245"/>
  <pageSetup paperSize="5" scale="90" pageOrder="overThenDown" orientation="landscape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P34" zoomScale="190" zoomScaleNormal="190" zoomScalePageLayoutView="60" workbookViewId="0">
      <selection activeCell="K11" sqref="K11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16" width="8" customWidth="1"/>
    <col min="17" max="22" width="9" customWidth="1"/>
    <col min="23" max="23" width="10.7109375" customWidth="1"/>
    <col min="24" max="24" width="9" customWidth="1"/>
  </cols>
  <sheetData>
    <row r="1" spans="1:25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ht="18.75" x14ac:dyDescent="0.3">
      <c r="B2" s="78" t="s">
        <v>48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24.75" customHeight="1" thickBot="1" x14ac:dyDescent="0.3"/>
    <row r="4" spans="1:25" ht="15.75" thickBot="1" x14ac:dyDescent="0.3">
      <c r="A4" s="60" t="s">
        <v>1</v>
      </c>
      <c r="B4" s="3" t="s">
        <v>2</v>
      </c>
      <c r="C4" s="4" t="s">
        <v>3</v>
      </c>
      <c r="D4" s="4">
        <v>1</v>
      </c>
      <c r="E4" s="4">
        <v>4</v>
      </c>
      <c r="F4" s="4">
        <f>+E4+1</f>
        <v>5</v>
      </c>
      <c r="G4" s="4">
        <f t="shared" ref="G4:I4" si="0">+F4+1</f>
        <v>6</v>
      </c>
      <c r="H4" s="4">
        <f t="shared" si="0"/>
        <v>7</v>
      </c>
      <c r="I4" s="4">
        <f t="shared" si="0"/>
        <v>8</v>
      </c>
      <c r="J4" s="4">
        <v>11</v>
      </c>
      <c r="K4" s="4">
        <f>+J4+1</f>
        <v>12</v>
      </c>
      <c r="L4" s="4">
        <f>+K4+1</f>
        <v>13</v>
      </c>
      <c r="M4" s="4">
        <f t="shared" ref="M4" si="1">+L4+1</f>
        <v>14</v>
      </c>
      <c r="N4" s="4">
        <v>15</v>
      </c>
      <c r="O4" s="4">
        <v>18</v>
      </c>
      <c r="P4" s="4">
        <v>19</v>
      </c>
      <c r="Q4" s="4">
        <v>20</v>
      </c>
      <c r="R4" s="4">
        <v>21</v>
      </c>
      <c r="S4" s="4">
        <v>22</v>
      </c>
      <c r="T4" s="4">
        <v>25</v>
      </c>
      <c r="U4" s="4">
        <v>26</v>
      </c>
      <c r="V4" s="4">
        <v>27</v>
      </c>
      <c r="W4" s="4">
        <v>28</v>
      </c>
      <c r="X4" s="4">
        <v>29</v>
      </c>
      <c r="Y4" s="5" t="s">
        <v>4</v>
      </c>
    </row>
    <row r="5" spans="1:25" x14ac:dyDescent="0.25">
      <c r="A5" s="6">
        <v>1</v>
      </c>
      <c r="B5" s="43">
        <v>11801</v>
      </c>
      <c r="C5" s="44" t="s">
        <v>5</v>
      </c>
      <c r="D5" s="19">
        <v>1501.51</v>
      </c>
      <c r="E5" s="19">
        <v>87.55</v>
      </c>
      <c r="F5" s="19">
        <v>2.2999999999999998</v>
      </c>
      <c r="G5" s="19">
        <v>1.1399999999999999</v>
      </c>
      <c r="H5" s="19"/>
      <c r="I5" s="19">
        <v>1.1399999999999999</v>
      </c>
      <c r="J5" s="19"/>
      <c r="K5" s="19">
        <v>1.55</v>
      </c>
      <c r="L5" s="19">
        <v>1.82</v>
      </c>
      <c r="M5" s="19">
        <v>3.42</v>
      </c>
      <c r="N5" s="19">
        <v>1.71</v>
      </c>
      <c r="O5" s="19">
        <v>16.53</v>
      </c>
      <c r="P5" s="45">
        <v>2.85</v>
      </c>
      <c r="Q5" s="45">
        <v>5061.6899999999996</v>
      </c>
      <c r="R5" s="45">
        <v>102.99</v>
      </c>
      <c r="S5" s="45">
        <v>1360.2</v>
      </c>
      <c r="T5" s="45">
        <v>966.51</v>
      </c>
      <c r="U5" s="45">
        <v>198.97</v>
      </c>
      <c r="V5" s="45">
        <v>1759.57</v>
      </c>
      <c r="W5" s="45">
        <v>31.83</v>
      </c>
      <c r="X5" s="20">
        <v>659.2</v>
      </c>
      <c r="Y5" s="8">
        <f>SUM(D5:X5)</f>
        <v>11762.479999999998</v>
      </c>
    </row>
    <row r="6" spans="1:25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/>
      <c r="J6" s="21">
        <v>25.78</v>
      </c>
      <c r="K6" s="21"/>
      <c r="L6" s="21"/>
      <c r="M6" s="21"/>
      <c r="N6" s="21">
        <v>1.1399999999999999</v>
      </c>
      <c r="O6" s="21">
        <v>63.35</v>
      </c>
      <c r="P6" s="48"/>
      <c r="Q6" s="48"/>
      <c r="R6" s="48">
        <v>1.1399999999999999</v>
      </c>
      <c r="S6" s="48">
        <v>5.13</v>
      </c>
      <c r="T6" s="48">
        <v>39.25</v>
      </c>
      <c r="U6" s="48"/>
      <c r="V6" s="48">
        <v>192.66</v>
      </c>
      <c r="W6" s="48"/>
      <c r="X6" s="22">
        <v>7.55</v>
      </c>
      <c r="Y6" s="8">
        <f>SUM(D6:X6)</f>
        <v>336.00000000000006</v>
      </c>
    </row>
    <row r="7" spans="1:25" x14ac:dyDescent="0.25">
      <c r="A7" s="9">
        <f t="shared" ref="A7:A37" si="2">+A6+1</f>
        <v>3</v>
      </c>
      <c r="B7" s="46">
        <v>11803</v>
      </c>
      <c r="C7" s="47" t="s">
        <v>7</v>
      </c>
      <c r="D7" s="21"/>
      <c r="E7" s="21">
        <v>68.180000000000007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/>
      <c r="T7" s="48"/>
      <c r="U7" s="48"/>
      <c r="V7" s="48"/>
      <c r="W7" s="48">
        <v>2.86</v>
      </c>
      <c r="X7" s="22"/>
      <c r="Y7" s="8">
        <f t="shared" ref="Y7:Y40" si="3">SUM(D7:X7)</f>
        <v>71.040000000000006</v>
      </c>
    </row>
    <row r="8" spans="1:25" x14ac:dyDescent="0.25">
      <c r="A8" s="9">
        <f t="shared" si="2"/>
        <v>4</v>
      </c>
      <c r="B8" s="46">
        <v>11804</v>
      </c>
      <c r="C8" s="47" t="s">
        <v>8</v>
      </c>
      <c r="D8" s="21"/>
      <c r="E8" s="21">
        <v>3.43</v>
      </c>
      <c r="F8" s="21"/>
      <c r="G8" s="21">
        <v>3.42</v>
      </c>
      <c r="H8" s="21"/>
      <c r="I8" s="21"/>
      <c r="J8" s="21"/>
      <c r="K8" s="21"/>
      <c r="L8" s="21"/>
      <c r="M8" s="21"/>
      <c r="N8" s="21">
        <v>1.1399999999999999</v>
      </c>
      <c r="O8" s="21"/>
      <c r="P8" s="48">
        <v>1.1399999999999999</v>
      </c>
      <c r="Q8" s="48">
        <v>5.72</v>
      </c>
      <c r="R8" s="48">
        <v>17.16</v>
      </c>
      <c r="S8" s="48">
        <v>0.56999999999999995</v>
      </c>
      <c r="T8" s="48">
        <v>1.43</v>
      </c>
      <c r="U8" s="48">
        <v>127.71</v>
      </c>
      <c r="V8" s="48">
        <v>127.43</v>
      </c>
      <c r="W8" s="48">
        <v>5.71</v>
      </c>
      <c r="X8" s="22"/>
      <c r="Y8" s="8">
        <f t="shared" si="3"/>
        <v>294.85999999999996</v>
      </c>
    </row>
    <row r="9" spans="1:25" x14ac:dyDescent="0.25">
      <c r="A9" s="9">
        <f t="shared" si="2"/>
        <v>5</v>
      </c>
      <c r="B9" s="46">
        <v>11806</v>
      </c>
      <c r="C9" s="47" t="s">
        <v>9</v>
      </c>
      <c r="D9" s="21">
        <v>5.71</v>
      </c>
      <c r="E9" s="21">
        <v>2.86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>
        <v>4.57</v>
      </c>
      <c r="S9" s="48"/>
      <c r="T9" s="48"/>
      <c r="U9" s="48">
        <v>2.86</v>
      </c>
      <c r="V9" s="48"/>
      <c r="W9" s="48"/>
      <c r="X9" s="22"/>
      <c r="Y9" s="8">
        <f t="shared" si="3"/>
        <v>16</v>
      </c>
    </row>
    <row r="10" spans="1:25" x14ac:dyDescent="0.25">
      <c r="A10" s="9">
        <f t="shared" si="2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>
        <v>8</v>
      </c>
      <c r="T10" s="48"/>
      <c r="U10" s="48"/>
      <c r="V10" s="48"/>
      <c r="W10" s="48"/>
      <c r="X10" s="22"/>
      <c r="Y10" s="8">
        <f t="shared" si="3"/>
        <v>8</v>
      </c>
    </row>
    <row r="11" spans="1:25" x14ac:dyDescent="0.25">
      <c r="A11" s="9">
        <f t="shared" si="2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22"/>
      <c r="Y11" s="8">
        <f t="shared" si="3"/>
        <v>0</v>
      </c>
    </row>
    <row r="12" spans="1:25" x14ac:dyDescent="0.25">
      <c r="A12" s="9">
        <f t="shared" si="2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22"/>
      <c r="Y12" s="8">
        <f t="shared" si="3"/>
        <v>0</v>
      </c>
    </row>
    <row r="13" spans="1:25" x14ac:dyDescent="0.25">
      <c r="A13" s="9">
        <f t="shared" si="2"/>
        <v>9</v>
      </c>
      <c r="B13" s="46">
        <v>11813</v>
      </c>
      <c r="C13" s="47" t="s">
        <v>46</v>
      </c>
      <c r="D13" s="21"/>
      <c r="E13" s="21">
        <v>8.57</v>
      </c>
      <c r="F13" s="21">
        <v>42.9</v>
      </c>
      <c r="G13" s="21"/>
      <c r="H13" s="21">
        <v>5.72</v>
      </c>
      <c r="I13" s="21"/>
      <c r="J13" s="21"/>
      <c r="K13" s="21">
        <v>2.86</v>
      </c>
      <c r="L13" s="21">
        <v>5.72</v>
      </c>
      <c r="M13" s="21">
        <v>2.86</v>
      </c>
      <c r="N13" s="21"/>
      <c r="O13" s="21"/>
      <c r="P13" s="48"/>
      <c r="Q13" s="48">
        <v>2.86</v>
      </c>
      <c r="R13" s="48">
        <v>2.86</v>
      </c>
      <c r="S13" s="48"/>
      <c r="T13" s="48"/>
      <c r="U13" s="48">
        <v>2.86</v>
      </c>
      <c r="V13" s="48">
        <v>5.71</v>
      </c>
      <c r="W13" s="48">
        <v>14.29</v>
      </c>
      <c r="X13" s="22"/>
      <c r="Y13" s="8">
        <f t="shared" si="3"/>
        <v>97.20999999999998</v>
      </c>
    </row>
    <row r="14" spans="1:25" x14ac:dyDescent="0.25">
      <c r="A14" s="9">
        <f t="shared" si="2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>
        <v>1.71</v>
      </c>
      <c r="T14" s="48"/>
      <c r="U14" s="48"/>
      <c r="V14" s="48">
        <v>1.71</v>
      </c>
      <c r="W14" s="48"/>
      <c r="X14" s="22"/>
      <c r="Y14" s="8">
        <f t="shared" si="3"/>
        <v>3.42</v>
      </c>
    </row>
    <row r="15" spans="1:25" x14ac:dyDescent="0.25">
      <c r="A15" s="9">
        <f t="shared" si="2"/>
        <v>11</v>
      </c>
      <c r="B15" s="46">
        <v>11817</v>
      </c>
      <c r="C15" s="47" t="s">
        <v>14</v>
      </c>
      <c r="D15" s="21"/>
      <c r="E15" s="21">
        <v>34.340000000000003</v>
      </c>
      <c r="F15" s="21">
        <v>1.65</v>
      </c>
      <c r="G15" s="21">
        <v>5.72</v>
      </c>
      <c r="H15" s="21">
        <v>0.68</v>
      </c>
      <c r="I15" s="21"/>
      <c r="J15" s="21"/>
      <c r="K15" s="21">
        <v>2.97</v>
      </c>
      <c r="L15" s="21">
        <v>0.22</v>
      </c>
      <c r="M15" s="21"/>
      <c r="N15" s="21">
        <v>0.11</v>
      </c>
      <c r="O15" s="21">
        <v>5.72</v>
      </c>
      <c r="P15" s="48"/>
      <c r="Q15" s="48">
        <v>11.74</v>
      </c>
      <c r="R15" s="48">
        <v>20.13</v>
      </c>
      <c r="S15" s="48">
        <v>162.19999999999999</v>
      </c>
      <c r="T15" s="48">
        <v>10.86</v>
      </c>
      <c r="U15" s="48">
        <v>34.4</v>
      </c>
      <c r="V15" s="48">
        <v>14.97</v>
      </c>
      <c r="W15" s="48">
        <v>6.62</v>
      </c>
      <c r="X15" s="22">
        <v>41.72</v>
      </c>
      <c r="Y15" s="8">
        <f t="shared" si="3"/>
        <v>354.04999999999995</v>
      </c>
    </row>
    <row r="16" spans="1:25" x14ac:dyDescent="0.25">
      <c r="A16" s="9">
        <f t="shared" si="2"/>
        <v>12</v>
      </c>
      <c r="B16" s="46">
        <v>11818</v>
      </c>
      <c r="C16" s="47" t="s">
        <v>15</v>
      </c>
      <c r="D16" s="21"/>
      <c r="E16" s="21"/>
      <c r="F16" s="21">
        <v>3.43</v>
      </c>
      <c r="G16" s="21"/>
      <c r="H16" s="21"/>
      <c r="I16" s="21"/>
      <c r="J16" s="21">
        <v>13.72</v>
      </c>
      <c r="K16" s="21">
        <v>6.86</v>
      </c>
      <c r="L16" s="21">
        <v>24.01</v>
      </c>
      <c r="M16" s="21">
        <v>3.43</v>
      </c>
      <c r="N16" s="21">
        <v>6.86</v>
      </c>
      <c r="O16" s="21">
        <v>17.149999999999999</v>
      </c>
      <c r="P16" s="48">
        <v>20.58</v>
      </c>
      <c r="Q16" s="48">
        <v>10.29</v>
      </c>
      <c r="R16" s="48">
        <v>92.61</v>
      </c>
      <c r="S16" s="48">
        <v>34.299999999999997</v>
      </c>
      <c r="T16" s="48">
        <v>17.149999999999999</v>
      </c>
      <c r="U16" s="48">
        <v>13.72</v>
      </c>
      <c r="V16" s="48">
        <v>3.43</v>
      </c>
      <c r="W16" s="48">
        <v>17.149999999999999</v>
      </c>
      <c r="X16" s="22">
        <v>6.86</v>
      </c>
      <c r="Y16" s="8">
        <f t="shared" si="3"/>
        <v>291.55</v>
      </c>
    </row>
    <row r="17" spans="1:25" x14ac:dyDescent="0.25">
      <c r="A17" s="9">
        <f t="shared" si="2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22"/>
      <c r="Y17" s="8">
        <f t="shared" si="3"/>
        <v>0</v>
      </c>
    </row>
    <row r="18" spans="1:25" x14ac:dyDescent="0.25">
      <c r="A18" s="9">
        <f t="shared" si="2"/>
        <v>14</v>
      </c>
      <c r="B18" s="46">
        <v>12105</v>
      </c>
      <c r="C18" s="47" t="s">
        <v>17</v>
      </c>
      <c r="D18" s="21">
        <v>93</v>
      </c>
      <c r="E18" s="21">
        <v>202.5</v>
      </c>
      <c r="F18" s="21">
        <v>83.5</v>
      </c>
      <c r="G18" s="21">
        <v>72.47</v>
      </c>
      <c r="H18" s="21">
        <v>94</v>
      </c>
      <c r="I18" s="21">
        <v>116.81</v>
      </c>
      <c r="J18" s="21">
        <v>137</v>
      </c>
      <c r="K18" s="21">
        <v>90.25</v>
      </c>
      <c r="L18" s="21">
        <v>99.75</v>
      </c>
      <c r="M18" s="21">
        <v>66</v>
      </c>
      <c r="N18" s="21">
        <v>95.29</v>
      </c>
      <c r="O18" s="21">
        <v>130.12</v>
      </c>
      <c r="P18" s="48">
        <v>103</v>
      </c>
      <c r="Q18" s="48">
        <v>87</v>
      </c>
      <c r="R18" s="48">
        <v>112.5</v>
      </c>
      <c r="S18" s="48">
        <v>122.33</v>
      </c>
      <c r="T18" s="48">
        <v>123</v>
      </c>
      <c r="U18" s="48">
        <v>111</v>
      </c>
      <c r="V18" s="48">
        <v>141.72999999999999</v>
      </c>
      <c r="W18" s="48">
        <v>67.5</v>
      </c>
      <c r="X18" s="22">
        <v>73.5</v>
      </c>
      <c r="Y18" s="8">
        <f t="shared" si="3"/>
        <v>2222.25</v>
      </c>
    </row>
    <row r="19" spans="1:25" x14ac:dyDescent="0.25">
      <c r="A19" s="9">
        <f t="shared" si="2"/>
        <v>15</v>
      </c>
      <c r="B19" s="46">
        <v>12108</v>
      </c>
      <c r="C19" s="47" t="s">
        <v>18</v>
      </c>
      <c r="D19" s="21">
        <v>125.46</v>
      </c>
      <c r="E19" s="21">
        <v>154.94999999999999</v>
      </c>
      <c r="F19" s="21">
        <v>78.63</v>
      </c>
      <c r="G19" s="21">
        <v>122.26</v>
      </c>
      <c r="H19" s="21">
        <v>57.51</v>
      </c>
      <c r="I19" s="21">
        <v>53.15</v>
      </c>
      <c r="J19" s="21">
        <v>79.05</v>
      </c>
      <c r="K19" s="21">
        <v>59.58</v>
      </c>
      <c r="L19" s="21">
        <v>48.91</v>
      </c>
      <c r="M19" s="21">
        <v>121.33</v>
      </c>
      <c r="N19" s="21">
        <v>284.52999999999997</v>
      </c>
      <c r="O19" s="21">
        <v>144.97999999999999</v>
      </c>
      <c r="P19" s="48">
        <v>107.8</v>
      </c>
      <c r="Q19" s="48">
        <v>236.31</v>
      </c>
      <c r="R19" s="48">
        <v>211.25</v>
      </c>
      <c r="S19" s="48">
        <v>249.28</v>
      </c>
      <c r="T19" s="48">
        <v>239.22</v>
      </c>
      <c r="U19" s="48">
        <v>173.92</v>
      </c>
      <c r="V19" s="48">
        <v>249.4</v>
      </c>
      <c r="W19" s="48">
        <v>181.68</v>
      </c>
      <c r="X19" s="22">
        <v>199.05</v>
      </c>
      <c r="Y19" s="8">
        <f t="shared" si="3"/>
        <v>3178.25</v>
      </c>
    </row>
    <row r="20" spans="1:25" x14ac:dyDescent="0.25">
      <c r="A20" s="9">
        <f t="shared" si="2"/>
        <v>16</v>
      </c>
      <c r="B20" s="46">
        <v>12109</v>
      </c>
      <c r="C20" s="47" t="s">
        <v>19</v>
      </c>
      <c r="D20" s="21">
        <v>200.7</v>
      </c>
      <c r="E20" s="21">
        <v>183.03</v>
      </c>
      <c r="F20" s="21">
        <v>65.510000000000005</v>
      </c>
      <c r="G20" s="21">
        <v>162.24</v>
      </c>
      <c r="H20" s="21">
        <v>65.569999999999993</v>
      </c>
      <c r="I20" s="21">
        <v>90.97</v>
      </c>
      <c r="J20" s="21">
        <v>112.53</v>
      </c>
      <c r="K20" s="21">
        <v>119.36</v>
      </c>
      <c r="L20" s="21">
        <v>76.260000000000005</v>
      </c>
      <c r="M20" s="21">
        <v>155.72</v>
      </c>
      <c r="N20" s="21">
        <v>305.37</v>
      </c>
      <c r="O20" s="21">
        <v>173.64</v>
      </c>
      <c r="P20" s="48">
        <v>145.02000000000001</v>
      </c>
      <c r="Q20" s="48">
        <v>387.7</v>
      </c>
      <c r="R20" s="48">
        <v>279.22000000000003</v>
      </c>
      <c r="S20" s="48">
        <v>343.51</v>
      </c>
      <c r="T20" s="48">
        <v>338.28</v>
      </c>
      <c r="U20" s="48">
        <v>196.1</v>
      </c>
      <c r="V20" s="48">
        <v>378.74</v>
      </c>
      <c r="W20" s="48">
        <v>385.24</v>
      </c>
      <c r="X20" s="22">
        <v>350.05</v>
      </c>
      <c r="Y20" s="8">
        <f t="shared" si="3"/>
        <v>4514.76</v>
      </c>
    </row>
    <row r="21" spans="1:25" x14ac:dyDescent="0.25">
      <c r="A21" s="9">
        <f t="shared" si="2"/>
        <v>17</v>
      </c>
      <c r="B21" s="46">
        <v>12111</v>
      </c>
      <c r="C21" s="47" t="s">
        <v>20</v>
      </c>
      <c r="D21" s="21"/>
      <c r="E21" s="21"/>
      <c r="F21" s="21"/>
      <c r="G21" s="21">
        <v>20</v>
      </c>
      <c r="H21" s="21"/>
      <c r="I21" s="21">
        <v>20</v>
      </c>
      <c r="J21" s="21">
        <v>183.1</v>
      </c>
      <c r="K21" s="21">
        <v>10</v>
      </c>
      <c r="L21" s="21"/>
      <c r="M21" s="21"/>
      <c r="N21" s="21"/>
      <c r="O21" s="21"/>
      <c r="P21" s="48">
        <v>10</v>
      </c>
      <c r="Q21" s="48">
        <v>20</v>
      </c>
      <c r="R21" s="48">
        <v>20</v>
      </c>
      <c r="S21" s="48">
        <v>10</v>
      </c>
      <c r="T21" s="48">
        <v>81.2</v>
      </c>
      <c r="U21" s="48">
        <v>0</v>
      </c>
      <c r="V21" s="48">
        <v>30</v>
      </c>
      <c r="W21" s="48"/>
      <c r="X21" s="22">
        <v>65.599999999999994</v>
      </c>
      <c r="Y21" s="8">
        <f t="shared" si="3"/>
        <v>469.9</v>
      </c>
    </row>
    <row r="22" spans="1:25" x14ac:dyDescent="0.25">
      <c r="A22" s="9">
        <f t="shared" si="2"/>
        <v>18</v>
      </c>
      <c r="B22" s="46">
        <v>12112</v>
      </c>
      <c r="C22" s="47" t="s">
        <v>21</v>
      </c>
      <c r="D22" s="21">
        <v>121.42</v>
      </c>
      <c r="E22" s="21">
        <v>149.41</v>
      </c>
      <c r="F22" s="21">
        <v>51.66</v>
      </c>
      <c r="G22" s="21">
        <v>99.51</v>
      </c>
      <c r="H22" s="21">
        <v>51.02</v>
      </c>
      <c r="I22" s="21">
        <v>62.4</v>
      </c>
      <c r="J22" s="21">
        <v>100.13</v>
      </c>
      <c r="K22" s="21">
        <v>71.38</v>
      </c>
      <c r="L22" s="21">
        <v>51.42</v>
      </c>
      <c r="M22" s="21">
        <v>96.45</v>
      </c>
      <c r="N22" s="21">
        <v>145.63999999999999</v>
      </c>
      <c r="O22" s="21">
        <v>106.35</v>
      </c>
      <c r="P22" s="48">
        <v>94.42</v>
      </c>
      <c r="Q22" s="48">
        <v>236.96</v>
      </c>
      <c r="R22" s="48">
        <v>182.25</v>
      </c>
      <c r="S22" s="48">
        <v>214.72</v>
      </c>
      <c r="T22" s="48">
        <v>220.89</v>
      </c>
      <c r="U22" s="48">
        <v>145.36000000000001</v>
      </c>
      <c r="V22" s="48">
        <v>249.32</v>
      </c>
      <c r="W22" s="48">
        <v>221.84</v>
      </c>
      <c r="X22" s="22">
        <v>230.91</v>
      </c>
      <c r="Y22" s="8">
        <f t="shared" si="3"/>
        <v>2903.4600000000005</v>
      </c>
    </row>
    <row r="23" spans="1:25" x14ac:dyDescent="0.25">
      <c r="A23" s="9">
        <f t="shared" si="2"/>
        <v>19</v>
      </c>
      <c r="B23" s="46">
        <v>12114</v>
      </c>
      <c r="C23" s="47" t="s">
        <v>22</v>
      </c>
      <c r="D23" s="21">
        <v>133.22</v>
      </c>
      <c r="E23" s="21">
        <v>2716.53</v>
      </c>
      <c r="F23" s="21">
        <v>29.49</v>
      </c>
      <c r="G23" s="21">
        <v>54.07</v>
      </c>
      <c r="H23" s="21">
        <v>35.020000000000003</v>
      </c>
      <c r="I23" s="21">
        <v>37.18</v>
      </c>
      <c r="J23" s="21">
        <v>77.73</v>
      </c>
      <c r="K23" s="21">
        <v>35.94</v>
      </c>
      <c r="L23" s="21">
        <v>29.52</v>
      </c>
      <c r="M23" s="21">
        <v>48.69</v>
      </c>
      <c r="N23" s="21">
        <v>94.64</v>
      </c>
      <c r="O23" s="21">
        <v>63.68</v>
      </c>
      <c r="P23" s="48">
        <v>49.95</v>
      </c>
      <c r="Q23" s="48">
        <v>308.64999999999998</v>
      </c>
      <c r="R23" s="48">
        <v>92.65</v>
      </c>
      <c r="S23" s="48">
        <v>178.97</v>
      </c>
      <c r="T23" s="48">
        <v>414.36</v>
      </c>
      <c r="U23" s="48">
        <v>86.11</v>
      </c>
      <c r="V23" s="48">
        <v>1798.68</v>
      </c>
      <c r="W23" s="48">
        <v>97.34</v>
      </c>
      <c r="X23" s="22">
        <v>117.49</v>
      </c>
      <c r="Y23" s="8">
        <f t="shared" si="3"/>
        <v>6499.9099999999989</v>
      </c>
    </row>
    <row r="24" spans="1:25" x14ac:dyDescent="0.25">
      <c r="A24" s="9">
        <f t="shared" si="2"/>
        <v>20</v>
      </c>
      <c r="B24" s="46">
        <v>12115</v>
      </c>
      <c r="C24" s="47" t="s">
        <v>23</v>
      </c>
      <c r="D24" s="21">
        <v>352.02</v>
      </c>
      <c r="E24" s="21">
        <v>1207.4000000000001</v>
      </c>
      <c r="F24" s="21">
        <v>507.62</v>
      </c>
      <c r="G24" s="21">
        <v>274.14999999999998</v>
      </c>
      <c r="H24" s="21">
        <v>415.48</v>
      </c>
      <c r="I24" s="21">
        <v>312.76</v>
      </c>
      <c r="J24" s="21">
        <v>902.05</v>
      </c>
      <c r="K24" s="21">
        <v>314.06</v>
      </c>
      <c r="L24" s="21">
        <v>297.25</v>
      </c>
      <c r="M24" s="21">
        <v>309.64</v>
      </c>
      <c r="N24" s="21">
        <v>314.64999999999998</v>
      </c>
      <c r="O24" s="21">
        <v>927.55</v>
      </c>
      <c r="P24" s="48">
        <v>285.5</v>
      </c>
      <c r="Q24" s="48">
        <v>349.51</v>
      </c>
      <c r="R24" s="48">
        <v>266.36</v>
      </c>
      <c r="S24" s="48">
        <v>286.62</v>
      </c>
      <c r="T24" s="48">
        <v>966.22</v>
      </c>
      <c r="U24" s="48">
        <v>356.34</v>
      </c>
      <c r="V24" s="48">
        <v>299.77</v>
      </c>
      <c r="W24" s="48"/>
      <c r="X24" s="22">
        <v>702.25</v>
      </c>
      <c r="Y24" s="8">
        <f t="shared" si="3"/>
        <v>9647.2000000000007</v>
      </c>
    </row>
    <row r="25" spans="1:25" x14ac:dyDescent="0.25">
      <c r="A25" s="9">
        <f t="shared" si="2"/>
        <v>21</v>
      </c>
      <c r="B25" s="46">
        <v>12117</v>
      </c>
      <c r="C25" s="47" t="s">
        <v>24</v>
      </c>
      <c r="D25" s="21">
        <v>33.17</v>
      </c>
      <c r="E25" s="21">
        <v>50.68</v>
      </c>
      <c r="F25" s="21">
        <v>21.75</v>
      </c>
      <c r="G25" s="21">
        <v>51.84</v>
      </c>
      <c r="H25" s="21">
        <v>21.55</v>
      </c>
      <c r="I25" s="21">
        <v>22</v>
      </c>
      <c r="J25" s="21">
        <v>23.22</v>
      </c>
      <c r="K25" s="21">
        <v>15.01</v>
      </c>
      <c r="L25" s="21">
        <v>15.01</v>
      </c>
      <c r="M25" s="21">
        <v>42.74</v>
      </c>
      <c r="N25" s="21">
        <v>128.13999999999999</v>
      </c>
      <c r="O25" s="21">
        <v>48.19</v>
      </c>
      <c r="P25" s="48">
        <v>37.159999999999997</v>
      </c>
      <c r="Q25" s="48">
        <v>79.58</v>
      </c>
      <c r="R25" s="48">
        <v>66.5</v>
      </c>
      <c r="S25" s="48">
        <v>81.459999999999994</v>
      </c>
      <c r="T25" s="48">
        <v>79.95</v>
      </c>
      <c r="U25" s="48">
        <v>38.72</v>
      </c>
      <c r="V25" s="48">
        <v>74</v>
      </c>
      <c r="W25" s="48">
        <v>68</v>
      </c>
      <c r="X25" s="22">
        <v>56.61</v>
      </c>
      <c r="Y25" s="8">
        <f t="shared" si="3"/>
        <v>1055.28</v>
      </c>
    </row>
    <row r="26" spans="1:25" x14ac:dyDescent="0.25">
      <c r="A26" s="9">
        <f t="shared" si="2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>
        <v>54.32</v>
      </c>
      <c r="T26" s="48"/>
      <c r="U26" s="48"/>
      <c r="V26" s="48">
        <v>30650</v>
      </c>
      <c r="W26" s="48"/>
      <c r="X26" s="22"/>
      <c r="Y26" s="8">
        <f t="shared" si="3"/>
        <v>30704.32</v>
      </c>
    </row>
    <row r="27" spans="1:25" x14ac:dyDescent="0.25">
      <c r="A27" s="9">
        <f t="shared" si="2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22"/>
      <c r="Y27" s="8">
        <f t="shared" si="3"/>
        <v>0</v>
      </c>
    </row>
    <row r="28" spans="1:25" x14ac:dyDescent="0.25">
      <c r="A28" s="9">
        <f t="shared" si="2"/>
        <v>24</v>
      </c>
      <c r="B28" s="46">
        <v>12199</v>
      </c>
      <c r="C28" s="47" t="s">
        <v>27</v>
      </c>
      <c r="D28" s="21">
        <v>54.34</v>
      </c>
      <c r="E28" s="21">
        <v>40</v>
      </c>
      <c r="F28" s="21">
        <v>95.73</v>
      </c>
      <c r="G28" s="21"/>
      <c r="H28" s="21"/>
      <c r="I28" s="21"/>
      <c r="J28" s="21">
        <v>4.59</v>
      </c>
      <c r="K28" s="21"/>
      <c r="L28" s="21"/>
      <c r="M28" s="21"/>
      <c r="N28" s="21">
        <v>10</v>
      </c>
      <c r="O28" s="21"/>
      <c r="P28" s="48"/>
      <c r="Q28" s="48">
        <v>31.79</v>
      </c>
      <c r="R28" s="48"/>
      <c r="S28" s="48"/>
      <c r="T28" s="48">
        <v>11.21</v>
      </c>
      <c r="U28" s="48"/>
      <c r="V28" s="48">
        <v>1056.43</v>
      </c>
      <c r="W28" s="48">
        <v>30.24</v>
      </c>
      <c r="X28" s="22">
        <v>62.26</v>
      </c>
      <c r="Y28" s="8">
        <f t="shared" si="3"/>
        <v>1396.5900000000001</v>
      </c>
    </row>
    <row r="29" spans="1:25" x14ac:dyDescent="0.25">
      <c r="A29" s="9">
        <f t="shared" si="2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22"/>
      <c r="Y29" s="8">
        <f t="shared" si="3"/>
        <v>0</v>
      </c>
    </row>
    <row r="30" spans="1:25" x14ac:dyDescent="0.25">
      <c r="A30" s="9">
        <f t="shared" si="2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22"/>
      <c r="Y30" s="8">
        <f t="shared" si="3"/>
        <v>0</v>
      </c>
    </row>
    <row r="31" spans="1:25" x14ac:dyDescent="0.25">
      <c r="A31" s="9">
        <f t="shared" si="2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22"/>
      <c r="Y31" s="8">
        <f t="shared" si="3"/>
        <v>0</v>
      </c>
    </row>
    <row r="32" spans="1:25" x14ac:dyDescent="0.25">
      <c r="A32" s="9">
        <f t="shared" si="2"/>
        <v>28</v>
      </c>
      <c r="B32" s="46">
        <v>15301</v>
      </c>
      <c r="C32" s="47" t="s">
        <v>31</v>
      </c>
      <c r="D32" s="21">
        <v>8.58</v>
      </c>
      <c r="E32" s="21"/>
      <c r="F32" s="21">
        <v>11.36</v>
      </c>
      <c r="G32" s="21">
        <v>11.44</v>
      </c>
      <c r="H32" s="21">
        <v>2.86</v>
      </c>
      <c r="I32" s="21"/>
      <c r="J32" s="21">
        <v>2.86</v>
      </c>
      <c r="K32" s="21">
        <v>2.86</v>
      </c>
      <c r="L32" s="21">
        <v>5.72</v>
      </c>
      <c r="M32" s="21">
        <v>2.86</v>
      </c>
      <c r="N32" s="21"/>
      <c r="O32" s="21">
        <v>5.72</v>
      </c>
      <c r="P32" s="48"/>
      <c r="Q32" s="48">
        <v>5.97</v>
      </c>
      <c r="R32" s="48">
        <v>16.95</v>
      </c>
      <c r="S32" s="48">
        <v>8.77</v>
      </c>
      <c r="T32" s="48">
        <v>5.72</v>
      </c>
      <c r="U32" s="48">
        <v>14.73</v>
      </c>
      <c r="V32" s="48">
        <v>11.02</v>
      </c>
      <c r="W32" s="48">
        <v>13.66</v>
      </c>
      <c r="X32" s="22">
        <v>8.59</v>
      </c>
      <c r="Y32" s="8">
        <f t="shared" si="3"/>
        <v>139.66999999999999</v>
      </c>
    </row>
    <row r="33" spans="1:25" x14ac:dyDescent="0.25">
      <c r="A33" s="9">
        <f t="shared" si="2"/>
        <v>29</v>
      </c>
      <c r="B33" s="46">
        <v>15302</v>
      </c>
      <c r="C33" s="47" t="s">
        <v>32</v>
      </c>
      <c r="D33" s="21">
        <v>0.49</v>
      </c>
      <c r="E33" s="21">
        <v>0.19</v>
      </c>
      <c r="F33" s="21">
        <v>4.9400000000000004</v>
      </c>
      <c r="G33" s="21">
        <v>4.59</v>
      </c>
      <c r="H33" s="21">
        <v>0.49</v>
      </c>
      <c r="I33" s="21">
        <v>0.01</v>
      </c>
      <c r="J33" s="21">
        <v>14.99</v>
      </c>
      <c r="K33" s="21">
        <v>0.23</v>
      </c>
      <c r="L33" s="21">
        <v>0.85</v>
      </c>
      <c r="M33" s="21">
        <v>0.13</v>
      </c>
      <c r="N33" s="21">
        <v>0.03</v>
      </c>
      <c r="O33" s="21">
        <v>0.2</v>
      </c>
      <c r="P33" s="48"/>
      <c r="Q33" s="48">
        <v>0.54</v>
      </c>
      <c r="R33" s="48">
        <v>2.19</v>
      </c>
      <c r="S33" s="48"/>
      <c r="T33" s="48">
        <v>0.13</v>
      </c>
      <c r="U33" s="48">
        <v>3.23</v>
      </c>
      <c r="V33" s="48">
        <v>8.85</v>
      </c>
      <c r="W33" s="48">
        <v>3.5</v>
      </c>
      <c r="X33" s="22">
        <v>15.42</v>
      </c>
      <c r="Y33" s="8">
        <f t="shared" si="3"/>
        <v>61.000000000000007</v>
      </c>
    </row>
    <row r="34" spans="1:25" x14ac:dyDescent="0.25">
      <c r="A34" s="9">
        <f t="shared" si="2"/>
        <v>30</v>
      </c>
      <c r="B34" s="46">
        <v>15312</v>
      </c>
      <c r="C34" s="47" t="s">
        <v>33</v>
      </c>
      <c r="D34" s="21"/>
      <c r="E34" s="21"/>
      <c r="F34" s="21"/>
      <c r="G34" s="21"/>
      <c r="H34" s="21">
        <v>2.86</v>
      </c>
      <c r="I34" s="21">
        <v>5.72</v>
      </c>
      <c r="J34" s="21">
        <v>2.86</v>
      </c>
      <c r="K34" s="21"/>
      <c r="L34" s="21"/>
      <c r="M34" s="21">
        <v>2.86</v>
      </c>
      <c r="N34" s="21"/>
      <c r="O34" s="21"/>
      <c r="P34" s="48">
        <v>2.86</v>
      </c>
      <c r="Q34" s="48"/>
      <c r="R34" s="48"/>
      <c r="S34" s="48"/>
      <c r="T34" s="48"/>
      <c r="U34" s="48"/>
      <c r="V34" s="48"/>
      <c r="W34" s="48">
        <v>2.86</v>
      </c>
      <c r="X34" s="22"/>
      <c r="Y34" s="8">
        <f t="shared" si="3"/>
        <v>20.02</v>
      </c>
    </row>
    <row r="35" spans="1:25" x14ac:dyDescent="0.25">
      <c r="A35" s="9">
        <f t="shared" si="2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22"/>
      <c r="Y35" s="8">
        <f t="shared" si="3"/>
        <v>0</v>
      </c>
    </row>
    <row r="36" spans="1:25" x14ac:dyDescent="0.25">
      <c r="A36" s="9">
        <f t="shared" si="2"/>
        <v>32</v>
      </c>
      <c r="B36" s="46">
        <v>15402</v>
      </c>
      <c r="C36" s="49" t="s">
        <v>35</v>
      </c>
      <c r="D36" s="21"/>
      <c r="E36" s="21"/>
      <c r="F36" s="21"/>
      <c r="G36" s="21"/>
      <c r="H36" s="21"/>
      <c r="I36" s="21">
        <v>6</v>
      </c>
      <c r="J36" s="21"/>
      <c r="K36" s="21"/>
      <c r="L36" s="21"/>
      <c r="M36" s="21"/>
      <c r="N36" s="21"/>
      <c r="O36" s="21"/>
      <c r="P36" s="48"/>
      <c r="Q36" s="48">
        <v>15.81</v>
      </c>
      <c r="R36" s="48"/>
      <c r="S36" s="48">
        <v>17.13</v>
      </c>
      <c r="T36" s="48">
        <v>15.81</v>
      </c>
      <c r="U36" s="48"/>
      <c r="V36" s="48"/>
      <c r="W36" s="48">
        <v>20.74</v>
      </c>
      <c r="X36" s="22"/>
      <c r="Y36" s="8">
        <f t="shared" si="3"/>
        <v>75.489999999999995</v>
      </c>
    </row>
    <row r="37" spans="1:25" ht="15.75" thickBot="1" x14ac:dyDescent="0.3">
      <c r="A37" s="9">
        <f t="shared" si="2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3">
        <v>16750.8</v>
      </c>
      <c r="R37" s="53"/>
      <c r="S37" s="53"/>
      <c r="T37" s="53"/>
      <c r="U37" s="53"/>
      <c r="V37" s="53"/>
      <c r="W37" s="53"/>
      <c r="X37" s="54"/>
      <c r="Y37" s="8">
        <f t="shared" si="3"/>
        <v>16750.8</v>
      </c>
    </row>
    <row r="38" spans="1:25" ht="15.75" thickBot="1" x14ac:dyDescent="0.3">
      <c r="A38" s="9">
        <f>+A37</f>
        <v>33</v>
      </c>
      <c r="B38" s="79" t="s">
        <v>37</v>
      </c>
      <c r="C38" s="80"/>
      <c r="D38" s="12">
        <f>SUM(D5:D37)</f>
        <v>2629.62</v>
      </c>
      <c r="E38" s="12">
        <f t="shared" ref="E38:X38" si="4">SUM(E5:E37)</f>
        <v>4909.62</v>
      </c>
      <c r="F38" s="12">
        <f t="shared" si="4"/>
        <v>1000.4700000000001</v>
      </c>
      <c r="G38" s="12">
        <f t="shared" si="4"/>
        <v>882.85000000000014</v>
      </c>
      <c r="H38" s="12">
        <f t="shared" si="4"/>
        <v>752.76</v>
      </c>
      <c r="I38" s="12">
        <f t="shared" si="4"/>
        <v>728.14</v>
      </c>
      <c r="J38" s="12">
        <f t="shared" si="4"/>
        <v>1679.61</v>
      </c>
      <c r="K38" s="12">
        <f t="shared" si="4"/>
        <v>732.91</v>
      </c>
      <c r="L38" s="12">
        <f t="shared" si="4"/>
        <v>656.46</v>
      </c>
      <c r="M38" s="12">
        <f t="shared" si="4"/>
        <v>856.13</v>
      </c>
      <c r="N38" s="12">
        <f t="shared" si="4"/>
        <v>1389.2499999999998</v>
      </c>
      <c r="O38" s="12">
        <f t="shared" si="4"/>
        <v>1703.18</v>
      </c>
      <c r="P38" s="12">
        <f t="shared" si="4"/>
        <v>860.28</v>
      </c>
      <c r="Q38" s="12">
        <f t="shared" si="4"/>
        <v>23602.92</v>
      </c>
      <c r="R38" s="12">
        <f t="shared" si="4"/>
        <v>1491.3300000000002</v>
      </c>
      <c r="S38" s="12">
        <f t="shared" si="4"/>
        <v>3139.22</v>
      </c>
      <c r="T38" s="12">
        <f t="shared" si="4"/>
        <v>3531.1899999999996</v>
      </c>
      <c r="U38" s="12">
        <f t="shared" si="4"/>
        <v>1506.03</v>
      </c>
      <c r="V38" s="12">
        <f t="shared" si="4"/>
        <v>37053.419999999991</v>
      </c>
      <c r="W38" s="12">
        <f t="shared" si="4"/>
        <v>1171.06</v>
      </c>
      <c r="X38" s="12">
        <f t="shared" si="4"/>
        <v>2597.0600000000009</v>
      </c>
      <c r="Y38" s="13">
        <f>SUM(Y5:Y37)</f>
        <v>92873.510000000009</v>
      </c>
    </row>
    <row r="39" spans="1:25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/>
      <c r="R39" s="56"/>
      <c r="S39" s="56"/>
      <c r="T39" s="56"/>
      <c r="U39" s="56"/>
      <c r="V39" s="56"/>
      <c r="W39" s="56">
        <v>31416.66</v>
      </c>
      <c r="X39" s="15"/>
      <c r="Y39" s="8">
        <f t="shared" si="3"/>
        <v>31416.66</v>
      </c>
    </row>
    <row r="40" spans="1:25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/>
      <c r="R40" s="57"/>
      <c r="S40" s="57"/>
      <c r="T40" s="57"/>
      <c r="U40" s="57"/>
      <c r="V40" s="57"/>
      <c r="W40" s="57">
        <v>94249.96</v>
      </c>
      <c r="X40" s="11"/>
      <c r="Y40" s="8">
        <f t="shared" si="3"/>
        <v>94249.96</v>
      </c>
    </row>
    <row r="41" spans="1:25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Y41" si="5">SUM(E39:E40)</f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6">
        <f t="shared" si="5"/>
        <v>0</v>
      </c>
      <c r="J41" s="16">
        <f t="shared" si="5"/>
        <v>0</v>
      </c>
      <c r="K41" s="16">
        <f t="shared" si="5"/>
        <v>0</v>
      </c>
      <c r="L41" s="16">
        <f t="shared" si="5"/>
        <v>0</v>
      </c>
      <c r="M41" s="16">
        <f t="shared" si="5"/>
        <v>0</v>
      </c>
      <c r="N41" s="16">
        <f t="shared" si="5"/>
        <v>0</v>
      </c>
      <c r="O41" s="16">
        <f t="shared" si="5"/>
        <v>0</v>
      </c>
      <c r="P41" s="16">
        <f t="shared" ref="P41:X41" si="6">SUM(P39:P40)</f>
        <v>0</v>
      </c>
      <c r="Q41" s="16">
        <f t="shared" si="6"/>
        <v>0</v>
      </c>
      <c r="R41" s="16">
        <f t="shared" si="6"/>
        <v>0</v>
      </c>
      <c r="S41" s="16">
        <f t="shared" si="6"/>
        <v>0</v>
      </c>
      <c r="T41" s="16">
        <f t="shared" si="6"/>
        <v>0</v>
      </c>
      <c r="U41" s="16">
        <f t="shared" si="6"/>
        <v>0</v>
      </c>
      <c r="V41" s="16">
        <f t="shared" si="6"/>
        <v>0</v>
      </c>
      <c r="W41" s="16">
        <f t="shared" si="6"/>
        <v>125666.62000000001</v>
      </c>
      <c r="X41" s="16">
        <f t="shared" si="6"/>
        <v>0</v>
      </c>
      <c r="Y41" s="61">
        <f t="shared" si="5"/>
        <v>125666.62000000001</v>
      </c>
    </row>
    <row r="42" spans="1:25" ht="15.75" thickBot="1" x14ac:dyDescent="0.3">
      <c r="A42" s="17">
        <f>+A38+A41</f>
        <v>35</v>
      </c>
      <c r="B42" s="83" t="s">
        <v>40</v>
      </c>
      <c r="C42" s="84"/>
      <c r="D42" s="18">
        <f>+D38+D41</f>
        <v>2629.62</v>
      </c>
      <c r="E42" s="18">
        <f t="shared" ref="E42:Y42" si="7">+E38+E41</f>
        <v>4909.62</v>
      </c>
      <c r="F42" s="18">
        <f t="shared" si="7"/>
        <v>1000.4700000000001</v>
      </c>
      <c r="G42" s="18">
        <f t="shared" si="7"/>
        <v>882.85000000000014</v>
      </c>
      <c r="H42" s="18">
        <f t="shared" si="7"/>
        <v>752.76</v>
      </c>
      <c r="I42" s="18">
        <f t="shared" si="7"/>
        <v>728.14</v>
      </c>
      <c r="J42" s="18">
        <f t="shared" si="7"/>
        <v>1679.61</v>
      </c>
      <c r="K42" s="18">
        <f t="shared" si="7"/>
        <v>732.91</v>
      </c>
      <c r="L42" s="18">
        <f t="shared" si="7"/>
        <v>656.46</v>
      </c>
      <c r="M42" s="18">
        <f t="shared" si="7"/>
        <v>856.13</v>
      </c>
      <c r="N42" s="18">
        <f t="shared" si="7"/>
        <v>1389.2499999999998</v>
      </c>
      <c r="O42" s="18">
        <f t="shared" si="7"/>
        <v>1703.18</v>
      </c>
      <c r="P42" s="18">
        <f t="shared" ref="P42:X42" si="8">+P38+P41</f>
        <v>860.28</v>
      </c>
      <c r="Q42" s="18">
        <f t="shared" si="8"/>
        <v>23602.92</v>
      </c>
      <c r="R42" s="18">
        <f t="shared" si="8"/>
        <v>1491.3300000000002</v>
      </c>
      <c r="S42" s="18">
        <f t="shared" si="8"/>
        <v>3139.22</v>
      </c>
      <c r="T42" s="18">
        <f t="shared" si="8"/>
        <v>3531.1899999999996</v>
      </c>
      <c r="U42" s="18">
        <f t="shared" si="8"/>
        <v>1506.03</v>
      </c>
      <c r="V42" s="18">
        <f t="shared" si="8"/>
        <v>37053.419999999991</v>
      </c>
      <c r="W42" s="18">
        <f t="shared" si="8"/>
        <v>126837.68000000001</v>
      </c>
      <c r="X42" s="18">
        <f t="shared" si="8"/>
        <v>2597.0600000000009</v>
      </c>
      <c r="Y42" s="62">
        <f t="shared" si="7"/>
        <v>218540.13</v>
      </c>
    </row>
    <row r="44" spans="1:25" x14ac:dyDescent="0.25">
      <c r="M44" s="58"/>
      <c r="N44" s="58"/>
      <c r="Q44" s="58"/>
      <c r="W44" s="58"/>
    </row>
  </sheetData>
  <mergeCells count="5">
    <mergeCell ref="B1:Y1"/>
    <mergeCell ref="B2:Y2"/>
    <mergeCell ref="B38:C38"/>
    <mergeCell ref="B41:C41"/>
    <mergeCell ref="B42:C42"/>
  </mergeCells>
  <pageMargins left="0" right="0" top="0.74803149606299213" bottom="0.74803149606299213" header="0.31496062992125984" footer="0.31496062992125984"/>
  <pageSetup paperSize="5" scale="70" orientation="landscape" horizontalDpi="4294967293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opLeftCell="T37" zoomScale="230" zoomScaleNormal="230" workbookViewId="0">
      <selection activeCell="J7" sqref="J7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25" width="10.85546875" customWidth="1"/>
  </cols>
  <sheetData>
    <row r="1" spans="1:26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8.75" x14ac:dyDescent="0.3">
      <c r="B2" s="78" t="s">
        <v>62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24.75" customHeight="1" thickBot="1" x14ac:dyDescent="0.3"/>
    <row r="4" spans="1:26" ht="15.75" thickBot="1" x14ac:dyDescent="0.3">
      <c r="A4" s="3" t="s">
        <v>1</v>
      </c>
      <c r="B4" s="3" t="s">
        <v>2</v>
      </c>
      <c r="C4" s="4" t="s">
        <v>3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9</v>
      </c>
      <c r="J4" s="4">
        <v>10</v>
      </c>
      <c r="K4" s="4">
        <v>11</v>
      </c>
      <c r="L4" s="4">
        <f>+K4+1</f>
        <v>12</v>
      </c>
      <c r="M4" s="4">
        <f t="shared" ref="M4" si="0">+L4+1</f>
        <v>13</v>
      </c>
      <c r="N4" s="4">
        <v>16</v>
      </c>
      <c r="O4" s="4">
        <v>17</v>
      </c>
      <c r="P4" s="4">
        <v>18</v>
      </c>
      <c r="Q4" s="4">
        <v>19</v>
      </c>
      <c r="R4" s="4">
        <v>20</v>
      </c>
      <c r="S4" s="4">
        <v>23</v>
      </c>
      <c r="T4" s="4">
        <v>24</v>
      </c>
      <c r="U4" s="4">
        <v>25</v>
      </c>
      <c r="V4" s="4">
        <v>26</v>
      </c>
      <c r="W4" s="4">
        <v>27</v>
      </c>
      <c r="X4" s="4">
        <v>30</v>
      </c>
      <c r="Y4" s="4">
        <v>31</v>
      </c>
      <c r="Z4" s="5" t="s">
        <v>4</v>
      </c>
    </row>
    <row r="5" spans="1:26" x14ac:dyDescent="0.25">
      <c r="A5" s="6">
        <v>1</v>
      </c>
      <c r="B5" s="43">
        <v>11801</v>
      </c>
      <c r="C5" s="44" t="s">
        <v>5</v>
      </c>
      <c r="D5" s="19">
        <v>230.14</v>
      </c>
      <c r="E5" s="19">
        <v>349.46</v>
      </c>
      <c r="F5" s="19">
        <v>1.82</v>
      </c>
      <c r="G5" s="19">
        <v>13.17</v>
      </c>
      <c r="H5" s="19">
        <v>697.71</v>
      </c>
      <c r="I5" s="19">
        <v>1322.29</v>
      </c>
      <c r="J5" s="19"/>
      <c r="K5" s="19">
        <v>1.1499999999999999</v>
      </c>
      <c r="L5" s="19">
        <v>18.559999999999999</v>
      </c>
      <c r="M5" s="19"/>
      <c r="N5" s="19">
        <v>1.1399999999999999</v>
      </c>
      <c r="O5" s="19">
        <v>15.38</v>
      </c>
      <c r="P5" s="45">
        <v>23.64</v>
      </c>
      <c r="Q5" s="45">
        <v>1.71</v>
      </c>
      <c r="R5" s="45">
        <v>1432.14</v>
      </c>
      <c r="S5" s="45">
        <v>470.04</v>
      </c>
      <c r="T5" s="45"/>
      <c r="U5" s="45"/>
      <c r="V5" s="45"/>
      <c r="W5" s="45">
        <v>2.66</v>
      </c>
      <c r="X5" s="45">
        <v>385.02</v>
      </c>
      <c r="Y5" s="20">
        <v>136.72999999999999</v>
      </c>
      <c r="Z5" s="8">
        <f t="shared" ref="Z5:Z37" si="1">SUM(D5:Y5)</f>
        <v>5102.76</v>
      </c>
    </row>
    <row r="6" spans="1:26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>
        <v>2.86</v>
      </c>
      <c r="G6" s="21">
        <v>204.48</v>
      </c>
      <c r="H6" s="21"/>
      <c r="I6" s="21"/>
      <c r="J6" s="21"/>
      <c r="K6" s="21"/>
      <c r="L6" s="21"/>
      <c r="M6" s="21"/>
      <c r="N6" s="21"/>
      <c r="O6" s="21"/>
      <c r="P6" s="48">
        <v>43.53</v>
      </c>
      <c r="Q6" s="48"/>
      <c r="R6" s="48"/>
      <c r="S6" s="48"/>
      <c r="T6" s="48"/>
      <c r="U6" s="48"/>
      <c r="V6" s="48"/>
      <c r="W6" s="48">
        <v>2.2799999999999998</v>
      </c>
      <c r="X6" s="48"/>
      <c r="Y6" s="22"/>
      <c r="Z6" s="8">
        <f t="shared" si="1"/>
        <v>253.15</v>
      </c>
    </row>
    <row r="7" spans="1:26" x14ac:dyDescent="0.25">
      <c r="A7" s="9">
        <f t="shared" ref="A7:A37" si="2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/>
      <c r="T7" s="48"/>
      <c r="U7" s="48"/>
      <c r="V7" s="48"/>
      <c r="W7" s="48"/>
      <c r="X7" s="48"/>
      <c r="Y7" s="22"/>
      <c r="Z7" s="8">
        <f t="shared" si="1"/>
        <v>0</v>
      </c>
    </row>
    <row r="8" spans="1:26" x14ac:dyDescent="0.25">
      <c r="A8" s="9">
        <f t="shared" si="2"/>
        <v>4</v>
      </c>
      <c r="B8" s="46">
        <v>11804</v>
      </c>
      <c r="C8" s="47" t="s">
        <v>8</v>
      </c>
      <c r="D8" s="21">
        <v>3.66</v>
      </c>
      <c r="E8" s="21">
        <v>6</v>
      </c>
      <c r="F8" s="21">
        <v>2.86</v>
      </c>
      <c r="G8" s="21">
        <v>1.1399999999999999</v>
      </c>
      <c r="H8" s="21"/>
      <c r="I8" s="21"/>
      <c r="J8" s="21"/>
      <c r="K8" s="21"/>
      <c r="L8" s="21">
        <v>0.56999999999999995</v>
      </c>
      <c r="M8" s="21"/>
      <c r="N8" s="21"/>
      <c r="O8" s="21"/>
      <c r="P8" s="48">
        <v>2.86</v>
      </c>
      <c r="Q8" s="48"/>
      <c r="R8" s="48"/>
      <c r="S8" s="48"/>
      <c r="T8" s="48"/>
      <c r="U8" s="48"/>
      <c r="V8" s="48"/>
      <c r="W8" s="48"/>
      <c r="X8" s="48"/>
      <c r="Y8" s="22"/>
      <c r="Z8" s="8">
        <f t="shared" si="1"/>
        <v>17.09</v>
      </c>
    </row>
    <row r="9" spans="1:26" x14ac:dyDescent="0.25">
      <c r="A9" s="9">
        <f t="shared" si="2"/>
        <v>5</v>
      </c>
      <c r="B9" s="46">
        <v>11806</v>
      </c>
      <c r="C9" s="47" t="s">
        <v>9</v>
      </c>
      <c r="D9" s="21">
        <v>5.71</v>
      </c>
      <c r="E9" s="21"/>
      <c r="F9" s="21"/>
      <c r="G9" s="21"/>
      <c r="H9" s="21">
        <v>22.87</v>
      </c>
      <c r="I9" s="21"/>
      <c r="J9" s="21"/>
      <c r="K9" s="21"/>
      <c r="L9" s="21"/>
      <c r="M9" s="21"/>
      <c r="N9" s="21"/>
      <c r="O9" s="21"/>
      <c r="P9" s="48"/>
      <c r="Q9" s="48"/>
      <c r="R9" s="48"/>
      <c r="S9" s="48">
        <v>34.32</v>
      </c>
      <c r="T9" s="48"/>
      <c r="U9" s="48"/>
      <c r="V9" s="48"/>
      <c r="W9" s="48"/>
      <c r="X9" s="48"/>
      <c r="Y9" s="22"/>
      <c r="Z9" s="8">
        <f t="shared" si="1"/>
        <v>62.900000000000006</v>
      </c>
    </row>
    <row r="10" spans="1:26" x14ac:dyDescent="0.25">
      <c r="A10" s="9">
        <f t="shared" si="2"/>
        <v>6</v>
      </c>
      <c r="B10" s="46">
        <v>11808</v>
      </c>
      <c r="C10" s="47" t="s">
        <v>10</v>
      </c>
      <c r="D10" s="21">
        <v>0.98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/>
      <c r="U10" s="48"/>
      <c r="V10" s="48"/>
      <c r="W10" s="48"/>
      <c r="X10" s="48"/>
      <c r="Y10" s="22"/>
      <c r="Z10" s="8">
        <f t="shared" si="1"/>
        <v>0.98</v>
      </c>
    </row>
    <row r="11" spans="1:26" x14ac:dyDescent="0.25">
      <c r="A11" s="9">
        <f t="shared" si="2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22"/>
      <c r="Z11" s="8">
        <f t="shared" si="1"/>
        <v>0</v>
      </c>
    </row>
    <row r="12" spans="1:26" x14ac:dyDescent="0.25">
      <c r="A12" s="9">
        <f t="shared" si="2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22"/>
      <c r="Z12" s="8">
        <f t="shared" si="1"/>
        <v>0</v>
      </c>
    </row>
    <row r="13" spans="1:26" x14ac:dyDescent="0.25">
      <c r="A13" s="9">
        <f t="shared" si="2"/>
        <v>9</v>
      </c>
      <c r="B13" s="46">
        <v>11813</v>
      </c>
      <c r="C13" s="47" t="s">
        <v>46</v>
      </c>
      <c r="D13" s="21">
        <v>14.29</v>
      </c>
      <c r="E13" s="21"/>
      <c r="F13" s="21"/>
      <c r="G13" s="21"/>
      <c r="H13" s="21"/>
      <c r="I13" s="21"/>
      <c r="J13" s="21"/>
      <c r="K13" s="21">
        <v>2.86</v>
      </c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22"/>
      <c r="Z13" s="8">
        <f t="shared" si="1"/>
        <v>17.149999999999999</v>
      </c>
    </row>
    <row r="14" spans="1:26" x14ac:dyDescent="0.25">
      <c r="A14" s="9">
        <f t="shared" si="2"/>
        <v>10</v>
      </c>
      <c r="B14" s="46">
        <v>1181</v>
      </c>
      <c r="C14" s="47" t="s">
        <v>13</v>
      </c>
      <c r="D14" s="21"/>
      <c r="E14" s="21">
        <v>1.71</v>
      </c>
      <c r="F14" s="21"/>
      <c r="G14" s="21"/>
      <c r="H14" s="21">
        <v>47.66</v>
      </c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22"/>
      <c r="Z14" s="8">
        <f t="shared" si="1"/>
        <v>49.37</v>
      </c>
    </row>
    <row r="15" spans="1:26" x14ac:dyDescent="0.25">
      <c r="A15" s="9">
        <f t="shared" si="2"/>
        <v>11</v>
      </c>
      <c r="B15" s="46">
        <v>11817</v>
      </c>
      <c r="C15" s="47" t="s">
        <v>14</v>
      </c>
      <c r="D15" s="21">
        <v>32.79</v>
      </c>
      <c r="E15" s="21">
        <v>3.21</v>
      </c>
      <c r="F15" s="21">
        <v>2.86</v>
      </c>
      <c r="G15" s="21">
        <v>8.58</v>
      </c>
      <c r="H15" s="21">
        <v>241.71</v>
      </c>
      <c r="I15" s="21">
        <v>153.62</v>
      </c>
      <c r="J15" s="21"/>
      <c r="K15" s="21">
        <v>1.71</v>
      </c>
      <c r="L15" s="21"/>
      <c r="M15" s="21"/>
      <c r="N15" s="21"/>
      <c r="O15" s="21">
        <v>22.88</v>
      </c>
      <c r="P15" s="48"/>
      <c r="Q15" s="48"/>
      <c r="R15" s="48">
        <v>65.72</v>
      </c>
      <c r="S15" s="48"/>
      <c r="T15" s="48">
        <v>3.43</v>
      </c>
      <c r="U15" s="48"/>
      <c r="V15" s="48"/>
      <c r="W15" s="48">
        <v>1.1399999999999999</v>
      </c>
      <c r="X15" s="48">
        <v>25.74</v>
      </c>
      <c r="Y15" s="22">
        <v>2.86</v>
      </c>
      <c r="Z15" s="8">
        <f t="shared" si="1"/>
        <v>566.24999999999989</v>
      </c>
    </row>
    <row r="16" spans="1:26" x14ac:dyDescent="0.25">
      <c r="A16" s="9">
        <f t="shared" si="2"/>
        <v>12</v>
      </c>
      <c r="B16" s="46">
        <v>11818</v>
      </c>
      <c r="C16" s="47" t="s">
        <v>15</v>
      </c>
      <c r="D16" s="21">
        <v>3.43</v>
      </c>
      <c r="E16" s="21">
        <v>13.72</v>
      </c>
      <c r="F16" s="21">
        <v>3.43</v>
      </c>
      <c r="G16" s="21">
        <v>10.29</v>
      </c>
      <c r="H16" s="21">
        <v>3.43</v>
      </c>
      <c r="I16" s="21">
        <v>3.43</v>
      </c>
      <c r="J16" s="21"/>
      <c r="K16" s="21">
        <v>3.43</v>
      </c>
      <c r="L16" s="21"/>
      <c r="M16" s="21">
        <v>10.29</v>
      </c>
      <c r="N16" s="21"/>
      <c r="O16" s="21"/>
      <c r="P16" s="48">
        <v>10.29</v>
      </c>
      <c r="Q16" s="48">
        <v>6.86</v>
      </c>
      <c r="R16" s="48">
        <v>65.17</v>
      </c>
      <c r="S16" s="48">
        <v>3.43</v>
      </c>
      <c r="T16" s="48"/>
      <c r="U16" s="48">
        <v>6.86</v>
      </c>
      <c r="V16" s="48"/>
      <c r="W16" s="48">
        <v>10.29</v>
      </c>
      <c r="X16" s="48"/>
      <c r="Y16" s="22">
        <v>3.43</v>
      </c>
      <c r="Z16" s="8">
        <f t="shared" si="1"/>
        <v>157.78000000000003</v>
      </c>
    </row>
    <row r="17" spans="1:26" x14ac:dyDescent="0.25">
      <c r="A17" s="9">
        <f t="shared" si="2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>
        <v>2.86</v>
      </c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22"/>
      <c r="Z17" s="8">
        <f t="shared" si="1"/>
        <v>2.86</v>
      </c>
    </row>
    <row r="18" spans="1:26" x14ac:dyDescent="0.25">
      <c r="A18" s="9">
        <f t="shared" si="2"/>
        <v>14</v>
      </c>
      <c r="B18" s="46">
        <v>12105</v>
      </c>
      <c r="C18" s="47" t="s">
        <v>17</v>
      </c>
      <c r="D18" s="21">
        <v>133.25</v>
      </c>
      <c r="E18" s="21">
        <v>114.25</v>
      </c>
      <c r="F18" s="21">
        <v>49.5</v>
      </c>
      <c r="G18" s="21">
        <v>81</v>
      </c>
      <c r="H18" s="21">
        <v>98.25</v>
      </c>
      <c r="I18" s="21">
        <v>135.75</v>
      </c>
      <c r="J18" s="21"/>
      <c r="K18" s="21">
        <v>85.5</v>
      </c>
      <c r="L18" s="21">
        <v>75</v>
      </c>
      <c r="M18" s="21">
        <v>87.75</v>
      </c>
      <c r="N18" s="21">
        <v>99.25</v>
      </c>
      <c r="O18" s="21">
        <v>69.75</v>
      </c>
      <c r="P18" s="48">
        <v>109.75</v>
      </c>
      <c r="Q18" s="48">
        <v>90</v>
      </c>
      <c r="R18" s="48">
        <v>84.45</v>
      </c>
      <c r="S18" s="48">
        <v>106.75</v>
      </c>
      <c r="T18" s="48">
        <v>96.75</v>
      </c>
      <c r="U18" s="48">
        <v>66.75</v>
      </c>
      <c r="V18" s="48">
        <v>75</v>
      </c>
      <c r="W18" s="48">
        <v>91.1</v>
      </c>
      <c r="X18" s="48">
        <v>115.75</v>
      </c>
      <c r="Y18" s="22">
        <v>71.75</v>
      </c>
      <c r="Z18" s="8">
        <f t="shared" si="1"/>
        <v>1937.3</v>
      </c>
    </row>
    <row r="19" spans="1:26" x14ac:dyDescent="0.25">
      <c r="A19" s="9">
        <f t="shared" si="2"/>
        <v>15</v>
      </c>
      <c r="B19" s="46">
        <v>12108</v>
      </c>
      <c r="C19" s="47" t="s">
        <v>18</v>
      </c>
      <c r="D19" s="21">
        <v>185.9</v>
      </c>
      <c r="E19" s="21">
        <v>49.92</v>
      </c>
      <c r="F19" s="21">
        <v>80.13</v>
      </c>
      <c r="G19" s="21">
        <v>70.290000000000006</v>
      </c>
      <c r="H19" s="21">
        <v>752.69</v>
      </c>
      <c r="I19" s="21">
        <v>106.57</v>
      </c>
      <c r="J19" s="21"/>
      <c r="K19" s="21">
        <v>111.09</v>
      </c>
      <c r="L19" s="21">
        <v>69.760000000000005</v>
      </c>
      <c r="M19" s="21">
        <v>110.97</v>
      </c>
      <c r="N19" s="21">
        <v>116.22</v>
      </c>
      <c r="O19" s="21">
        <v>78.75</v>
      </c>
      <c r="P19" s="48">
        <v>47.22</v>
      </c>
      <c r="Q19" s="48">
        <v>122.7</v>
      </c>
      <c r="R19" s="48">
        <v>196.1</v>
      </c>
      <c r="S19" s="48">
        <v>251.85</v>
      </c>
      <c r="T19" s="48">
        <v>139.21</v>
      </c>
      <c r="U19" s="48">
        <v>186.68</v>
      </c>
      <c r="V19" s="48">
        <v>140.77000000000001</v>
      </c>
      <c r="W19" s="48">
        <v>160.94999999999999</v>
      </c>
      <c r="X19" s="48">
        <v>264.51</v>
      </c>
      <c r="Y19" s="22">
        <v>410.67</v>
      </c>
      <c r="Z19" s="8">
        <f t="shared" si="1"/>
        <v>3652.95</v>
      </c>
    </row>
    <row r="20" spans="1:26" x14ac:dyDescent="0.25">
      <c r="A20" s="9">
        <f t="shared" si="2"/>
        <v>16</v>
      </c>
      <c r="B20" s="46">
        <v>12109</v>
      </c>
      <c r="C20" s="47" t="s">
        <v>19</v>
      </c>
      <c r="D20" s="21">
        <v>247.04</v>
      </c>
      <c r="E20" s="21">
        <v>58.99</v>
      </c>
      <c r="F20" s="21">
        <v>96.09</v>
      </c>
      <c r="G20" s="21">
        <v>144.26</v>
      </c>
      <c r="H20" s="21">
        <v>3026.81</v>
      </c>
      <c r="I20" s="21">
        <v>42.04</v>
      </c>
      <c r="J20" s="21"/>
      <c r="K20" s="21">
        <v>158.21</v>
      </c>
      <c r="L20" s="21">
        <v>99.7</v>
      </c>
      <c r="M20" s="21">
        <v>242.54</v>
      </c>
      <c r="N20" s="21">
        <v>211.98</v>
      </c>
      <c r="O20" s="21">
        <v>117.18</v>
      </c>
      <c r="P20" s="48">
        <v>56.82</v>
      </c>
      <c r="Q20" s="48">
        <v>152.94999999999999</v>
      </c>
      <c r="R20" s="48">
        <v>328.84</v>
      </c>
      <c r="S20" s="48">
        <v>363.25</v>
      </c>
      <c r="T20" s="48">
        <v>234.59</v>
      </c>
      <c r="U20" s="48">
        <v>232.39</v>
      </c>
      <c r="V20" s="48">
        <v>198.06</v>
      </c>
      <c r="W20" s="48">
        <v>224.38</v>
      </c>
      <c r="X20" s="48">
        <v>461.08</v>
      </c>
      <c r="Y20" s="22">
        <v>2300.6799999999998</v>
      </c>
      <c r="Z20" s="8">
        <f t="shared" si="1"/>
        <v>8997.880000000001</v>
      </c>
    </row>
    <row r="21" spans="1:26" x14ac:dyDescent="0.25">
      <c r="A21" s="9">
        <f t="shared" si="2"/>
        <v>17</v>
      </c>
      <c r="B21" s="46">
        <v>12111</v>
      </c>
      <c r="C21" s="47" t="s">
        <v>20</v>
      </c>
      <c r="D21" s="21">
        <v>10</v>
      </c>
      <c r="E21" s="21"/>
      <c r="F21" s="21"/>
      <c r="G21" s="21"/>
      <c r="H21" s="21"/>
      <c r="I21" s="21">
        <v>40.5</v>
      </c>
      <c r="J21" s="21"/>
      <c r="K21" s="21"/>
      <c r="L21" s="21">
        <v>4.5999999999999996</v>
      </c>
      <c r="M21" s="21"/>
      <c r="N21" s="21">
        <v>3.5</v>
      </c>
      <c r="O21" s="21">
        <v>66.33</v>
      </c>
      <c r="P21" s="48"/>
      <c r="Q21" s="48"/>
      <c r="R21" s="48"/>
      <c r="S21" s="48">
        <v>50</v>
      </c>
      <c r="T21" s="48">
        <v>20</v>
      </c>
      <c r="U21" s="48">
        <v>3.88</v>
      </c>
      <c r="V21" s="48"/>
      <c r="W21" s="48"/>
      <c r="X21" s="48">
        <v>34.6</v>
      </c>
      <c r="Y21" s="22">
        <v>11.8</v>
      </c>
      <c r="Z21" s="8">
        <f t="shared" si="1"/>
        <v>245.21</v>
      </c>
    </row>
    <row r="22" spans="1:26" x14ac:dyDescent="0.25">
      <c r="A22" s="9">
        <f t="shared" si="2"/>
        <v>18</v>
      </c>
      <c r="B22" s="46">
        <v>12112</v>
      </c>
      <c r="C22" s="47" t="s">
        <v>21</v>
      </c>
      <c r="D22" s="21">
        <v>157.68</v>
      </c>
      <c r="E22" s="21">
        <v>45.28</v>
      </c>
      <c r="F22" s="21">
        <v>70.62</v>
      </c>
      <c r="G22" s="21">
        <v>90.96</v>
      </c>
      <c r="H22" s="21">
        <v>1315.31</v>
      </c>
      <c r="I22" s="21">
        <v>31.5</v>
      </c>
      <c r="J22" s="21"/>
      <c r="K22" s="21">
        <v>92.19</v>
      </c>
      <c r="L22" s="21">
        <v>75.790000000000006</v>
      </c>
      <c r="M22" s="21">
        <v>131.49</v>
      </c>
      <c r="N22" s="21">
        <v>131.44999999999999</v>
      </c>
      <c r="O22" s="21">
        <v>67.760000000000005</v>
      </c>
      <c r="P22" s="48">
        <v>41.8</v>
      </c>
      <c r="Q22" s="48">
        <v>99.25</v>
      </c>
      <c r="R22" s="48">
        <v>194.62</v>
      </c>
      <c r="S22" s="48">
        <v>241.35</v>
      </c>
      <c r="T22" s="48">
        <v>149.34</v>
      </c>
      <c r="U22" s="48">
        <v>168.72</v>
      </c>
      <c r="V22" s="48">
        <v>132.22</v>
      </c>
      <c r="W22" s="48">
        <v>150.27000000000001</v>
      </c>
      <c r="X22" s="48">
        <v>276.82</v>
      </c>
      <c r="Y22" s="22">
        <v>1188.1199999999999</v>
      </c>
      <c r="Z22" s="8">
        <f t="shared" si="1"/>
        <v>4852.54</v>
      </c>
    </row>
    <row r="23" spans="1:26" x14ac:dyDescent="0.25">
      <c r="A23" s="9">
        <f t="shared" si="2"/>
        <v>19</v>
      </c>
      <c r="B23" s="46">
        <v>12114</v>
      </c>
      <c r="C23" s="47" t="s">
        <v>22</v>
      </c>
      <c r="D23" s="21">
        <v>93.8</v>
      </c>
      <c r="E23" s="21">
        <v>28.94</v>
      </c>
      <c r="F23" s="21">
        <v>32.630000000000003</v>
      </c>
      <c r="G23" s="21">
        <v>52.46</v>
      </c>
      <c r="H23" s="21">
        <v>557.48</v>
      </c>
      <c r="I23" s="21">
        <v>98.27</v>
      </c>
      <c r="J23" s="21"/>
      <c r="K23" s="21">
        <v>48.96</v>
      </c>
      <c r="L23" s="21">
        <v>35.74</v>
      </c>
      <c r="M23" s="21">
        <v>62.36</v>
      </c>
      <c r="N23" s="21">
        <v>59.37</v>
      </c>
      <c r="O23" s="21">
        <v>38.25</v>
      </c>
      <c r="P23" s="48">
        <v>30.58</v>
      </c>
      <c r="Q23" s="48">
        <v>49.77</v>
      </c>
      <c r="R23" s="48">
        <v>511.55</v>
      </c>
      <c r="S23" s="48">
        <v>131.26</v>
      </c>
      <c r="T23" s="48">
        <v>67.400000000000006</v>
      </c>
      <c r="U23" s="48">
        <v>189.5</v>
      </c>
      <c r="V23" s="48">
        <v>62.7</v>
      </c>
      <c r="W23" s="48">
        <v>64.430000000000007</v>
      </c>
      <c r="X23" s="48">
        <v>143.75</v>
      </c>
      <c r="Y23" s="22">
        <v>420.78</v>
      </c>
      <c r="Z23" s="8">
        <f t="shared" si="1"/>
        <v>2779.9799999999996</v>
      </c>
    </row>
    <row r="24" spans="1:26" x14ac:dyDescent="0.25">
      <c r="A24" s="9">
        <f t="shared" si="2"/>
        <v>20</v>
      </c>
      <c r="B24" s="46">
        <v>12115</v>
      </c>
      <c r="C24" s="47" t="s">
        <v>23</v>
      </c>
      <c r="D24" s="21">
        <v>1264.0999999999999</v>
      </c>
      <c r="E24" s="21">
        <v>328.04</v>
      </c>
      <c r="F24" s="21">
        <v>326.75</v>
      </c>
      <c r="G24" s="21">
        <v>304.91000000000003</v>
      </c>
      <c r="H24" s="21">
        <v>349.99</v>
      </c>
      <c r="I24" s="21">
        <v>965.13</v>
      </c>
      <c r="J24" s="21"/>
      <c r="K24" s="21">
        <v>686.95</v>
      </c>
      <c r="L24" s="21"/>
      <c r="M24" s="21">
        <v>618.02</v>
      </c>
      <c r="N24" s="21">
        <v>1016.45</v>
      </c>
      <c r="O24" s="21">
        <v>320.11</v>
      </c>
      <c r="P24" s="48">
        <v>324.55</v>
      </c>
      <c r="Q24" s="48">
        <v>319.43</v>
      </c>
      <c r="R24" s="48">
        <v>410.54</v>
      </c>
      <c r="S24" s="48">
        <v>987.15</v>
      </c>
      <c r="T24" s="48">
        <v>324.2</v>
      </c>
      <c r="U24" s="48">
        <v>337.18</v>
      </c>
      <c r="V24" s="48">
        <v>426.21</v>
      </c>
      <c r="W24" s="48">
        <v>291.52999999999997</v>
      </c>
      <c r="X24" s="48">
        <v>943.66</v>
      </c>
      <c r="Y24" s="22">
        <v>301.74</v>
      </c>
      <c r="Z24" s="8">
        <f t="shared" si="1"/>
        <v>10846.64</v>
      </c>
    </row>
    <row r="25" spans="1:26" x14ac:dyDescent="0.25">
      <c r="A25" s="9">
        <f t="shared" si="2"/>
        <v>21</v>
      </c>
      <c r="B25" s="46">
        <v>12117</v>
      </c>
      <c r="C25" s="47" t="s">
        <v>24</v>
      </c>
      <c r="D25" s="21">
        <v>65.5</v>
      </c>
      <c r="E25" s="21">
        <v>13.48</v>
      </c>
      <c r="F25" s="21">
        <v>15.38</v>
      </c>
      <c r="G25" s="21">
        <v>19.64</v>
      </c>
      <c r="H25" s="21">
        <v>365.82</v>
      </c>
      <c r="I25" s="21">
        <v>7.46</v>
      </c>
      <c r="J25" s="21"/>
      <c r="K25" s="21">
        <v>38.56</v>
      </c>
      <c r="L25" s="21">
        <v>25.64</v>
      </c>
      <c r="M25" s="21">
        <v>49.18</v>
      </c>
      <c r="N25" s="21">
        <v>34.83</v>
      </c>
      <c r="O25" s="21">
        <v>29.34</v>
      </c>
      <c r="P25" s="48">
        <v>13.27</v>
      </c>
      <c r="Q25" s="48">
        <v>31.07</v>
      </c>
      <c r="R25" s="48">
        <v>69.53</v>
      </c>
      <c r="S25" s="48">
        <v>74.739999999999995</v>
      </c>
      <c r="T25" s="48">
        <v>49.71</v>
      </c>
      <c r="U25" s="48">
        <v>47.06</v>
      </c>
      <c r="V25" s="48">
        <v>38.9</v>
      </c>
      <c r="W25" s="48">
        <v>30.23</v>
      </c>
      <c r="X25" s="48">
        <v>87.68</v>
      </c>
      <c r="Y25" s="22">
        <v>181.1</v>
      </c>
      <c r="Z25" s="8">
        <f t="shared" si="1"/>
        <v>1288.1199999999999</v>
      </c>
    </row>
    <row r="26" spans="1:26" x14ac:dyDescent="0.25">
      <c r="A26" s="9">
        <f t="shared" si="2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>
        <v>5157</v>
      </c>
      <c r="S26" s="48"/>
      <c r="T26" s="48"/>
      <c r="U26" s="48"/>
      <c r="V26" s="48"/>
      <c r="W26" s="48"/>
      <c r="X26" s="48"/>
      <c r="Y26" s="22"/>
      <c r="Z26" s="8">
        <f t="shared" si="1"/>
        <v>5157</v>
      </c>
    </row>
    <row r="27" spans="1:26" x14ac:dyDescent="0.25">
      <c r="A27" s="9">
        <f t="shared" si="2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22"/>
      <c r="Z27" s="8">
        <f t="shared" si="1"/>
        <v>0</v>
      </c>
    </row>
    <row r="28" spans="1:26" x14ac:dyDescent="0.25">
      <c r="A28" s="9">
        <f t="shared" si="2"/>
        <v>24</v>
      </c>
      <c r="B28" s="46">
        <v>12199</v>
      </c>
      <c r="C28" s="47" t="s">
        <v>27</v>
      </c>
      <c r="D28" s="21">
        <v>152.82</v>
      </c>
      <c r="E28" s="21">
        <v>52.34</v>
      </c>
      <c r="F28" s="21">
        <v>20</v>
      </c>
      <c r="G28" s="21">
        <v>194.87</v>
      </c>
      <c r="H28" s="21"/>
      <c r="I28" s="21"/>
      <c r="J28" s="21"/>
      <c r="K28" s="21">
        <v>30.54</v>
      </c>
      <c r="L28" s="21">
        <v>4.59</v>
      </c>
      <c r="M28" s="21"/>
      <c r="N28" s="21">
        <v>87.5</v>
      </c>
      <c r="O28" s="21">
        <v>5.27</v>
      </c>
      <c r="P28" s="48">
        <v>8</v>
      </c>
      <c r="Q28" s="48">
        <v>147.88</v>
      </c>
      <c r="R28" s="48">
        <v>111.36</v>
      </c>
      <c r="S28" s="48">
        <v>17.579999999999998</v>
      </c>
      <c r="T28" s="48">
        <v>63.55</v>
      </c>
      <c r="U28" s="48">
        <v>208.45</v>
      </c>
      <c r="V28" s="48"/>
      <c r="W28" s="48">
        <v>10.55</v>
      </c>
      <c r="X28" s="48">
        <v>63.46</v>
      </c>
      <c r="Y28" s="22">
        <v>44.67</v>
      </c>
      <c r="Z28" s="8">
        <f t="shared" si="1"/>
        <v>1223.43</v>
      </c>
    </row>
    <row r="29" spans="1:26" x14ac:dyDescent="0.25">
      <c r="A29" s="9">
        <f t="shared" si="2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>
        <v>2000</v>
      </c>
      <c r="V29" s="48"/>
      <c r="W29" s="48"/>
      <c r="X29" s="48"/>
      <c r="Y29" s="22"/>
      <c r="Z29" s="8">
        <f t="shared" si="1"/>
        <v>2000</v>
      </c>
    </row>
    <row r="30" spans="1:26" x14ac:dyDescent="0.25">
      <c r="A30" s="9">
        <f t="shared" si="2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22"/>
      <c r="Z30" s="8">
        <f t="shared" si="1"/>
        <v>0</v>
      </c>
    </row>
    <row r="31" spans="1:26" x14ac:dyDescent="0.25">
      <c r="A31" s="9">
        <f t="shared" si="2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22"/>
      <c r="Z31" s="8">
        <f t="shared" si="1"/>
        <v>0</v>
      </c>
    </row>
    <row r="32" spans="1:26" x14ac:dyDescent="0.25">
      <c r="A32" s="9">
        <f t="shared" si="2"/>
        <v>28</v>
      </c>
      <c r="B32" s="46">
        <v>15301</v>
      </c>
      <c r="C32" s="47" t="s">
        <v>31</v>
      </c>
      <c r="D32" s="21">
        <v>5.76</v>
      </c>
      <c r="E32" s="21">
        <v>2.86</v>
      </c>
      <c r="F32" s="21">
        <v>5.72</v>
      </c>
      <c r="G32" s="21">
        <v>10.28</v>
      </c>
      <c r="H32" s="21">
        <v>28.11</v>
      </c>
      <c r="I32" s="21"/>
      <c r="J32" s="21"/>
      <c r="K32" s="21">
        <v>2.86</v>
      </c>
      <c r="L32" s="21">
        <v>8.58</v>
      </c>
      <c r="M32" s="21" t="s">
        <v>64</v>
      </c>
      <c r="N32" s="21">
        <v>5.72</v>
      </c>
      <c r="O32" s="21">
        <v>5.72</v>
      </c>
      <c r="P32" s="48">
        <v>5.72</v>
      </c>
      <c r="Q32" s="48">
        <v>17.16</v>
      </c>
      <c r="R32" s="48">
        <v>5.72</v>
      </c>
      <c r="S32" s="48">
        <v>71.239999999999995</v>
      </c>
      <c r="T32" s="48">
        <v>2.86</v>
      </c>
      <c r="U32" s="48">
        <v>17.16</v>
      </c>
      <c r="V32" s="48">
        <v>20.69</v>
      </c>
      <c r="W32" s="48">
        <v>14.3</v>
      </c>
      <c r="X32" s="48">
        <v>14.2</v>
      </c>
      <c r="Y32" s="22">
        <v>8.9499999999999993</v>
      </c>
      <c r="Z32" s="8">
        <f t="shared" si="1"/>
        <v>253.60999999999999</v>
      </c>
    </row>
    <row r="33" spans="1:26" x14ac:dyDescent="0.25">
      <c r="A33" s="9">
        <f t="shared" si="2"/>
        <v>29</v>
      </c>
      <c r="B33" s="46">
        <v>15302</v>
      </c>
      <c r="C33" s="47" t="s">
        <v>32</v>
      </c>
      <c r="D33" s="21">
        <v>1.25</v>
      </c>
      <c r="E33" s="21">
        <v>0.04</v>
      </c>
      <c r="F33" s="21">
        <v>0.22</v>
      </c>
      <c r="G33" s="21">
        <v>3.42</v>
      </c>
      <c r="H33" s="21">
        <v>1.92</v>
      </c>
      <c r="I33" s="21"/>
      <c r="J33" s="21"/>
      <c r="K33" s="21">
        <v>0.37</v>
      </c>
      <c r="L33" s="21">
        <v>0.41</v>
      </c>
      <c r="M33" s="21"/>
      <c r="N33" s="21">
        <v>0.37</v>
      </c>
      <c r="O33" s="21">
        <v>0.62</v>
      </c>
      <c r="P33" s="48">
        <v>0.16</v>
      </c>
      <c r="Q33" s="48">
        <v>0.4</v>
      </c>
      <c r="R33" s="48">
        <v>0.75</v>
      </c>
      <c r="S33" s="48">
        <v>32.9</v>
      </c>
      <c r="T33" s="48">
        <v>13.47</v>
      </c>
      <c r="U33" s="48">
        <v>0.67</v>
      </c>
      <c r="V33" s="48">
        <v>2.54</v>
      </c>
      <c r="W33" s="48">
        <v>0.31</v>
      </c>
      <c r="X33" s="48">
        <v>0.7</v>
      </c>
      <c r="Y33" s="22">
        <v>2.42</v>
      </c>
      <c r="Z33" s="8">
        <f t="shared" si="1"/>
        <v>62.940000000000005</v>
      </c>
    </row>
    <row r="34" spans="1:26" x14ac:dyDescent="0.25">
      <c r="A34" s="9">
        <f t="shared" si="2"/>
        <v>30</v>
      </c>
      <c r="B34" s="46">
        <v>15312</v>
      </c>
      <c r="C34" s="47" t="s">
        <v>33</v>
      </c>
      <c r="D34" s="21"/>
      <c r="E34" s="21"/>
      <c r="F34" s="21"/>
      <c r="G34" s="21"/>
      <c r="H34" s="21">
        <v>2.86</v>
      </c>
      <c r="I34" s="21"/>
      <c r="J34" s="21"/>
      <c r="K34" s="21"/>
      <c r="L34" s="21">
        <v>2.86</v>
      </c>
      <c r="M34" s="21">
        <v>5.72</v>
      </c>
      <c r="N34" s="21">
        <v>2.86</v>
      </c>
      <c r="O34" s="21"/>
      <c r="P34" s="48"/>
      <c r="Q34" s="48"/>
      <c r="R34" s="48">
        <v>2.86</v>
      </c>
      <c r="S34" s="48"/>
      <c r="T34" s="48">
        <v>2.86</v>
      </c>
      <c r="U34" s="48"/>
      <c r="V34" s="48">
        <v>5.72</v>
      </c>
      <c r="W34" s="48"/>
      <c r="X34" s="48"/>
      <c r="Y34" s="22">
        <v>5.72</v>
      </c>
      <c r="Z34" s="8">
        <f t="shared" si="1"/>
        <v>31.459999999999997</v>
      </c>
    </row>
    <row r="35" spans="1:26" x14ac:dyDescent="0.25">
      <c r="A35" s="9">
        <f t="shared" si="2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22"/>
      <c r="Z35" s="8">
        <f t="shared" si="1"/>
        <v>0</v>
      </c>
    </row>
    <row r="36" spans="1:26" x14ac:dyDescent="0.25">
      <c r="A36" s="9">
        <f t="shared" si="2"/>
        <v>32</v>
      </c>
      <c r="B36" s="46">
        <v>15402</v>
      </c>
      <c r="C36" s="49" t="s">
        <v>35</v>
      </c>
      <c r="D36" s="21"/>
      <c r="E36" s="21"/>
      <c r="F36" s="21"/>
      <c r="G36" s="21"/>
      <c r="H36" s="21"/>
      <c r="I36" s="21"/>
      <c r="J36" s="21"/>
      <c r="K36" s="21">
        <v>28.55</v>
      </c>
      <c r="L36" s="21"/>
      <c r="M36" s="21"/>
      <c r="N36" s="21">
        <v>6</v>
      </c>
      <c r="O36" s="21"/>
      <c r="P36" s="48"/>
      <c r="Q36" s="48">
        <v>15.81</v>
      </c>
      <c r="R36" s="48">
        <v>97.13</v>
      </c>
      <c r="S36" s="48">
        <v>15.81</v>
      </c>
      <c r="T36" s="48"/>
      <c r="U36" s="48"/>
      <c r="V36" s="48"/>
      <c r="W36" s="48"/>
      <c r="X36" s="48"/>
      <c r="Y36" s="22"/>
      <c r="Z36" s="8">
        <f t="shared" si="1"/>
        <v>163.30000000000001</v>
      </c>
    </row>
    <row r="37" spans="1:26" ht="15.75" thickBot="1" x14ac:dyDescent="0.3">
      <c r="A37" s="9">
        <f t="shared" si="2"/>
        <v>33</v>
      </c>
      <c r="B37" s="50">
        <v>15799</v>
      </c>
      <c r="C37" s="51" t="s">
        <v>36</v>
      </c>
      <c r="D37" s="52"/>
      <c r="E37" s="52"/>
      <c r="F37" s="52"/>
      <c r="G37" s="52"/>
      <c r="H37" s="52">
        <v>240</v>
      </c>
      <c r="I37" s="52"/>
      <c r="J37" s="52"/>
      <c r="K37" s="52"/>
      <c r="L37" s="52"/>
      <c r="M37" s="52">
        <v>6000</v>
      </c>
      <c r="N37" s="52"/>
      <c r="O37" s="52">
        <v>2330.89</v>
      </c>
      <c r="P37" s="53"/>
      <c r="Q37" s="53"/>
      <c r="R37" s="53"/>
      <c r="S37" s="53"/>
      <c r="T37" s="53"/>
      <c r="U37" s="53"/>
      <c r="V37" s="53"/>
      <c r="W37" s="53"/>
      <c r="X37" s="53">
        <v>55.44</v>
      </c>
      <c r="Y37" s="54"/>
      <c r="Z37" s="8">
        <f t="shared" si="1"/>
        <v>8626.33</v>
      </c>
    </row>
    <row r="38" spans="1:26" ht="15.75" thickBot="1" x14ac:dyDescent="0.3">
      <c r="A38" s="9">
        <f>+A37</f>
        <v>33</v>
      </c>
      <c r="B38" s="79" t="s">
        <v>37</v>
      </c>
      <c r="C38" s="80"/>
      <c r="D38" s="12">
        <f>SUM(D5:D37)</f>
        <v>2608.1</v>
      </c>
      <c r="E38" s="12">
        <f t="shared" ref="E38:Y38" si="3">SUM(E5:E37)</f>
        <v>1068.2399999999998</v>
      </c>
      <c r="F38" s="12">
        <f t="shared" si="3"/>
        <v>710.87</v>
      </c>
      <c r="G38" s="12">
        <f t="shared" si="3"/>
        <v>1209.7500000000002</v>
      </c>
      <c r="H38" s="12">
        <f t="shared" si="3"/>
        <v>7752.619999999999</v>
      </c>
      <c r="I38" s="12">
        <f t="shared" si="3"/>
        <v>2909.4199999999996</v>
      </c>
      <c r="J38" s="12">
        <f t="shared" si="3"/>
        <v>0</v>
      </c>
      <c r="K38" s="12">
        <f t="shared" si="3"/>
        <v>1292.9299999999998</v>
      </c>
      <c r="L38" s="12">
        <f t="shared" si="3"/>
        <v>421.8</v>
      </c>
      <c r="M38" s="12">
        <f t="shared" si="3"/>
        <v>7318.32</v>
      </c>
      <c r="N38" s="12">
        <f t="shared" si="3"/>
        <v>1776.6399999999999</v>
      </c>
      <c r="O38" s="12">
        <f t="shared" si="3"/>
        <v>3168.23</v>
      </c>
      <c r="P38" s="12">
        <f t="shared" si="3"/>
        <v>718.18999999999994</v>
      </c>
      <c r="Q38" s="12">
        <f t="shared" si="3"/>
        <v>1054.9900000000002</v>
      </c>
      <c r="R38" s="12">
        <f t="shared" si="3"/>
        <v>8733.48</v>
      </c>
      <c r="S38" s="12">
        <f t="shared" si="3"/>
        <v>2851.6699999999992</v>
      </c>
      <c r="T38" s="12">
        <f t="shared" si="3"/>
        <v>1167.3699999999999</v>
      </c>
      <c r="U38" s="12">
        <f t="shared" si="3"/>
        <v>3465.3</v>
      </c>
      <c r="V38" s="12">
        <f t="shared" si="3"/>
        <v>1102.8100000000002</v>
      </c>
      <c r="W38" s="12">
        <f t="shared" si="3"/>
        <v>1054.4199999999998</v>
      </c>
      <c r="X38" s="12">
        <f>SUM(X5:X37)</f>
        <v>2872.4099999999994</v>
      </c>
      <c r="Y38" s="12">
        <f t="shared" si="3"/>
        <v>5091.42</v>
      </c>
      <c r="Z38" s="13">
        <f>SUM(Z5:Z37)</f>
        <v>58348.98</v>
      </c>
    </row>
    <row r="39" spans="1:26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>
        <v>31416.66</v>
      </c>
      <c r="R39" s="56"/>
      <c r="S39" s="56"/>
      <c r="T39" s="56"/>
      <c r="U39" s="56"/>
      <c r="V39" s="56"/>
      <c r="W39" s="56"/>
      <c r="X39" s="56"/>
      <c r="Y39" s="15"/>
      <c r="Z39" s="8">
        <f>SUM(D39:Y39)</f>
        <v>31416.66</v>
      </c>
    </row>
    <row r="40" spans="1:26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>
        <v>94249.96</v>
      </c>
      <c r="R40" s="57"/>
      <c r="S40" s="57"/>
      <c r="T40" s="57"/>
      <c r="U40" s="57"/>
      <c r="V40" s="57"/>
      <c r="W40" s="57"/>
      <c r="X40" s="57"/>
      <c r="Y40" s="11"/>
      <c r="Z40" s="8">
        <f>SUM(D40:Y40)</f>
        <v>94249.96</v>
      </c>
    </row>
    <row r="41" spans="1:26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Z41" si="4">SUM(E39:E40)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/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/>
      <c r="Y41" s="16">
        <f t="shared" si="4"/>
        <v>0</v>
      </c>
      <c r="Z41" s="16">
        <f t="shared" si="4"/>
        <v>125666.62000000001</v>
      </c>
    </row>
    <row r="42" spans="1:26" ht="15.75" thickBot="1" x14ac:dyDescent="0.3">
      <c r="A42" s="17">
        <f>+A38+A41</f>
        <v>35</v>
      </c>
      <c r="B42" s="83" t="s">
        <v>40</v>
      </c>
      <c r="C42" s="84"/>
      <c r="D42" s="18">
        <f>+D38+D41</f>
        <v>2608.1</v>
      </c>
      <c r="E42" s="18">
        <f t="shared" ref="E42:Z42" si="5">+E38+E41</f>
        <v>1068.2399999999998</v>
      </c>
      <c r="F42" s="18">
        <f t="shared" si="5"/>
        <v>710.87</v>
      </c>
      <c r="G42" s="18">
        <f t="shared" si="5"/>
        <v>1209.7500000000002</v>
      </c>
      <c r="H42" s="18">
        <f t="shared" si="5"/>
        <v>7752.619999999999</v>
      </c>
      <c r="I42" s="18">
        <f t="shared" si="5"/>
        <v>2909.4199999999996</v>
      </c>
      <c r="J42" s="18">
        <f t="shared" si="5"/>
        <v>0</v>
      </c>
      <c r="K42" s="18">
        <f>+K38+K41</f>
        <v>1292.9299999999998</v>
      </c>
      <c r="L42" s="18">
        <f t="shared" si="5"/>
        <v>421.8</v>
      </c>
      <c r="M42" s="18">
        <f t="shared" si="5"/>
        <v>7318.32</v>
      </c>
      <c r="N42" s="18">
        <f t="shared" si="5"/>
        <v>1776.6399999999999</v>
      </c>
      <c r="O42" s="18">
        <f t="shared" si="5"/>
        <v>3168.23</v>
      </c>
      <c r="P42" s="18">
        <f t="shared" si="5"/>
        <v>718.18999999999994</v>
      </c>
      <c r="Q42" s="18">
        <f>+Q40+Q39</f>
        <v>125666.62000000001</v>
      </c>
      <c r="R42" s="18">
        <f t="shared" si="5"/>
        <v>8733.48</v>
      </c>
      <c r="S42" s="18">
        <f t="shared" si="5"/>
        <v>2851.6699999999992</v>
      </c>
      <c r="T42" s="18">
        <f t="shared" si="5"/>
        <v>1167.3699999999999</v>
      </c>
      <c r="U42" s="18">
        <f t="shared" si="5"/>
        <v>3465.3</v>
      </c>
      <c r="V42" s="18">
        <f t="shared" si="5"/>
        <v>1102.8100000000002</v>
      </c>
      <c r="W42" s="18">
        <f t="shared" si="5"/>
        <v>1054.4199999999998</v>
      </c>
      <c r="X42" s="18">
        <f>SUM(X38:X41)</f>
        <v>2872.4099999999994</v>
      </c>
      <c r="Y42" s="18">
        <f t="shared" si="5"/>
        <v>5091.42</v>
      </c>
      <c r="Z42" s="18">
        <f t="shared" si="5"/>
        <v>184015.6</v>
      </c>
    </row>
    <row r="43" spans="1:26" x14ac:dyDescent="0.25">
      <c r="D43" s="58">
        <f>2608.1-D42</f>
        <v>0</v>
      </c>
      <c r="E43" s="58">
        <f>1068.24-E42</f>
        <v>0</v>
      </c>
      <c r="F43" s="58">
        <f>710.87-F42</f>
        <v>0</v>
      </c>
      <c r="G43" s="58">
        <f>1209.75-G42</f>
        <v>0</v>
      </c>
      <c r="H43" s="58">
        <f>7752.62-H42</f>
        <v>0</v>
      </c>
      <c r="I43" s="58">
        <f>2909.42-I42</f>
        <v>0</v>
      </c>
      <c r="K43" s="58">
        <f>1292.93-K42</f>
        <v>0</v>
      </c>
      <c r="L43" s="58">
        <f>421.8-L42</f>
        <v>0</v>
      </c>
      <c r="M43" s="58">
        <f>7318.32-M42</f>
        <v>0</v>
      </c>
      <c r="N43" s="58">
        <f>1776.64-N42</f>
        <v>0</v>
      </c>
      <c r="O43" s="58">
        <f>3168.23-O42</f>
        <v>0</v>
      </c>
      <c r="P43" s="58">
        <f>718.19-P42</f>
        <v>0</v>
      </c>
      <c r="Q43" s="58"/>
      <c r="R43" s="58">
        <f>8733.48-R42</f>
        <v>0</v>
      </c>
      <c r="S43" s="58">
        <f>2851.67-S42</f>
        <v>0</v>
      </c>
      <c r="T43" s="58">
        <f>1167.37-T42</f>
        <v>0</v>
      </c>
      <c r="U43">
        <v>3465.3</v>
      </c>
      <c r="V43" s="58"/>
      <c r="W43">
        <v>1054.42</v>
      </c>
      <c r="X43">
        <v>2872.41</v>
      </c>
      <c r="Y43">
        <v>5091.42</v>
      </c>
    </row>
    <row r="44" spans="1:26" x14ac:dyDescent="0.25">
      <c r="W44" s="58"/>
      <c r="X44" s="58"/>
    </row>
  </sheetData>
  <mergeCells count="5">
    <mergeCell ref="B38:C38"/>
    <mergeCell ref="B41:C41"/>
    <mergeCell ref="B42:C42"/>
    <mergeCell ref="B1:Z1"/>
    <mergeCell ref="B2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P31" zoomScale="150" zoomScaleNormal="150" workbookViewId="0">
      <selection activeCell="B2" sqref="B2:Z2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26" width="10.85546875" customWidth="1"/>
  </cols>
  <sheetData>
    <row r="1" spans="1:26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8.75" x14ac:dyDescent="0.3">
      <c r="B2" s="78" t="s">
        <v>63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24.75" customHeight="1" thickBot="1" x14ac:dyDescent="0.3"/>
    <row r="4" spans="1:26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3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13</v>
      </c>
      <c r="M4" s="4">
        <v>14</v>
      </c>
      <c r="N4" s="4">
        <v>15</v>
      </c>
      <c r="O4" s="4">
        <v>16</v>
      </c>
      <c r="P4" s="4">
        <v>17</v>
      </c>
      <c r="Q4" s="4">
        <v>20</v>
      </c>
      <c r="R4" s="4">
        <v>21</v>
      </c>
      <c r="S4" s="4">
        <v>22</v>
      </c>
      <c r="T4" s="4">
        <v>23</v>
      </c>
      <c r="U4" s="4">
        <v>24</v>
      </c>
      <c r="V4" s="4">
        <v>27</v>
      </c>
      <c r="W4" s="4">
        <v>28</v>
      </c>
      <c r="X4" s="4">
        <v>29</v>
      </c>
      <c r="Y4" s="4">
        <v>30</v>
      </c>
      <c r="Z4" s="4" t="s">
        <v>40</v>
      </c>
    </row>
    <row r="5" spans="1:26" x14ac:dyDescent="0.25">
      <c r="A5" s="6">
        <v>1</v>
      </c>
      <c r="B5" s="43">
        <v>11801</v>
      </c>
      <c r="C5" s="44" t="s">
        <v>5</v>
      </c>
      <c r="D5" s="19"/>
      <c r="E5" s="19">
        <v>4.58</v>
      </c>
      <c r="F5" s="19">
        <v>5.92</v>
      </c>
      <c r="G5" s="19">
        <v>713.74</v>
      </c>
      <c r="H5" s="19">
        <v>4.0599999999999996</v>
      </c>
      <c r="I5" s="19">
        <v>198.5</v>
      </c>
      <c r="J5" s="19"/>
      <c r="K5" s="19">
        <v>4.66</v>
      </c>
      <c r="L5" s="19">
        <v>5.24</v>
      </c>
      <c r="M5" s="19">
        <v>88.29</v>
      </c>
      <c r="N5" s="19">
        <v>2607.4499999999998</v>
      </c>
      <c r="O5" s="19"/>
      <c r="P5" s="45"/>
      <c r="Q5" s="45">
        <v>400.4</v>
      </c>
      <c r="R5" s="45"/>
      <c r="S5" s="45"/>
      <c r="T5" s="45">
        <v>893.11</v>
      </c>
      <c r="U5" s="45">
        <v>869.93</v>
      </c>
      <c r="V5" s="45"/>
      <c r="W5" s="45">
        <v>183.82</v>
      </c>
      <c r="X5" s="45">
        <v>256.35000000000002</v>
      </c>
      <c r="Y5" s="20">
        <v>80.37</v>
      </c>
      <c r="Z5" s="20">
        <f>SUM(D5:Y5)</f>
        <v>6316.42</v>
      </c>
    </row>
    <row r="6" spans="1:26" x14ac:dyDescent="0.25">
      <c r="A6" s="9">
        <f>+A5+1</f>
        <v>2</v>
      </c>
      <c r="B6" s="46">
        <v>11802</v>
      </c>
      <c r="C6" s="47" t="s">
        <v>6</v>
      </c>
      <c r="D6" s="21"/>
      <c r="E6" s="21">
        <v>1.1399999999999999</v>
      </c>
      <c r="F6" s="21"/>
      <c r="G6" s="21"/>
      <c r="H6" s="21">
        <v>5.72</v>
      </c>
      <c r="I6" s="21"/>
      <c r="J6" s="21">
        <v>4.66</v>
      </c>
      <c r="K6" s="21"/>
      <c r="L6" s="21">
        <v>10.28</v>
      </c>
      <c r="M6" s="21"/>
      <c r="N6" s="21"/>
      <c r="O6" s="21"/>
      <c r="P6" s="48"/>
      <c r="Q6" s="48"/>
      <c r="R6" s="48"/>
      <c r="S6" s="48">
        <v>8.58</v>
      </c>
      <c r="T6" s="48"/>
      <c r="U6" s="48"/>
      <c r="V6" s="48"/>
      <c r="W6" s="48"/>
      <c r="X6" s="48"/>
      <c r="Y6" s="22"/>
      <c r="Z6" s="20">
        <f t="shared" ref="Z6:Z40" si="0">SUM(D6:Y6)</f>
        <v>30.379999999999995</v>
      </c>
    </row>
    <row r="7" spans="1:26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>
        <v>6920.66</v>
      </c>
      <c r="O7" s="21"/>
      <c r="P7" s="48"/>
      <c r="Q7" s="48"/>
      <c r="R7" s="48"/>
      <c r="S7" s="48"/>
      <c r="T7" s="48"/>
      <c r="U7" s="48"/>
      <c r="V7" s="48"/>
      <c r="W7" s="48"/>
      <c r="X7" s="48"/>
      <c r="Y7" s="22"/>
      <c r="Z7" s="20">
        <f t="shared" si="0"/>
        <v>6920.66</v>
      </c>
    </row>
    <row r="8" spans="1:26" x14ac:dyDescent="0.25">
      <c r="A8" s="9">
        <f t="shared" si="1"/>
        <v>4</v>
      </c>
      <c r="B8" s="46">
        <v>11804</v>
      </c>
      <c r="C8" s="47" t="s">
        <v>8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48"/>
      <c r="Q8" s="48"/>
      <c r="R8" s="48"/>
      <c r="S8" s="48"/>
      <c r="T8" s="48"/>
      <c r="U8" s="48"/>
      <c r="V8" s="48"/>
      <c r="W8" s="48">
        <v>118.85</v>
      </c>
      <c r="X8" s="48"/>
      <c r="Y8" s="22"/>
      <c r="Z8" s="20">
        <f t="shared" si="0"/>
        <v>118.85</v>
      </c>
    </row>
    <row r="9" spans="1:26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>
        <v>2.86</v>
      </c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/>
      <c r="T9" s="48"/>
      <c r="U9" s="48"/>
      <c r="V9" s="48"/>
      <c r="W9" s="48"/>
      <c r="X9" s="48"/>
      <c r="Y9" s="22"/>
      <c r="Z9" s="20">
        <f t="shared" si="0"/>
        <v>2.86</v>
      </c>
    </row>
    <row r="10" spans="1:26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/>
      <c r="U10" s="48"/>
      <c r="V10" s="48"/>
      <c r="W10" s="48"/>
      <c r="X10" s="48"/>
      <c r="Y10" s="22"/>
      <c r="Z10" s="20">
        <f t="shared" si="0"/>
        <v>0</v>
      </c>
    </row>
    <row r="11" spans="1:26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22"/>
      <c r="Z11" s="20">
        <f t="shared" si="0"/>
        <v>0</v>
      </c>
    </row>
    <row r="12" spans="1:26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22"/>
      <c r="Z12" s="20">
        <f t="shared" si="0"/>
        <v>0</v>
      </c>
    </row>
    <row r="13" spans="1:26" x14ac:dyDescent="0.25">
      <c r="A13" s="9">
        <f t="shared" si="1"/>
        <v>9</v>
      </c>
      <c r="B13" s="46">
        <v>11813</v>
      </c>
      <c r="C13" s="47" t="s">
        <v>46</v>
      </c>
      <c r="D13" s="21"/>
      <c r="E13" s="21"/>
      <c r="F13" s="21">
        <v>11.43</v>
      </c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22"/>
      <c r="Z13" s="20">
        <f t="shared" si="0"/>
        <v>11.43</v>
      </c>
    </row>
    <row r="14" spans="1:26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22"/>
      <c r="Z14" s="20">
        <f t="shared" si="0"/>
        <v>0</v>
      </c>
    </row>
    <row r="15" spans="1:26" x14ac:dyDescent="0.25">
      <c r="A15" s="9">
        <f t="shared" si="1"/>
        <v>11</v>
      </c>
      <c r="B15" s="46">
        <v>11817</v>
      </c>
      <c r="C15" s="47" t="s">
        <v>14</v>
      </c>
      <c r="D15" s="21"/>
      <c r="E15" s="21"/>
      <c r="F15" s="21">
        <v>6.28</v>
      </c>
      <c r="G15" s="21">
        <v>28.58</v>
      </c>
      <c r="H15" s="21">
        <v>0.11</v>
      </c>
      <c r="I15" s="21">
        <v>25.74</v>
      </c>
      <c r="J15" s="21"/>
      <c r="K15" s="21"/>
      <c r="L15" s="21">
        <v>9.15</v>
      </c>
      <c r="M15" s="21"/>
      <c r="N15" s="21">
        <v>5.72</v>
      </c>
      <c r="O15" s="21"/>
      <c r="P15" s="48"/>
      <c r="Q15" s="48">
        <v>128.6</v>
      </c>
      <c r="R15" s="48"/>
      <c r="S15" s="48"/>
      <c r="T15" s="48">
        <v>80</v>
      </c>
      <c r="U15" s="48">
        <v>147</v>
      </c>
      <c r="V15" s="48"/>
      <c r="W15" s="48">
        <v>2.86</v>
      </c>
      <c r="X15" s="48">
        <v>11.55</v>
      </c>
      <c r="Y15" s="22"/>
      <c r="Z15" s="20">
        <f t="shared" si="0"/>
        <v>445.59000000000003</v>
      </c>
    </row>
    <row r="16" spans="1:26" x14ac:dyDescent="0.25">
      <c r="A16" s="9">
        <f t="shared" si="1"/>
        <v>12</v>
      </c>
      <c r="B16" s="46">
        <v>11818</v>
      </c>
      <c r="C16" s="47" t="s">
        <v>15</v>
      </c>
      <c r="D16" s="21">
        <v>13.72</v>
      </c>
      <c r="E16" s="21">
        <v>24.01</v>
      </c>
      <c r="F16" s="21">
        <v>3.41</v>
      </c>
      <c r="G16" s="21">
        <v>6.86</v>
      </c>
      <c r="H16" s="21">
        <v>3.43</v>
      </c>
      <c r="I16" s="21">
        <v>6.86</v>
      </c>
      <c r="J16" s="21">
        <v>10.29</v>
      </c>
      <c r="K16" s="21">
        <f>34.3+3.43</f>
        <v>37.729999999999997</v>
      </c>
      <c r="L16" s="21">
        <v>89.18</v>
      </c>
      <c r="M16" s="21">
        <v>17.149999999999999</v>
      </c>
      <c r="N16" s="21">
        <v>3.43</v>
      </c>
      <c r="O16" s="21">
        <v>13.72</v>
      </c>
      <c r="P16" s="48"/>
      <c r="Q16" s="48">
        <v>13.72</v>
      </c>
      <c r="R16" s="48">
        <v>30.87</v>
      </c>
      <c r="S16" s="48">
        <v>6.86</v>
      </c>
      <c r="T16" s="48">
        <v>37.729999999999997</v>
      </c>
      <c r="U16" s="48">
        <v>3.43</v>
      </c>
      <c r="V16" s="48">
        <v>109.76</v>
      </c>
      <c r="W16" s="48">
        <v>181.79</v>
      </c>
      <c r="X16" s="48">
        <v>102.9</v>
      </c>
      <c r="Y16" s="22">
        <v>6.86</v>
      </c>
      <c r="Z16" s="20">
        <f t="shared" si="0"/>
        <v>723.71</v>
      </c>
    </row>
    <row r="17" spans="1:26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22"/>
      <c r="Z17" s="20">
        <f t="shared" si="0"/>
        <v>0</v>
      </c>
    </row>
    <row r="18" spans="1:26" x14ac:dyDescent="0.25">
      <c r="A18" s="9">
        <f t="shared" si="1"/>
        <v>14</v>
      </c>
      <c r="B18" s="46">
        <v>12105</v>
      </c>
      <c r="C18" s="47" t="s">
        <v>17</v>
      </c>
      <c r="D18" s="21">
        <v>85.5</v>
      </c>
      <c r="E18" s="21">
        <v>126.5</v>
      </c>
      <c r="F18" s="21">
        <v>68.75</v>
      </c>
      <c r="G18" s="21">
        <v>131</v>
      </c>
      <c r="H18" s="21">
        <v>117</v>
      </c>
      <c r="I18" s="21">
        <v>91.6</v>
      </c>
      <c r="J18" s="21">
        <v>29</v>
      </c>
      <c r="K18" s="21">
        <v>197.35</v>
      </c>
      <c r="L18" s="21">
        <v>205.8</v>
      </c>
      <c r="M18" s="21">
        <v>60.75</v>
      </c>
      <c r="N18" s="21">
        <v>60.25</v>
      </c>
      <c r="O18" s="21">
        <v>69.849999999999994</v>
      </c>
      <c r="P18" s="48"/>
      <c r="Q18" s="48">
        <v>163.75</v>
      </c>
      <c r="R18" s="48">
        <v>86.5</v>
      </c>
      <c r="S18" s="48">
        <v>67.069999999999993</v>
      </c>
      <c r="T18" s="48">
        <v>49.25</v>
      </c>
      <c r="U18" s="48">
        <v>95.75</v>
      </c>
      <c r="V18" s="48">
        <v>124.79</v>
      </c>
      <c r="W18" s="48">
        <v>219.12</v>
      </c>
      <c r="X18" s="48">
        <v>55.25</v>
      </c>
      <c r="Y18" s="22">
        <v>54.75</v>
      </c>
      <c r="Z18" s="20">
        <f t="shared" si="0"/>
        <v>2159.58</v>
      </c>
    </row>
    <row r="19" spans="1:26" x14ac:dyDescent="0.25">
      <c r="A19" s="9">
        <f t="shared" si="1"/>
        <v>15</v>
      </c>
      <c r="B19" s="46">
        <v>12108</v>
      </c>
      <c r="C19" s="47" t="s">
        <v>18</v>
      </c>
      <c r="D19" s="21">
        <v>105.94</v>
      </c>
      <c r="E19" s="21">
        <v>111.33</v>
      </c>
      <c r="F19" s="21">
        <v>107.87</v>
      </c>
      <c r="G19" s="21">
        <v>88.88</v>
      </c>
      <c r="H19" s="21">
        <v>156.88</v>
      </c>
      <c r="I19" s="21">
        <v>46.42</v>
      </c>
      <c r="J19" s="21">
        <v>15.94</v>
      </c>
      <c r="K19" s="21">
        <v>306.68</v>
      </c>
      <c r="L19" s="21">
        <v>87.71</v>
      </c>
      <c r="M19" s="21">
        <v>69.349999999999994</v>
      </c>
      <c r="N19" s="21">
        <v>53.28</v>
      </c>
      <c r="O19" s="21">
        <v>51.92</v>
      </c>
      <c r="P19" s="48"/>
      <c r="Q19" s="48">
        <v>78.95</v>
      </c>
      <c r="R19" s="48">
        <v>152.38</v>
      </c>
      <c r="S19" s="48">
        <v>160.06</v>
      </c>
      <c r="T19" s="48">
        <v>185.78</v>
      </c>
      <c r="U19" s="48">
        <v>254.69</v>
      </c>
      <c r="V19" s="48">
        <v>273.58</v>
      </c>
      <c r="W19" s="48">
        <v>212.81</v>
      </c>
      <c r="X19" s="48">
        <v>175.4</v>
      </c>
      <c r="Y19" s="22">
        <v>260.26</v>
      </c>
      <c r="Z19" s="20">
        <f t="shared" si="0"/>
        <v>2956.1100000000006</v>
      </c>
    </row>
    <row r="20" spans="1:26" x14ac:dyDescent="0.25">
      <c r="A20" s="9">
        <f t="shared" si="1"/>
        <v>16</v>
      </c>
      <c r="B20" s="46">
        <v>12109</v>
      </c>
      <c r="C20" s="47" t="s">
        <v>19</v>
      </c>
      <c r="D20" s="21">
        <v>105.61</v>
      </c>
      <c r="E20" s="21">
        <v>230.6</v>
      </c>
      <c r="F20" s="21">
        <v>140.36000000000001</v>
      </c>
      <c r="G20" s="21">
        <v>109.75</v>
      </c>
      <c r="H20" s="21">
        <v>249.27</v>
      </c>
      <c r="I20" s="21">
        <v>65.13</v>
      </c>
      <c r="J20" s="21">
        <v>17.93</v>
      </c>
      <c r="K20" s="21">
        <v>610.69000000000005</v>
      </c>
      <c r="L20" s="21">
        <v>170.05</v>
      </c>
      <c r="M20" s="21">
        <v>91.77</v>
      </c>
      <c r="N20" s="21">
        <v>72.22</v>
      </c>
      <c r="O20" s="21">
        <v>57.61</v>
      </c>
      <c r="P20" s="48"/>
      <c r="Q20" s="48">
        <v>99.74</v>
      </c>
      <c r="R20" s="48">
        <v>205.67</v>
      </c>
      <c r="S20" s="48">
        <v>207.26</v>
      </c>
      <c r="T20" s="48">
        <v>323.45999999999998</v>
      </c>
      <c r="U20" s="48">
        <v>371.76</v>
      </c>
      <c r="V20" s="48">
        <v>410.18</v>
      </c>
      <c r="W20" s="48">
        <v>270.44</v>
      </c>
      <c r="X20" s="48">
        <v>204.02</v>
      </c>
      <c r="Y20" s="22">
        <v>354.68</v>
      </c>
      <c r="Z20" s="20">
        <f t="shared" si="0"/>
        <v>4368.2</v>
      </c>
    </row>
    <row r="21" spans="1:26" x14ac:dyDescent="0.25">
      <c r="A21" s="9">
        <f t="shared" si="1"/>
        <v>17</v>
      </c>
      <c r="B21" s="46">
        <v>12111</v>
      </c>
      <c r="C21" s="47" t="s">
        <v>20</v>
      </c>
      <c r="D21" s="21"/>
      <c r="E21" s="21"/>
      <c r="F21" s="21"/>
      <c r="G21" s="21">
        <v>111.2</v>
      </c>
      <c r="H21" s="21">
        <v>10</v>
      </c>
      <c r="I21" s="21"/>
      <c r="J21" s="21"/>
      <c r="K21" s="21"/>
      <c r="L21" s="21"/>
      <c r="M21" s="21">
        <v>59.7</v>
      </c>
      <c r="N21" s="21"/>
      <c r="O21" s="21"/>
      <c r="P21" s="48"/>
      <c r="Q21" s="48">
        <v>10</v>
      </c>
      <c r="R21" s="48">
        <v>20</v>
      </c>
      <c r="S21" s="48"/>
      <c r="T21" s="48"/>
      <c r="U21" s="48"/>
      <c r="V21" s="48"/>
      <c r="W21" s="48"/>
      <c r="X21" s="48">
        <v>10</v>
      </c>
      <c r="Y21" s="22"/>
      <c r="Z21" s="20">
        <f t="shared" si="0"/>
        <v>220.9</v>
      </c>
    </row>
    <row r="22" spans="1:26" x14ac:dyDescent="0.25">
      <c r="A22" s="9">
        <f t="shared" si="1"/>
        <v>18</v>
      </c>
      <c r="B22" s="46">
        <v>12112</v>
      </c>
      <c r="C22" s="47" t="s">
        <v>21</v>
      </c>
      <c r="D22" s="21">
        <v>70.819999999999993</v>
      </c>
      <c r="E22" s="21">
        <v>134.01</v>
      </c>
      <c r="F22" s="21">
        <v>79.69</v>
      </c>
      <c r="G22" s="21">
        <v>77.58</v>
      </c>
      <c r="H22" s="21">
        <v>149.16999999999999</v>
      </c>
      <c r="I22" s="21">
        <v>42.52</v>
      </c>
      <c r="J22" s="21">
        <v>11.5</v>
      </c>
      <c r="K22" s="21">
        <v>331.81</v>
      </c>
      <c r="L22" s="21">
        <v>103.21</v>
      </c>
      <c r="M22" s="21">
        <v>49.93</v>
      </c>
      <c r="N22" s="21">
        <v>45.8</v>
      </c>
      <c r="O22" s="21">
        <v>48.43</v>
      </c>
      <c r="P22" s="48"/>
      <c r="Q22" s="48">
        <v>68.69</v>
      </c>
      <c r="R22" s="48">
        <v>142.4</v>
      </c>
      <c r="S22" s="48">
        <v>175.17</v>
      </c>
      <c r="T22" s="48">
        <v>175.66</v>
      </c>
      <c r="U22" s="48">
        <v>248.31</v>
      </c>
      <c r="V22" s="48">
        <v>257.02999999999997</v>
      </c>
      <c r="W22" s="48">
        <v>197.42</v>
      </c>
      <c r="X22" s="48">
        <v>149.08000000000001</v>
      </c>
      <c r="Y22" s="22">
        <v>243.32</v>
      </c>
      <c r="Z22" s="20">
        <f t="shared" si="0"/>
        <v>2801.5500000000006</v>
      </c>
    </row>
    <row r="23" spans="1:26" x14ac:dyDescent="0.25">
      <c r="A23" s="9">
        <f t="shared" si="1"/>
        <v>19</v>
      </c>
      <c r="B23" s="46">
        <v>12114</v>
      </c>
      <c r="C23" s="47" t="s">
        <v>22</v>
      </c>
      <c r="D23" s="21">
        <v>39.659999999999997</v>
      </c>
      <c r="E23" s="21">
        <v>59.34</v>
      </c>
      <c r="F23" s="21">
        <v>49.16</v>
      </c>
      <c r="G23" s="21">
        <v>61.58</v>
      </c>
      <c r="H23" s="21">
        <v>77.37</v>
      </c>
      <c r="I23" s="21">
        <v>33.19</v>
      </c>
      <c r="J23" s="21">
        <v>8.2100000000000009</v>
      </c>
      <c r="K23" s="21">
        <v>155.52000000000001</v>
      </c>
      <c r="L23" s="21">
        <v>50.05</v>
      </c>
      <c r="M23" s="21">
        <v>33.74</v>
      </c>
      <c r="N23" s="21">
        <v>371.12</v>
      </c>
      <c r="O23" s="21">
        <v>24.08</v>
      </c>
      <c r="P23" s="48"/>
      <c r="Q23" s="48">
        <v>73.040000000000006</v>
      </c>
      <c r="R23" s="48">
        <v>63.53</v>
      </c>
      <c r="S23" s="48">
        <v>82.31</v>
      </c>
      <c r="T23" s="48">
        <v>120.77</v>
      </c>
      <c r="U23" s="48">
        <v>168.66</v>
      </c>
      <c r="V23" s="48">
        <v>230.14</v>
      </c>
      <c r="W23" s="48">
        <v>103.68</v>
      </c>
      <c r="X23" s="48">
        <v>72.14</v>
      </c>
      <c r="Y23" s="22">
        <v>180.96</v>
      </c>
      <c r="Z23" s="20">
        <f t="shared" si="0"/>
        <v>2058.25</v>
      </c>
    </row>
    <row r="24" spans="1:26" x14ac:dyDescent="0.25">
      <c r="A24" s="9">
        <f t="shared" si="1"/>
        <v>20</v>
      </c>
      <c r="B24" s="46">
        <v>12115</v>
      </c>
      <c r="C24" s="47" t="s">
        <v>23</v>
      </c>
      <c r="D24" s="21">
        <v>353.53</v>
      </c>
      <c r="E24" s="21">
        <v>266.95</v>
      </c>
      <c r="F24" s="21">
        <v>329.81</v>
      </c>
      <c r="G24" s="21">
        <v>933.97</v>
      </c>
      <c r="H24" s="21">
        <v>339.51</v>
      </c>
      <c r="I24" s="21">
        <v>289.5</v>
      </c>
      <c r="J24" s="21"/>
      <c r="K24" s="21">
        <v>602.04999999999995</v>
      </c>
      <c r="L24" s="21">
        <v>898.97</v>
      </c>
      <c r="M24" s="21"/>
      <c r="N24" s="21">
        <v>334.75</v>
      </c>
      <c r="O24" s="21">
        <v>627.82000000000005</v>
      </c>
      <c r="P24" s="48"/>
      <c r="Q24" s="48">
        <v>1236.17</v>
      </c>
      <c r="R24" s="48"/>
      <c r="S24" s="48">
        <v>390.86</v>
      </c>
      <c r="T24" s="48">
        <v>597.70000000000005</v>
      </c>
      <c r="U24" s="48">
        <v>298.13</v>
      </c>
      <c r="V24" s="48">
        <v>680.11</v>
      </c>
      <c r="W24" s="48">
        <v>314.42</v>
      </c>
      <c r="X24" s="48">
        <v>297</v>
      </c>
      <c r="Y24" s="22">
        <v>201.35</v>
      </c>
      <c r="Z24" s="20">
        <f t="shared" si="0"/>
        <v>8992.5999999999985</v>
      </c>
    </row>
    <row r="25" spans="1:26" x14ac:dyDescent="0.25">
      <c r="A25" s="9">
        <f t="shared" si="1"/>
        <v>21</v>
      </c>
      <c r="B25" s="46">
        <v>12117</v>
      </c>
      <c r="C25" s="47" t="s">
        <v>24</v>
      </c>
      <c r="D25" s="21">
        <v>40.83</v>
      </c>
      <c r="E25" s="21">
        <v>44.19</v>
      </c>
      <c r="F25" s="21">
        <v>30.91</v>
      </c>
      <c r="G25" s="21">
        <v>18.350000000000001</v>
      </c>
      <c r="H25" s="21">
        <v>63.28</v>
      </c>
      <c r="I25" s="21">
        <v>10.14</v>
      </c>
      <c r="J25" s="21">
        <v>5.8</v>
      </c>
      <c r="K25" s="21">
        <v>127.99</v>
      </c>
      <c r="L25" s="21">
        <v>32.479999999999997</v>
      </c>
      <c r="M25" s="21">
        <v>30.27</v>
      </c>
      <c r="N25" s="21">
        <v>16.87</v>
      </c>
      <c r="O25" s="21">
        <v>10.62</v>
      </c>
      <c r="P25" s="48"/>
      <c r="Q25" s="48">
        <v>22.6</v>
      </c>
      <c r="R25" s="48">
        <v>31.06</v>
      </c>
      <c r="S25" s="48">
        <v>41.5</v>
      </c>
      <c r="T25" s="48">
        <v>59.19</v>
      </c>
      <c r="U25" s="48">
        <v>78</v>
      </c>
      <c r="V25" s="48">
        <v>94.81</v>
      </c>
      <c r="W25" s="48">
        <v>72.3</v>
      </c>
      <c r="X25" s="48">
        <v>42.8</v>
      </c>
      <c r="Y25" s="22">
        <v>63.41</v>
      </c>
      <c r="Z25" s="20">
        <f t="shared" si="0"/>
        <v>937.4</v>
      </c>
    </row>
    <row r="26" spans="1:26" x14ac:dyDescent="0.25">
      <c r="A26" s="9">
        <f t="shared" si="1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/>
      <c r="T26" s="48"/>
      <c r="U26" s="48"/>
      <c r="V26" s="48">
        <v>203.98</v>
      </c>
      <c r="W26" s="48"/>
      <c r="X26" s="48"/>
      <c r="Y26" s="22"/>
      <c r="Z26" s="20">
        <f t="shared" si="0"/>
        <v>203.98</v>
      </c>
    </row>
    <row r="27" spans="1:26" x14ac:dyDescent="0.25">
      <c r="A27" s="9">
        <f t="shared" si="1"/>
        <v>23</v>
      </c>
      <c r="B27" s="46">
        <v>12119</v>
      </c>
      <c r="C27" s="47" t="s">
        <v>26</v>
      </c>
      <c r="D27" s="21"/>
      <c r="E27" s="21">
        <v>60.61</v>
      </c>
      <c r="F27" s="21">
        <v>10.92</v>
      </c>
      <c r="G27" s="21"/>
      <c r="H27" s="21">
        <v>20.350000000000001</v>
      </c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22"/>
      <c r="Z27" s="20">
        <f t="shared" si="0"/>
        <v>91.88</v>
      </c>
    </row>
    <row r="28" spans="1:26" x14ac:dyDescent="0.25">
      <c r="A28" s="9">
        <f t="shared" si="1"/>
        <v>24</v>
      </c>
      <c r="B28" s="46">
        <v>12199</v>
      </c>
      <c r="C28" s="47" t="s">
        <v>27</v>
      </c>
      <c r="D28" s="21"/>
      <c r="E28" s="21"/>
      <c r="F28" s="21"/>
      <c r="G28" s="21"/>
      <c r="H28" s="21"/>
      <c r="I28" s="21">
        <v>20.239999999999998</v>
      </c>
      <c r="J28" s="21"/>
      <c r="K28" s="21"/>
      <c r="L28" s="21">
        <v>5.35</v>
      </c>
      <c r="M28" s="21">
        <v>4.59</v>
      </c>
      <c r="N28" s="21"/>
      <c r="O28" s="21"/>
      <c r="P28" s="48"/>
      <c r="Q28" s="48"/>
      <c r="R28" s="48">
        <v>223.7</v>
      </c>
      <c r="S28" s="48">
        <v>505</v>
      </c>
      <c r="T28" s="48"/>
      <c r="U28" s="48">
        <v>66.430000000000007</v>
      </c>
      <c r="V28" s="48">
        <v>34.76</v>
      </c>
      <c r="W28" s="48"/>
      <c r="X28" s="48"/>
      <c r="Y28" s="22">
        <v>10.15</v>
      </c>
      <c r="Z28" s="20">
        <f t="shared" si="0"/>
        <v>870.21999999999991</v>
      </c>
    </row>
    <row r="29" spans="1:26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>
        <v>2000</v>
      </c>
      <c r="W29" s="48"/>
      <c r="X29" s="48"/>
      <c r="Y29" s="22"/>
      <c r="Z29" s="20">
        <f t="shared" si="0"/>
        <v>2000</v>
      </c>
    </row>
    <row r="30" spans="1:26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22"/>
      <c r="Z30" s="20">
        <f t="shared" si="0"/>
        <v>0</v>
      </c>
    </row>
    <row r="31" spans="1:26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>
        <v>2100</v>
      </c>
      <c r="W31" s="48"/>
      <c r="X31" s="48"/>
      <c r="Y31" s="22"/>
      <c r="Z31" s="20">
        <f t="shared" si="0"/>
        <v>2100</v>
      </c>
    </row>
    <row r="32" spans="1:26" x14ac:dyDescent="0.25">
      <c r="A32" s="9">
        <f t="shared" si="1"/>
        <v>28</v>
      </c>
      <c r="B32" s="46">
        <v>15301</v>
      </c>
      <c r="C32" s="47" t="s">
        <v>31</v>
      </c>
      <c r="D32" s="21">
        <v>11.44</v>
      </c>
      <c r="E32" s="21">
        <v>5.72</v>
      </c>
      <c r="F32" s="21">
        <v>22.88</v>
      </c>
      <c r="G32" s="21"/>
      <c r="H32" s="21">
        <v>8.58</v>
      </c>
      <c r="I32" s="21">
        <v>19.399999999999999</v>
      </c>
      <c r="J32" s="21"/>
      <c r="K32" s="21"/>
      <c r="L32" s="21">
        <v>2.86</v>
      </c>
      <c r="M32" s="21">
        <v>4.3499999999999996</v>
      </c>
      <c r="N32" s="21"/>
      <c r="O32" s="21"/>
      <c r="P32" s="48"/>
      <c r="Q32" s="48"/>
      <c r="R32" s="48"/>
      <c r="S32" s="48"/>
      <c r="T32" s="48"/>
      <c r="U32" s="48"/>
      <c r="V32" s="48"/>
      <c r="W32" s="48"/>
      <c r="X32" s="48"/>
      <c r="Y32" s="22"/>
      <c r="Z32" s="20">
        <f t="shared" si="0"/>
        <v>75.22999999999999</v>
      </c>
    </row>
    <row r="33" spans="1:26" x14ac:dyDescent="0.25">
      <c r="A33" s="9">
        <f t="shared" si="1"/>
        <v>29</v>
      </c>
      <c r="B33" s="46">
        <v>15302</v>
      </c>
      <c r="C33" s="47" t="s">
        <v>32</v>
      </c>
      <c r="D33" s="21">
        <v>1.39</v>
      </c>
      <c r="E33" s="21">
        <v>0.83</v>
      </c>
      <c r="F33" s="21">
        <v>4.17</v>
      </c>
      <c r="G33" s="21">
        <v>0.06</v>
      </c>
      <c r="H33" s="21">
        <v>0.27</v>
      </c>
      <c r="I33" s="21">
        <v>9.18</v>
      </c>
      <c r="J33" s="21"/>
      <c r="K33" s="21"/>
      <c r="L33" s="21">
        <v>5.83</v>
      </c>
      <c r="M33" s="21">
        <v>0.85</v>
      </c>
      <c r="N33" s="21"/>
      <c r="O33" s="21"/>
      <c r="P33" s="48"/>
      <c r="Q33" s="48"/>
      <c r="R33" s="48"/>
      <c r="S33" s="48"/>
      <c r="T33" s="48"/>
      <c r="U33" s="48"/>
      <c r="V33" s="48"/>
      <c r="W33" s="48"/>
      <c r="X33" s="48">
        <v>2.86</v>
      </c>
      <c r="Y33" s="22"/>
      <c r="Z33" s="20">
        <f t="shared" si="0"/>
        <v>25.439999999999998</v>
      </c>
    </row>
    <row r="34" spans="1:26" x14ac:dyDescent="0.25">
      <c r="A34" s="9">
        <f t="shared" si="1"/>
        <v>30</v>
      </c>
      <c r="B34" s="46">
        <v>15312</v>
      </c>
      <c r="C34" s="47" t="s">
        <v>33</v>
      </c>
      <c r="D34" s="21"/>
      <c r="E34" s="21"/>
      <c r="F34" s="21"/>
      <c r="G34" s="21"/>
      <c r="H34" s="21"/>
      <c r="I34" s="21"/>
      <c r="J34" s="21"/>
      <c r="K34" s="21"/>
      <c r="L34" s="21">
        <v>5.72</v>
      </c>
      <c r="M34" s="21">
        <v>2.86</v>
      </c>
      <c r="N34" s="21"/>
      <c r="O34" s="21"/>
      <c r="P34" s="48"/>
      <c r="Q34" s="48">
        <v>2.86</v>
      </c>
      <c r="R34" s="48"/>
      <c r="S34" s="48"/>
      <c r="T34" s="48"/>
      <c r="U34" s="48">
        <v>2.86</v>
      </c>
      <c r="V34" s="48">
        <v>2.86</v>
      </c>
      <c r="W34" s="48"/>
      <c r="X34" s="48">
        <v>0.71</v>
      </c>
      <c r="Y34" s="22"/>
      <c r="Z34" s="20">
        <f t="shared" si="0"/>
        <v>17.87</v>
      </c>
    </row>
    <row r="35" spans="1:26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22"/>
      <c r="Z35" s="20">
        <f t="shared" si="0"/>
        <v>0</v>
      </c>
    </row>
    <row r="36" spans="1:26" x14ac:dyDescent="0.25">
      <c r="A36" s="9">
        <f t="shared" si="1"/>
        <v>32</v>
      </c>
      <c r="B36" s="46">
        <v>15402</v>
      </c>
      <c r="C36" s="49" t="s">
        <v>35</v>
      </c>
      <c r="D36" s="21"/>
      <c r="E36" s="21"/>
      <c r="F36" s="21"/>
      <c r="G36" s="21"/>
      <c r="H36" s="21">
        <v>28.55</v>
      </c>
      <c r="I36" s="21"/>
      <c r="J36" s="21"/>
      <c r="K36" s="21">
        <v>6</v>
      </c>
      <c r="L36" s="21"/>
      <c r="M36" s="21"/>
      <c r="N36" s="21"/>
      <c r="O36" s="21"/>
      <c r="P36" s="48"/>
      <c r="Q36" s="48"/>
      <c r="R36" s="48"/>
      <c r="S36" s="48"/>
      <c r="T36" s="48"/>
      <c r="U36" s="48"/>
      <c r="V36" s="48"/>
      <c r="W36" s="48">
        <v>31.62</v>
      </c>
      <c r="X36" s="48">
        <v>17.13</v>
      </c>
      <c r="Y36" s="22"/>
      <c r="Z36" s="20">
        <f t="shared" si="0"/>
        <v>83.3</v>
      </c>
    </row>
    <row r="37" spans="1:26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3"/>
      <c r="R37" s="53"/>
      <c r="S37" s="53"/>
      <c r="T37" s="53"/>
      <c r="U37" s="53"/>
      <c r="V37" s="53"/>
      <c r="W37" s="53"/>
      <c r="X37" s="53"/>
      <c r="Y37" s="54"/>
      <c r="Z37" s="20">
        <f t="shared" si="0"/>
        <v>0</v>
      </c>
    </row>
    <row r="38" spans="1:26" ht="15.75" thickBot="1" x14ac:dyDescent="0.3">
      <c r="A38" s="9">
        <f>+A37</f>
        <v>33</v>
      </c>
      <c r="B38" s="79" t="s">
        <v>37</v>
      </c>
      <c r="C38" s="80"/>
      <c r="D38" s="12">
        <f>SUM(D5:D37)</f>
        <v>828.44</v>
      </c>
      <c r="E38" s="12">
        <f t="shared" ref="E38:Y38" si="2">SUM(E5:E37)</f>
        <v>1069.81</v>
      </c>
      <c r="F38" s="12">
        <f t="shared" si="2"/>
        <v>871.56</v>
      </c>
      <c r="G38" s="12">
        <f t="shared" si="2"/>
        <v>2284.41</v>
      </c>
      <c r="H38" s="12">
        <f t="shared" si="2"/>
        <v>1233.5499999999997</v>
      </c>
      <c r="I38" s="12">
        <f t="shared" si="2"/>
        <v>858.42</v>
      </c>
      <c r="J38" s="12">
        <f t="shared" si="2"/>
        <v>103.33</v>
      </c>
      <c r="K38" s="12">
        <f t="shared" si="2"/>
        <v>2380.4799999999996</v>
      </c>
      <c r="L38" s="12">
        <f t="shared" si="2"/>
        <v>1681.8799999999999</v>
      </c>
      <c r="M38" s="12">
        <f t="shared" si="2"/>
        <v>513.6</v>
      </c>
      <c r="N38" s="12">
        <f t="shared" si="2"/>
        <v>10491.550000000001</v>
      </c>
      <c r="O38" s="12">
        <f t="shared" si="2"/>
        <v>904.05000000000007</v>
      </c>
      <c r="P38" s="12">
        <f t="shared" si="2"/>
        <v>0</v>
      </c>
      <c r="Q38" s="12">
        <f t="shared" si="2"/>
        <v>2298.5200000000004</v>
      </c>
      <c r="R38" s="12">
        <f t="shared" si="2"/>
        <v>956.1099999999999</v>
      </c>
      <c r="S38" s="12">
        <f t="shared" si="2"/>
        <v>1644.67</v>
      </c>
      <c r="T38" s="12">
        <f t="shared" si="2"/>
        <v>2522.65</v>
      </c>
      <c r="U38" s="12">
        <f t="shared" si="2"/>
        <v>2604.9499999999998</v>
      </c>
      <c r="V38" s="12">
        <f t="shared" si="2"/>
        <v>6522</v>
      </c>
      <c r="W38" s="12">
        <f t="shared" si="2"/>
        <v>1909.13</v>
      </c>
      <c r="X38" s="12">
        <f>SUM(X5:X37)</f>
        <v>1397.19</v>
      </c>
      <c r="Y38" s="12">
        <f t="shared" si="2"/>
        <v>1456.1100000000001</v>
      </c>
      <c r="Z38" s="12">
        <f t="shared" ref="Z38" si="3">SUM(Z5:Z37)</f>
        <v>44532.410000000018</v>
      </c>
    </row>
    <row r="39" spans="1:26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>
        <v>31416.66</v>
      </c>
      <c r="R39" s="56"/>
      <c r="S39" s="56"/>
      <c r="T39" s="56"/>
      <c r="U39" s="56"/>
      <c r="V39" s="56"/>
      <c r="W39" s="56"/>
      <c r="X39" s="56"/>
      <c r="Y39" s="15"/>
      <c r="Z39" s="20">
        <f t="shared" si="0"/>
        <v>31416.66</v>
      </c>
    </row>
    <row r="40" spans="1:26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>
        <v>94249.96</v>
      </c>
      <c r="R40" s="57"/>
      <c r="S40" s="57"/>
      <c r="T40" s="57"/>
      <c r="U40" s="57"/>
      <c r="V40" s="57"/>
      <c r="W40" s="57"/>
      <c r="X40" s="57"/>
      <c r="Y40" s="11"/>
      <c r="Z40" s="20">
        <f t="shared" si="0"/>
        <v>94249.96</v>
      </c>
    </row>
    <row r="41" spans="1:26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Y41" si="4">SUM(E39:E40)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/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ref="Z41" si="5">SUM(Z39:Z40)</f>
        <v>125666.62000000001</v>
      </c>
    </row>
    <row r="42" spans="1:26" ht="15.75" thickBot="1" x14ac:dyDescent="0.3">
      <c r="A42" s="17">
        <f>+A38+A41</f>
        <v>35</v>
      </c>
      <c r="B42" s="83" t="s">
        <v>40</v>
      </c>
      <c r="C42" s="84"/>
      <c r="D42" s="18">
        <f>+D38+D41</f>
        <v>828.44</v>
      </c>
      <c r="E42" s="18">
        <f t="shared" ref="E42:V42" si="6">+E38+E41</f>
        <v>1069.81</v>
      </c>
      <c r="F42" s="18">
        <f t="shared" si="6"/>
        <v>871.56</v>
      </c>
      <c r="G42" s="18">
        <f t="shared" si="6"/>
        <v>2284.41</v>
      </c>
      <c r="H42" s="18">
        <f t="shared" si="6"/>
        <v>1233.5499999999997</v>
      </c>
      <c r="I42" s="18">
        <f t="shared" si="6"/>
        <v>858.42</v>
      </c>
      <c r="J42" s="18">
        <f t="shared" si="6"/>
        <v>103.33</v>
      </c>
      <c r="K42" s="18">
        <f>+K38+K41</f>
        <v>2380.4799999999996</v>
      </c>
      <c r="L42" s="18">
        <f t="shared" si="6"/>
        <v>1681.8799999999999</v>
      </c>
      <c r="M42" s="18">
        <f t="shared" si="6"/>
        <v>513.6</v>
      </c>
      <c r="N42" s="18">
        <f t="shared" si="6"/>
        <v>10491.550000000001</v>
      </c>
      <c r="O42" s="18">
        <f t="shared" si="6"/>
        <v>904.05000000000007</v>
      </c>
      <c r="P42" s="18">
        <f t="shared" si="6"/>
        <v>0</v>
      </c>
      <c r="Q42" s="18">
        <f>+Q40+Q39</f>
        <v>125666.62000000001</v>
      </c>
      <c r="R42" s="18">
        <f t="shared" si="6"/>
        <v>956.1099999999999</v>
      </c>
      <c r="S42" s="18">
        <f t="shared" si="6"/>
        <v>1644.67</v>
      </c>
      <c r="T42" s="18">
        <f t="shared" si="6"/>
        <v>2522.65</v>
      </c>
      <c r="U42" s="18">
        <f t="shared" si="6"/>
        <v>2604.9499999999998</v>
      </c>
      <c r="V42" s="18">
        <f t="shared" si="6"/>
        <v>6522</v>
      </c>
      <c r="W42" s="18">
        <f>+W38+W41</f>
        <v>1909.13</v>
      </c>
      <c r="X42" s="18">
        <f>+X38+X41</f>
        <v>1397.19</v>
      </c>
      <c r="Y42" s="18">
        <f>+Y38+Y41</f>
        <v>1456.1100000000001</v>
      </c>
      <c r="Z42" s="18">
        <f>+Z38+Z41</f>
        <v>170199.03000000003</v>
      </c>
    </row>
    <row r="43" spans="1:26" x14ac:dyDescent="0.25">
      <c r="D43" s="58">
        <v>828.44</v>
      </c>
      <c r="E43" s="58">
        <v>1069.81</v>
      </c>
      <c r="F43" s="58">
        <v>871.56</v>
      </c>
      <c r="G43" s="58">
        <v>2284.41</v>
      </c>
      <c r="H43" s="58">
        <v>1233.55</v>
      </c>
      <c r="I43" s="58">
        <v>858.42</v>
      </c>
      <c r="J43" s="58">
        <v>103.33</v>
      </c>
      <c r="K43" s="58">
        <v>2380.48</v>
      </c>
      <c r="L43" s="58">
        <v>1681.88</v>
      </c>
      <c r="M43" s="58">
        <v>513.6</v>
      </c>
      <c r="N43" s="58">
        <v>10491.55</v>
      </c>
      <c r="O43" s="58">
        <v>904.05</v>
      </c>
      <c r="P43" s="58"/>
      <c r="Q43" s="58">
        <v>127965.14</v>
      </c>
      <c r="R43" s="58">
        <v>956.11</v>
      </c>
      <c r="S43" s="58">
        <v>1644.67</v>
      </c>
      <c r="T43" s="58">
        <v>2522.65</v>
      </c>
      <c r="U43">
        <v>2604.9499999999998</v>
      </c>
      <c r="V43" s="58">
        <v>6522</v>
      </c>
      <c r="W43" s="58">
        <v>1909.13</v>
      </c>
      <c r="X43" s="58">
        <v>1397.19</v>
      </c>
      <c r="Y43">
        <v>1456.11</v>
      </c>
    </row>
    <row r="44" spans="1:26" x14ac:dyDescent="0.25">
      <c r="Q44" t="s">
        <v>65</v>
      </c>
      <c r="R44" t="s">
        <v>65</v>
      </c>
      <c r="S44" t="s">
        <v>66</v>
      </c>
      <c r="T44" t="s">
        <v>66</v>
      </c>
      <c r="U44" t="s">
        <v>66</v>
      </c>
      <c r="V44" t="s">
        <v>65</v>
      </c>
      <c r="W44" s="58" t="s">
        <v>65</v>
      </c>
      <c r="X44" s="58" t="s">
        <v>65</v>
      </c>
      <c r="Y44" t="s">
        <v>65</v>
      </c>
    </row>
    <row r="49" spans="23:23" x14ac:dyDescent="0.25">
      <c r="W49">
        <v>28</v>
      </c>
    </row>
  </sheetData>
  <mergeCells count="5">
    <mergeCell ref="B1:Z1"/>
    <mergeCell ref="B2:Z2"/>
    <mergeCell ref="B38:C38"/>
    <mergeCell ref="B41:C41"/>
    <mergeCell ref="B42:C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O1" zoomScale="170" zoomScaleNormal="170" workbookViewId="0">
      <selection activeCell="B2" sqref="B2:Z2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0.5703125" customWidth="1"/>
    <col min="6" max="20" width="10.85546875" customWidth="1"/>
    <col min="21" max="22" width="10.85546875" hidden="1" customWidth="1"/>
    <col min="23" max="24" width="0.140625" hidden="1" customWidth="1"/>
    <col min="25" max="25" width="0.42578125" hidden="1" customWidth="1"/>
    <col min="26" max="26" width="10.85546875" customWidth="1"/>
  </cols>
  <sheetData>
    <row r="1" spans="1:26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8.75" x14ac:dyDescent="0.3">
      <c r="B2" s="78" t="s">
        <v>71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24.75" customHeight="1" thickBot="1" x14ac:dyDescent="0.3"/>
    <row r="4" spans="1:26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4</v>
      </c>
      <c r="G4" s="4">
        <v>6</v>
      </c>
      <c r="H4" s="4">
        <v>7</v>
      </c>
      <c r="I4" s="4">
        <v>8</v>
      </c>
      <c r="J4" s="4">
        <v>11</v>
      </c>
      <c r="K4" s="4">
        <v>12</v>
      </c>
      <c r="L4" s="4">
        <v>13</v>
      </c>
      <c r="M4" s="4">
        <v>14</v>
      </c>
      <c r="N4" s="4">
        <v>15</v>
      </c>
      <c r="O4" s="4">
        <v>18</v>
      </c>
      <c r="P4" s="4">
        <v>19</v>
      </c>
      <c r="Q4" s="4">
        <v>26</v>
      </c>
      <c r="R4" s="4">
        <v>27</v>
      </c>
      <c r="S4" s="4">
        <v>28</v>
      </c>
      <c r="T4" s="4">
        <v>29</v>
      </c>
      <c r="U4" s="4">
        <v>24</v>
      </c>
      <c r="V4" s="4">
        <v>27</v>
      </c>
      <c r="W4" s="4">
        <v>28</v>
      </c>
      <c r="X4" s="4">
        <v>29</v>
      </c>
      <c r="Y4" s="4">
        <v>30</v>
      </c>
      <c r="Z4" s="4" t="s">
        <v>40</v>
      </c>
    </row>
    <row r="5" spans="1:26" x14ac:dyDescent="0.25">
      <c r="A5" s="6">
        <v>1</v>
      </c>
      <c r="B5" s="43">
        <v>11801</v>
      </c>
      <c r="C5" s="44" t="s">
        <v>5</v>
      </c>
      <c r="D5" s="19">
        <v>135.54</v>
      </c>
      <c r="E5" s="19"/>
      <c r="F5" s="19">
        <v>6046.64</v>
      </c>
      <c r="G5" s="19">
        <v>80.72</v>
      </c>
      <c r="H5" s="19"/>
      <c r="I5" s="19">
        <v>329.55</v>
      </c>
      <c r="J5" s="19">
        <v>5.16</v>
      </c>
      <c r="K5" s="19">
        <v>150.57</v>
      </c>
      <c r="L5" s="19">
        <v>1061.28</v>
      </c>
      <c r="M5" s="19">
        <v>68</v>
      </c>
      <c r="N5" s="19"/>
      <c r="O5" s="19">
        <v>8941.58</v>
      </c>
      <c r="P5" s="45">
        <v>5</v>
      </c>
      <c r="Q5" s="45">
        <v>124.16</v>
      </c>
      <c r="R5" s="45">
        <v>4593.78</v>
      </c>
      <c r="S5" s="45">
        <v>30.31</v>
      </c>
      <c r="T5" s="45">
        <v>27.32</v>
      </c>
      <c r="U5" s="45"/>
      <c r="V5" s="45"/>
      <c r="W5" s="45"/>
      <c r="X5" s="45"/>
      <c r="Y5" s="20"/>
      <c r="Z5" s="20">
        <f>SUM(D5:Y5)</f>
        <v>21599.61</v>
      </c>
    </row>
    <row r="6" spans="1:26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48"/>
      <c r="Q6" s="48"/>
      <c r="R6" s="48"/>
      <c r="S6" s="48"/>
      <c r="T6" s="48"/>
      <c r="U6" s="48"/>
      <c r="V6" s="48"/>
      <c r="W6" s="48"/>
      <c r="X6" s="48"/>
      <c r="Y6" s="22"/>
      <c r="Z6" s="20">
        <f t="shared" ref="Z6:Z40" si="0">SUM(D6:Y6)</f>
        <v>0</v>
      </c>
    </row>
    <row r="7" spans="1:26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/>
      <c r="T7" s="48"/>
      <c r="U7" s="48"/>
      <c r="V7" s="48"/>
      <c r="W7" s="48"/>
      <c r="X7" s="48"/>
      <c r="Y7" s="22"/>
      <c r="Z7" s="20">
        <f t="shared" si="0"/>
        <v>0</v>
      </c>
    </row>
    <row r="8" spans="1:26" x14ac:dyDescent="0.25">
      <c r="A8" s="9">
        <f t="shared" si="1"/>
        <v>4</v>
      </c>
      <c r="B8" s="46">
        <v>11804</v>
      </c>
      <c r="C8" s="47" t="s">
        <v>8</v>
      </c>
      <c r="D8" s="21">
        <v>118.85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48"/>
      <c r="Q8" s="48">
        <v>118.85</v>
      </c>
      <c r="R8" s="48"/>
      <c r="S8" s="48"/>
      <c r="T8" s="48">
        <v>8.58</v>
      </c>
      <c r="U8" s="48"/>
      <c r="V8" s="48"/>
      <c r="W8" s="48"/>
      <c r="X8" s="48"/>
      <c r="Y8" s="22"/>
      <c r="Z8" s="20">
        <f t="shared" si="0"/>
        <v>246.28</v>
      </c>
    </row>
    <row r="9" spans="1:26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>
        <v>15</v>
      </c>
      <c r="M9" s="21"/>
      <c r="N9" s="21"/>
      <c r="O9" s="21"/>
      <c r="P9" s="48"/>
      <c r="Q9" s="48"/>
      <c r="R9" s="48">
        <v>15</v>
      </c>
      <c r="S9" s="48"/>
      <c r="T9" s="48"/>
      <c r="U9" s="48"/>
      <c r="V9" s="48"/>
      <c r="W9" s="48"/>
      <c r="X9" s="48"/>
      <c r="Y9" s="22"/>
      <c r="Z9" s="20">
        <f t="shared" si="0"/>
        <v>30</v>
      </c>
    </row>
    <row r="10" spans="1:26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/>
      <c r="U10" s="48"/>
      <c r="V10" s="48"/>
      <c r="W10" s="48"/>
      <c r="X10" s="48"/>
      <c r="Y10" s="22"/>
      <c r="Z10" s="20">
        <f t="shared" si="0"/>
        <v>0</v>
      </c>
    </row>
    <row r="11" spans="1:26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22"/>
      <c r="Z11" s="20">
        <f t="shared" si="0"/>
        <v>0</v>
      </c>
    </row>
    <row r="12" spans="1:26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22"/>
      <c r="Z12" s="20">
        <f t="shared" si="0"/>
        <v>0</v>
      </c>
    </row>
    <row r="13" spans="1:26" x14ac:dyDescent="0.25">
      <c r="A13" s="9">
        <f t="shared" si="1"/>
        <v>9</v>
      </c>
      <c r="B13" s="46">
        <v>11813</v>
      </c>
      <c r="C13" s="47" t="s">
        <v>46</v>
      </c>
      <c r="D13" s="21">
        <v>7.39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>
        <v>2.86</v>
      </c>
      <c r="U13" s="48"/>
      <c r="V13" s="48"/>
      <c r="W13" s="48"/>
      <c r="X13" s="48"/>
      <c r="Y13" s="22"/>
      <c r="Z13" s="20">
        <f t="shared" si="0"/>
        <v>10.25</v>
      </c>
    </row>
    <row r="14" spans="1:26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22"/>
      <c r="Z14" s="20">
        <f t="shared" si="0"/>
        <v>0</v>
      </c>
    </row>
    <row r="15" spans="1:26" x14ac:dyDescent="0.25">
      <c r="A15" s="9">
        <f t="shared" si="1"/>
        <v>11</v>
      </c>
      <c r="B15" s="46">
        <v>11817</v>
      </c>
      <c r="C15" s="47" t="s">
        <v>14</v>
      </c>
      <c r="D15" s="21">
        <v>14.86</v>
      </c>
      <c r="E15" s="21"/>
      <c r="F15" s="21">
        <v>5.72</v>
      </c>
      <c r="G15" s="21"/>
      <c r="H15" s="21"/>
      <c r="I15" s="21">
        <v>22.86</v>
      </c>
      <c r="J15" s="21">
        <v>2.86</v>
      </c>
      <c r="K15" s="21"/>
      <c r="L15" s="21">
        <v>147.9</v>
      </c>
      <c r="M15" s="21"/>
      <c r="N15" s="21"/>
      <c r="O15" s="21">
        <v>17.16</v>
      </c>
      <c r="P15" s="48"/>
      <c r="Q15" s="48">
        <v>2.86</v>
      </c>
      <c r="R15" s="48">
        <v>168.49</v>
      </c>
      <c r="S15" s="48"/>
      <c r="T15" s="48">
        <v>11.97</v>
      </c>
      <c r="U15" s="48"/>
      <c r="V15" s="48"/>
      <c r="W15" s="48"/>
      <c r="X15" s="48"/>
      <c r="Y15" s="22"/>
      <c r="Z15" s="20">
        <f t="shared" si="0"/>
        <v>394.68000000000006</v>
      </c>
    </row>
    <row r="16" spans="1:26" x14ac:dyDescent="0.25">
      <c r="A16" s="9">
        <f t="shared" si="1"/>
        <v>12</v>
      </c>
      <c r="B16" s="46">
        <v>11818</v>
      </c>
      <c r="C16" s="47" t="s">
        <v>15</v>
      </c>
      <c r="D16" s="21"/>
      <c r="E16" s="21"/>
      <c r="F16" s="21">
        <v>10.29</v>
      </c>
      <c r="G16" s="21"/>
      <c r="H16" s="21"/>
      <c r="I16" s="21"/>
      <c r="J16" s="21">
        <v>246.96</v>
      </c>
      <c r="K16" s="21"/>
      <c r="L16" s="21"/>
      <c r="M16" s="21"/>
      <c r="N16" s="21"/>
      <c r="O16" s="21"/>
      <c r="P16" s="48"/>
      <c r="Q16" s="48">
        <v>3.43</v>
      </c>
      <c r="R16" s="48">
        <v>89.18</v>
      </c>
      <c r="S16" s="48"/>
      <c r="T16" s="48"/>
      <c r="U16" s="48"/>
      <c r="V16" s="48"/>
      <c r="W16" s="48"/>
      <c r="X16" s="48"/>
      <c r="Y16" s="22"/>
      <c r="Z16" s="20">
        <f t="shared" si="0"/>
        <v>349.86</v>
      </c>
    </row>
    <row r="17" spans="1:26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22"/>
      <c r="Z17" s="20">
        <f t="shared" si="0"/>
        <v>0</v>
      </c>
    </row>
    <row r="18" spans="1:26" x14ac:dyDescent="0.25">
      <c r="A18" s="9">
        <f t="shared" si="1"/>
        <v>14</v>
      </c>
      <c r="B18" s="46">
        <v>12105</v>
      </c>
      <c r="C18" s="47" t="s">
        <v>17</v>
      </c>
      <c r="D18" s="21">
        <v>137.25</v>
      </c>
      <c r="E18" s="21"/>
      <c r="F18" s="21">
        <v>110</v>
      </c>
      <c r="G18" s="21">
        <v>162.99</v>
      </c>
      <c r="H18" s="21">
        <v>184.2</v>
      </c>
      <c r="I18" s="21">
        <v>91.8</v>
      </c>
      <c r="J18" s="21">
        <v>143.47</v>
      </c>
      <c r="K18" s="21">
        <v>77</v>
      </c>
      <c r="L18" s="21">
        <v>70.25</v>
      </c>
      <c r="M18" s="21">
        <v>85.75</v>
      </c>
      <c r="N18" s="21">
        <v>122.73</v>
      </c>
      <c r="O18" s="21">
        <v>168.69</v>
      </c>
      <c r="P18" s="48">
        <v>125.5</v>
      </c>
      <c r="Q18" s="48">
        <v>250.01</v>
      </c>
      <c r="R18" s="48">
        <v>172.48</v>
      </c>
      <c r="S18" s="48">
        <v>60.25</v>
      </c>
      <c r="T18" s="48">
        <v>130.75</v>
      </c>
      <c r="U18" s="48"/>
      <c r="V18" s="48"/>
      <c r="W18" s="48"/>
      <c r="X18" s="48"/>
      <c r="Y18" s="22"/>
      <c r="Z18" s="20">
        <f t="shared" si="0"/>
        <v>2093.12</v>
      </c>
    </row>
    <row r="19" spans="1:26" x14ac:dyDescent="0.25">
      <c r="A19" s="9">
        <f t="shared" si="1"/>
        <v>15</v>
      </c>
      <c r="B19" s="46">
        <v>12108</v>
      </c>
      <c r="C19" s="47" t="s">
        <v>18</v>
      </c>
      <c r="D19" s="21">
        <v>185.16</v>
      </c>
      <c r="E19" s="21"/>
      <c r="F19" s="21">
        <v>118.49</v>
      </c>
      <c r="G19" s="21">
        <v>56.68</v>
      </c>
      <c r="H19" s="21">
        <v>24.15</v>
      </c>
      <c r="I19" s="21">
        <v>56.05</v>
      </c>
      <c r="J19" s="21">
        <v>1228.32</v>
      </c>
      <c r="K19" s="21">
        <v>127.13</v>
      </c>
      <c r="L19" s="21">
        <v>118.25</v>
      </c>
      <c r="M19" s="21">
        <v>496.83</v>
      </c>
      <c r="N19" s="21">
        <v>139.22</v>
      </c>
      <c r="O19" s="21">
        <v>331.19</v>
      </c>
      <c r="P19" s="48">
        <v>169.2</v>
      </c>
      <c r="Q19" s="48">
        <v>196.14</v>
      </c>
      <c r="R19" s="48">
        <v>143.97</v>
      </c>
      <c r="S19" s="48">
        <v>164.63</v>
      </c>
      <c r="T19" s="48">
        <v>229.65</v>
      </c>
      <c r="U19" s="48"/>
      <c r="V19" s="48"/>
      <c r="W19" s="48"/>
      <c r="X19" s="48"/>
      <c r="Y19" s="22"/>
      <c r="Z19" s="20">
        <f t="shared" si="0"/>
        <v>3785.0599999999995</v>
      </c>
    </row>
    <row r="20" spans="1:26" x14ac:dyDescent="0.25">
      <c r="A20" s="9">
        <f t="shared" si="1"/>
        <v>16</v>
      </c>
      <c r="B20" s="46">
        <v>12109</v>
      </c>
      <c r="C20" s="47" t="s">
        <v>19</v>
      </c>
      <c r="D20" s="21">
        <v>258.60000000000002</v>
      </c>
      <c r="E20" s="21"/>
      <c r="F20" s="21">
        <v>159.87</v>
      </c>
      <c r="G20" s="21">
        <v>68.08</v>
      </c>
      <c r="H20" s="21">
        <v>28.78</v>
      </c>
      <c r="I20" s="21">
        <v>58.32</v>
      </c>
      <c r="J20" s="21">
        <v>9373.06</v>
      </c>
      <c r="K20" s="21">
        <v>245.85</v>
      </c>
      <c r="L20" s="21">
        <v>180.14</v>
      </c>
      <c r="M20" s="21">
        <v>916.62</v>
      </c>
      <c r="N20" s="21">
        <v>233.17</v>
      </c>
      <c r="O20" s="21">
        <v>486.76</v>
      </c>
      <c r="P20" s="48">
        <v>197.24</v>
      </c>
      <c r="Q20" s="48">
        <v>270.02999999999997</v>
      </c>
      <c r="R20" s="48">
        <v>177.79</v>
      </c>
      <c r="S20" s="48">
        <v>211.4</v>
      </c>
      <c r="T20" s="48">
        <v>354.38</v>
      </c>
      <c r="U20" s="48"/>
      <c r="V20" s="48"/>
      <c r="W20" s="48"/>
      <c r="X20" s="48"/>
      <c r="Y20" s="22"/>
      <c r="Z20" s="20">
        <f t="shared" si="0"/>
        <v>13220.09</v>
      </c>
    </row>
    <row r="21" spans="1:26" x14ac:dyDescent="0.25">
      <c r="A21" s="9">
        <f t="shared" si="1"/>
        <v>17</v>
      </c>
      <c r="B21" s="46">
        <v>12111</v>
      </c>
      <c r="C21" s="47" t="s">
        <v>20</v>
      </c>
      <c r="D21" s="21"/>
      <c r="E21" s="21"/>
      <c r="F21" s="21">
        <v>51.87</v>
      </c>
      <c r="G21" s="21"/>
      <c r="H21" s="21">
        <v>52.8</v>
      </c>
      <c r="I21" s="21"/>
      <c r="J21" s="21">
        <v>103.25</v>
      </c>
      <c r="K21" s="21"/>
      <c r="L21" s="21">
        <v>60.7</v>
      </c>
      <c r="M21" s="21"/>
      <c r="N21" s="21">
        <v>20</v>
      </c>
      <c r="O21" s="21">
        <v>10</v>
      </c>
      <c r="P21" s="48"/>
      <c r="Q21" s="48"/>
      <c r="R21" s="48">
        <v>51.5</v>
      </c>
      <c r="S21" s="48">
        <v>116.65</v>
      </c>
      <c r="T21" s="48">
        <v>51.3</v>
      </c>
      <c r="U21" s="48"/>
      <c r="V21" s="48"/>
      <c r="W21" s="48"/>
      <c r="X21" s="48"/>
      <c r="Y21" s="22"/>
      <c r="Z21" s="20">
        <f t="shared" si="0"/>
        <v>518.06999999999994</v>
      </c>
    </row>
    <row r="22" spans="1:26" x14ac:dyDescent="0.25">
      <c r="A22" s="9">
        <f t="shared" si="1"/>
        <v>18</v>
      </c>
      <c r="B22" s="46">
        <v>12112</v>
      </c>
      <c r="C22" s="47" t="s">
        <v>21</v>
      </c>
      <c r="D22" s="21">
        <v>172.62</v>
      </c>
      <c r="E22" s="21"/>
      <c r="F22" s="21">
        <v>123.11</v>
      </c>
      <c r="G22" s="21">
        <v>49.54</v>
      </c>
      <c r="H22" s="21">
        <v>20.190000000000001</v>
      </c>
      <c r="I22" s="21">
        <v>40.130000000000003</v>
      </c>
      <c r="J22" s="21">
        <v>4768.3</v>
      </c>
      <c r="K22" s="21">
        <v>144.12</v>
      </c>
      <c r="L22" s="21">
        <v>119.55</v>
      </c>
      <c r="M22" s="21">
        <v>514.1</v>
      </c>
      <c r="N22" s="21">
        <v>157.66</v>
      </c>
      <c r="O22" s="21">
        <v>318.64999999999998</v>
      </c>
      <c r="P22" s="48">
        <v>149.35</v>
      </c>
      <c r="Q22" s="48">
        <v>190.7</v>
      </c>
      <c r="R22" s="48">
        <v>129</v>
      </c>
      <c r="S22" s="48">
        <v>143.97</v>
      </c>
      <c r="T22" s="48">
        <v>208.54</v>
      </c>
      <c r="U22" s="48"/>
      <c r="V22" s="48"/>
      <c r="W22" s="48"/>
      <c r="X22" s="48"/>
      <c r="Y22" s="22"/>
      <c r="Z22" s="20">
        <f t="shared" si="0"/>
        <v>7249.5300000000007</v>
      </c>
    </row>
    <row r="23" spans="1:26" x14ac:dyDescent="0.25">
      <c r="A23" s="9">
        <f t="shared" si="1"/>
        <v>19</v>
      </c>
      <c r="B23" s="46">
        <v>12114</v>
      </c>
      <c r="C23" s="47" t="s">
        <v>22</v>
      </c>
      <c r="D23" s="21">
        <v>95.08</v>
      </c>
      <c r="E23" s="21"/>
      <c r="F23" s="21">
        <v>145.38</v>
      </c>
      <c r="G23" s="21">
        <v>38.42</v>
      </c>
      <c r="H23" s="21">
        <v>21.98</v>
      </c>
      <c r="I23" s="21">
        <v>40.08</v>
      </c>
      <c r="J23" s="21">
        <v>1618.94</v>
      </c>
      <c r="K23" s="21">
        <v>65.709999999999994</v>
      </c>
      <c r="L23" s="21">
        <v>108.47</v>
      </c>
      <c r="M23" s="21">
        <v>50.09</v>
      </c>
      <c r="N23" s="21">
        <v>69.849999999999994</v>
      </c>
      <c r="O23" s="21">
        <v>1946.49</v>
      </c>
      <c r="P23" s="48">
        <v>67.680000000000007</v>
      </c>
      <c r="Q23" s="48">
        <v>106.49</v>
      </c>
      <c r="R23" s="48">
        <v>306.07</v>
      </c>
      <c r="S23" s="48">
        <v>64.17</v>
      </c>
      <c r="T23" s="48">
        <v>92.65</v>
      </c>
      <c r="U23" s="48"/>
      <c r="V23" s="48"/>
      <c r="W23" s="48"/>
      <c r="X23" s="48"/>
      <c r="Y23" s="22"/>
      <c r="Z23" s="20">
        <f t="shared" si="0"/>
        <v>4837.5499999999993</v>
      </c>
    </row>
    <row r="24" spans="1:26" x14ac:dyDescent="0.25">
      <c r="A24" s="9">
        <f t="shared" si="1"/>
        <v>20</v>
      </c>
      <c r="B24" s="46">
        <v>12115</v>
      </c>
      <c r="C24" s="47" t="s">
        <v>23</v>
      </c>
      <c r="D24" s="21">
        <v>321.81</v>
      </c>
      <c r="E24" s="21"/>
      <c r="F24" s="21">
        <v>1577.78</v>
      </c>
      <c r="G24" s="21">
        <v>279.76</v>
      </c>
      <c r="H24" s="21">
        <v>280.77999999999997</v>
      </c>
      <c r="I24" s="21">
        <v>253.4</v>
      </c>
      <c r="J24" s="21">
        <v>882.03</v>
      </c>
      <c r="K24" s="21">
        <v>377.88</v>
      </c>
      <c r="L24" s="21">
        <v>341.44</v>
      </c>
      <c r="M24" s="21">
        <v>326.86</v>
      </c>
      <c r="N24" s="21">
        <v>308.82</v>
      </c>
      <c r="O24" s="21">
        <v>963.91</v>
      </c>
      <c r="P24" s="48">
        <v>360.24</v>
      </c>
      <c r="Q24" s="48">
        <v>2160.46</v>
      </c>
      <c r="R24" s="48">
        <v>335.88</v>
      </c>
      <c r="S24" s="48">
        <v>320.35000000000002</v>
      </c>
      <c r="T24" s="48">
        <v>314.57</v>
      </c>
      <c r="U24" s="48"/>
      <c r="V24" s="48"/>
      <c r="W24" s="48"/>
      <c r="X24" s="48"/>
      <c r="Y24" s="22"/>
      <c r="Z24" s="20">
        <f t="shared" si="0"/>
        <v>9405.9699999999975</v>
      </c>
    </row>
    <row r="25" spans="1:26" x14ac:dyDescent="0.25">
      <c r="A25" s="9">
        <f t="shared" si="1"/>
        <v>21</v>
      </c>
      <c r="B25" s="46">
        <v>12117</v>
      </c>
      <c r="C25" s="47" t="s">
        <v>24</v>
      </c>
      <c r="D25" s="21">
        <v>55.77</v>
      </c>
      <c r="E25" s="21"/>
      <c r="F25" s="21">
        <v>25.79</v>
      </c>
      <c r="G25" s="21">
        <v>18.7</v>
      </c>
      <c r="H25" s="21">
        <v>7.06</v>
      </c>
      <c r="I25" s="21">
        <v>15.77</v>
      </c>
      <c r="J25" s="21">
        <v>554.61</v>
      </c>
      <c r="K25" s="21">
        <v>48.21</v>
      </c>
      <c r="L25" s="21">
        <v>35.93</v>
      </c>
      <c r="M25" s="21">
        <v>389.86</v>
      </c>
      <c r="N25" s="21">
        <v>40.869999999999997</v>
      </c>
      <c r="O25" s="21">
        <v>103.64</v>
      </c>
      <c r="P25" s="48">
        <v>29.66</v>
      </c>
      <c r="Q25" s="48">
        <v>65.099999999999994</v>
      </c>
      <c r="R25" s="48">
        <v>34.54</v>
      </c>
      <c r="S25" s="48">
        <v>46.26</v>
      </c>
      <c r="T25" s="48">
        <v>69.819999999999993</v>
      </c>
      <c r="U25" s="48"/>
      <c r="V25" s="48"/>
      <c r="W25" s="48"/>
      <c r="X25" s="48"/>
      <c r="Y25" s="22"/>
      <c r="Z25" s="20">
        <f t="shared" si="0"/>
        <v>1541.59</v>
      </c>
    </row>
    <row r="26" spans="1:26" x14ac:dyDescent="0.25">
      <c r="A26" s="9">
        <f t="shared" si="1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>
        <v>30150</v>
      </c>
      <c r="P26" s="48"/>
      <c r="Q26" s="48"/>
      <c r="R26" s="48"/>
      <c r="S26" s="48"/>
      <c r="T26" s="48"/>
      <c r="U26" s="48"/>
      <c r="V26" s="48"/>
      <c r="W26" s="48"/>
      <c r="X26" s="48"/>
      <c r="Y26" s="22"/>
      <c r="Z26" s="20">
        <f t="shared" si="0"/>
        <v>30150</v>
      </c>
    </row>
    <row r="27" spans="1:26" x14ac:dyDescent="0.25">
      <c r="A27" s="9">
        <f t="shared" si="1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22"/>
      <c r="Z27" s="20">
        <f t="shared" si="0"/>
        <v>0</v>
      </c>
    </row>
    <row r="28" spans="1:26" x14ac:dyDescent="0.25">
      <c r="A28" s="9">
        <f t="shared" si="1"/>
        <v>24</v>
      </c>
      <c r="B28" s="46">
        <v>12199</v>
      </c>
      <c r="C28" s="47" t="s">
        <v>27</v>
      </c>
      <c r="D28" s="21">
        <v>46.28</v>
      </c>
      <c r="E28" s="21"/>
      <c r="F28" s="21">
        <v>49.89</v>
      </c>
      <c r="G28" s="21"/>
      <c r="H28" s="21"/>
      <c r="I28" s="21"/>
      <c r="J28" s="21"/>
      <c r="K28" s="21">
        <v>47.36</v>
      </c>
      <c r="L28" s="21">
        <v>4.59</v>
      </c>
      <c r="M28" s="21"/>
      <c r="N28" s="21">
        <v>30.9</v>
      </c>
      <c r="O28" s="21">
        <v>47.66</v>
      </c>
      <c r="P28" s="48">
        <v>15.25</v>
      </c>
      <c r="Q28" s="48">
        <v>12.25</v>
      </c>
      <c r="R28" s="48">
        <v>32.9</v>
      </c>
      <c r="S28" s="48"/>
      <c r="T28" s="48">
        <v>66.819999999999993</v>
      </c>
      <c r="U28" s="48"/>
      <c r="V28" s="48"/>
      <c r="W28" s="48"/>
      <c r="X28" s="48"/>
      <c r="Y28" s="22"/>
      <c r="Z28" s="20">
        <f t="shared" si="0"/>
        <v>353.9</v>
      </c>
    </row>
    <row r="29" spans="1:26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48"/>
      <c r="Y29" s="22"/>
      <c r="Z29" s="20">
        <f t="shared" si="0"/>
        <v>0</v>
      </c>
    </row>
    <row r="30" spans="1:26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22"/>
      <c r="Z30" s="20">
        <f t="shared" si="0"/>
        <v>0</v>
      </c>
    </row>
    <row r="31" spans="1:26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>
        <v>738</v>
      </c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22"/>
      <c r="Z31" s="20">
        <f t="shared" si="0"/>
        <v>738</v>
      </c>
    </row>
    <row r="32" spans="1:26" x14ac:dyDescent="0.25">
      <c r="A32" s="9">
        <f t="shared" si="1"/>
        <v>28</v>
      </c>
      <c r="B32" s="46">
        <v>15301</v>
      </c>
      <c r="C32" s="47" t="s">
        <v>31</v>
      </c>
      <c r="D32" s="21"/>
      <c r="E32" s="21"/>
      <c r="F32" s="21"/>
      <c r="G32" s="21">
        <v>7.5</v>
      </c>
      <c r="H32" s="21"/>
      <c r="I32" s="21"/>
      <c r="J32" s="21">
        <v>5.72</v>
      </c>
      <c r="K32" s="21"/>
      <c r="L32" s="21"/>
      <c r="M32" s="21"/>
      <c r="N32" s="21"/>
      <c r="O32" s="21"/>
      <c r="P32" s="48"/>
      <c r="Q32" s="48"/>
      <c r="R32" s="48"/>
      <c r="S32" s="48"/>
      <c r="T32" s="48">
        <v>5.72</v>
      </c>
      <c r="U32" s="48"/>
      <c r="V32" s="48"/>
      <c r="W32" s="48"/>
      <c r="X32" s="48"/>
      <c r="Y32" s="22"/>
      <c r="Z32" s="20">
        <f t="shared" si="0"/>
        <v>18.939999999999998</v>
      </c>
    </row>
    <row r="33" spans="1:26" x14ac:dyDescent="0.25">
      <c r="A33" s="9">
        <f t="shared" si="1"/>
        <v>29</v>
      </c>
      <c r="B33" s="46">
        <v>15302</v>
      </c>
      <c r="C33" s="47" t="s">
        <v>32</v>
      </c>
      <c r="D33" s="21"/>
      <c r="E33" s="21"/>
      <c r="F33" s="21"/>
      <c r="G33" s="21">
        <v>1.95</v>
      </c>
      <c r="H33" s="21"/>
      <c r="I33" s="21"/>
      <c r="J33" s="21">
        <v>0.15</v>
      </c>
      <c r="K33" s="21"/>
      <c r="L33" s="21"/>
      <c r="M33" s="21"/>
      <c r="N33" s="21"/>
      <c r="O33" s="21"/>
      <c r="P33" s="48"/>
      <c r="Q33" s="48"/>
      <c r="R33" s="48"/>
      <c r="S33" s="48"/>
      <c r="T33" s="48">
        <v>0.12</v>
      </c>
      <c r="U33" s="48"/>
      <c r="V33" s="48"/>
      <c r="W33" s="48"/>
      <c r="X33" s="48"/>
      <c r="Y33" s="22"/>
      <c r="Z33" s="20">
        <f t="shared" si="0"/>
        <v>2.2200000000000002</v>
      </c>
    </row>
    <row r="34" spans="1:26" x14ac:dyDescent="0.25">
      <c r="A34" s="9">
        <f t="shared" si="1"/>
        <v>30</v>
      </c>
      <c r="B34" s="46">
        <v>15312</v>
      </c>
      <c r="C34" s="47" t="s">
        <v>33</v>
      </c>
      <c r="D34" s="21"/>
      <c r="E34" s="21"/>
      <c r="F34" s="21"/>
      <c r="G34" s="21"/>
      <c r="H34" s="21"/>
      <c r="I34" s="21">
        <v>5.72</v>
      </c>
      <c r="J34" s="21"/>
      <c r="K34" s="21"/>
      <c r="L34" s="21"/>
      <c r="M34" s="21">
        <v>2.86</v>
      </c>
      <c r="N34" s="21"/>
      <c r="O34" s="21">
        <v>2.86</v>
      </c>
      <c r="P34" s="48"/>
      <c r="Q34" s="48">
        <v>2.86</v>
      </c>
      <c r="R34" s="48">
        <v>2.86</v>
      </c>
      <c r="S34" s="48">
        <v>5.72</v>
      </c>
      <c r="T34" s="48">
        <v>2.86</v>
      </c>
      <c r="U34" s="48"/>
      <c r="V34" s="48"/>
      <c r="W34" s="48"/>
      <c r="X34" s="48"/>
      <c r="Y34" s="22"/>
      <c r="Z34" s="20">
        <f t="shared" si="0"/>
        <v>25.74</v>
      </c>
    </row>
    <row r="35" spans="1:26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22"/>
      <c r="Z35" s="20">
        <f t="shared" si="0"/>
        <v>0</v>
      </c>
    </row>
    <row r="36" spans="1:26" x14ac:dyDescent="0.25">
      <c r="A36" s="9">
        <f t="shared" si="1"/>
        <v>32</v>
      </c>
      <c r="B36" s="46">
        <v>15402</v>
      </c>
      <c r="C36" s="49" t="s">
        <v>35</v>
      </c>
      <c r="D36" s="21"/>
      <c r="E36" s="21"/>
      <c r="F36" s="21"/>
      <c r="G36" s="21">
        <v>20.74</v>
      </c>
      <c r="H36" s="21"/>
      <c r="I36" s="21"/>
      <c r="J36" s="21">
        <v>28.55</v>
      </c>
      <c r="K36" s="21">
        <v>6</v>
      </c>
      <c r="L36" s="21"/>
      <c r="M36" s="21"/>
      <c r="N36" s="21"/>
      <c r="O36" s="21"/>
      <c r="P36" s="48"/>
      <c r="Q36" s="48"/>
      <c r="R36" s="48">
        <v>15.81</v>
      </c>
      <c r="S36" s="48"/>
      <c r="T36" s="48"/>
      <c r="U36" s="48"/>
      <c r="V36" s="48"/>
      <c r="W36" s="48"/>
      <c r="X36" s="48"/>
      <c r="Y36" s="22"/>
      <c r="Z36" s="20">
        <f t="shared" si="0"/>
        <v>71.099999999999994</v>
      </c>
    </row>
    <row r="37" spans="1:26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3"/>
      <c r="R37" s="53"/>
      <c r="S37" s="53"/>
      <c r="T37" s="53"/>
      <c r="U37" s="53"/>
      <c r="V37" s="53"/>
      <c r="W37" s="53"/>
      <c r="X37" s="53"/>
      <c r="Y37" s="54"/>
      <c r="Z37" s="20">
        <f t="shared" si="0"/>
        <v>0</v>
      </c>
    </row>
    <row r="38" spans="1:26" ht="15.75" thickBot="1" x14ac:dyDescent="0.3">
      <c r="A38" s="9">
        <f>+A37</f>
        <v>33</v>
      </c>
      <c r="B38" s="79" t="s">
        <v>37</v>
      </c>
      <c r="C38" s="80"/>
      <c r="D38" s="12">
        <f>SUM(D5:D37)</f>
        <v>1549.2099999999998</v>
      </c>
      <c r="E38" s="12">
        <f t="shared" ref="E38:Z38" si="2">SUM(E5:E37)</f>
        <v>0</v>
      </c>
      <c r="F38" s="12">
        <f t="shared" si="2"/>
        <v>8424.83</v>
      </c>
      <c r="G38" s="12">
        <f t="shared" si="2"/>
        <v>785.08000000000015</v>
      </c>
      <c r="H38" s="12">
        <f t="shared" si="2"/>
        <v>619.93999999999994</v>
      </c>
      <c r="I38" s="12">
        <f t="shared" si="2"/>
        <v>913.68000000000006</v>
      </c>
      <c r="J38" s="12">
        <f t="shared" si="2"/>
        <v>18961.38</v>
      </c>
      <c r="K38" s="12">
        <f t="shared" si="2"/>
        <v>1289.83</v>
      </c>
      <c r="L38" s="12">
        <f t="shared" si="2"/>
        <v>2263.5</v>
      </c>
      <c r="M38" s="12">
        <f t="shared" si="2"/>
        <v>3588.9700000000003</v>
      </c>
      <c r="N38" s="12">
        <f t="shared" si="2"/>
        <v>1123.22</v>
      </c>
      <c r="O38" s="12">
        <f t="shared" si="2"/>
        <v>43488.590000000004</v>
      </c>
      <c r="P38" s="12">
        <f t="shared" si="2"/>
        <v>1119.1200000000001</v>
      </c>
      <c r="Q38" s="12">
        <f t="shared" si="2"/>
        <v>3503.34</v>
      </c>
      <c r="R38" s="12">
        <f t="shared" si="2"/>
        <v>6269.2499999999991</v>
      </c>
      <c r="S38" s="12">
        <f t="shared" si="2"/>
        <v>1163.71</v>
      </c>
      <c r="T38" s="12">
        <f t="shared" si="2"/>
        <v>1577.9099999999996</v>
      </c>
      <c r="U38" s="12">
        <f t="shared" si="2"/>
        <v>0</v>
      </c>
      <c r="V38" s="12">
        <f t="shared" si="2"/>
        <v>0</v>
      </c>
      <c r="W38" s="12">
        <f t="shared" si="2"/>
        <v>0</v>
      </c>
      <c r="X38" s="12">
        <f>SUM(X5:X37)</f>
        <v>0</v>
      </c>
      <c r="Y38" s="12">
        <f t="shared" si="2"/>
        <v>0</v>
      </c>
      <c r="Z38" s="12">
        <f t="shared" si="2"/>
        <v>96641.56</v>
      </c>
    </row>
    <row r="39" spans="1:26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/>
      <c r="R39" s="56"/>
      <c r="S39" s="56">
        <v>31416.66</v>
      </c>
      <c r="T39" s="56"/>
      <c r="U39" s="56"/>
      <c r="V39" s="56"/>
      <c r="W39" s="56"/>
      <c r="X39" s="56"/>
      <c r="Y39" s="15"/>
      <c r="Z39" s="20">
        <f t="shared" si="0"/>
        <v>31416.66</v>
      </c>
    </row>
    <row r="40" spans="1:26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/>
      <c r="R40" s="57"/>
      <c r="S40" s="57">
        <v>94249.96</v>
      </c>
      <c r="T40" s="57"/>
      <c r="U40" s="57"/>
      <c r="V40" s="57"/>
      <c r="W40" s="57"/>
      <c r="X40" s="57"/>
      <c r="Y40" s="11"/>
      <c r="Z40" s="20">
        <f t="shared" si="0"/>
        <v>94249.96</v>
      </c>
    </row>
    <row r="41" spans="1:26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Z41" si="3">SUM(E39:E40)</f>
        <v>0</v>
      </c>
      <c r="F41" s="16">
        <f t="shared" si="3"/>
        <v>0</v>
      </c>
      <c r="G41" s="16">
        <f t="shared" si="3"/>
        <v>0</v>
      </c>
      <c r="H41" s="16">
        <f t="shared" si="3"/>
        <v>0</v>
      </c>
      <c r="I41" s="16">
        <f t="shared" si="3"/>
        <v>0</v>
      </c>
      <c r="J41" s="16">
        <f t="shared" si="3"/>
        <v>0</v>
      </c>
      <c r="K41" s="16">
        <f t="shared" si="3"/>
        <v>0</v>
      </c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/>
      <c r="R41" s="16">
        <f t="shared" si="3"/>
        <v>0</v>
      </c>
      <c r="S41" s="16">
        <f t="shared" si="3"/>
        <v>125666.62000000001</v>
      </c>
      <c r="T41" s="16">
        <f t="shared" si="3"/>
        <v>0</v>
      </c>
      <c r="U41" s="16">
        <f t="shared" si="3"/>
        <v>0</v>
      </c>
      <c r="V41" s="16">
        <f t="shared" si="3"/>
        <v>0</v>
      </c>
      <c r="W41" s="16">
        <f t="shared" si="3"/>
        <v>0</v>
      </c>
      <c r="X41" s="16">
        <f t="shared" si="3"/>
        <v>0</v>
      </c>
      <c r="Y41" s="16">
        <f t="shared" si="3"/>
        <v>0</v>
      </c>
      <c r="Z41" s="16">
        <f t="shared" si="3"/>
        <v>125666.62000000001</v>
      </c>
    </row>
    <row r="42" spans="1:26" ht="15.75" thickBot="1" x14ac:dyDescent="0.3">
      <c r="A42" s="17">
        <f>+A38+A41</f>
        <v>35</v>
      </c>
      <c r="B42" s="83" t="s">
        <v>40</v>
      </c>
      <c r="C42" s="84"/>
      <c r="D42" s="18">
        <f>+D38+D41</f>
        <v>1549.2099999999998</v>
      </c>
      <c r="E42" s="18">
        <f t="shared" ref="E42:V42" si="4">+E38+E41</f>
        <v>0</v>
      </c>
      <c r="F42" s="18">
        <f t="shared" si="4"/>
        <v>8424.83</v>
      </c>
      <c r="G42" s="18">
        <f t="shared" si="4"/>
        <v>785.08000000000015</v>
      </c>
      <c r="H42" s="18">
        <f t="shared" si="4"/>
        <v>619.93999999999994</v>
      </c>
      <c r="I42" s="18">
        <f t="shared" si="4"/>
        <v>913.68000000000006</v>
      </c>
      <c r="J42" s="18">
        <f t="shared" si="4"/>
        <v>18961.38</v>
      </c>
      <c r="K42" s="18">
        <f>+K38+K41</f>
        <v>1289.83</v>
      </c>
      <c r="L42" s="18">
        <f t="shared" si="4"/>
        <v>2263.5</v>
      </c>
      <c r="M42" s="18">
        <f t="shared" si="4"/>
        <v>3588.9700000000003</v>
      </c>
      <c r="N42" s="18">
        <f t="shared" si="4"/>
        <v>1123.22</v>
      </c>
      <c r="O42" s="18">
        <f t="shared" si="4"/>
        <v>43488.590000000004</v>
      </c>
      <c r="P42" s="18">
        <f t="shared" si="4"/>
        <v>1119.1200000000001</v>
      </c>
      <c r="Q42" s="18">
        <f>+Q38</f>
        <v>3503.34</v>
      </c>
      <c r="R42" s="18">
        <f t="shared" si="4"/>
        <v>6269.2499999999991</v>
      </c>
      <c r="S42" s="18">
        <f t="shared" si="4"/>
        <v>126830.33000000002</v>
      </c>
      <c r="T42" s="18">
        <f t="shared" si="4"/>
        <v>1577.9099999999996</v>
      </c>
      <c r="U42" s="18">
        <f t="shared" si="4"/>
        <v>0</v>
      </c>
      <c r="V42" s="18">
        <f t="shared" si="4"/>
        <v>0</v>
      </c>
      <c r="W42" s="18">
        <f>+W38+W41</f>
        <v>0</v>
      </c>
      <c r="X42" s="18">
        <f>+X38+X41</f>
        <v>0</v>
      </c>
      <c r="Y42" s="18">
        <f>+Y38+Y41</f>
        <v>0</v>
      </c>
      <c r="Z42" s="18">
        <f>+Z38+Z41</f>
        <v>222308.18</v>
      </c>
    </row>
    <row r="43" spans="1:26" x14ac:dyDescent="0.25">
      <c r="D43" s="58">
        <v>1549.21</v>
      </c>
      <c r="E43" s="58"/>
      <c r="F43" s="58">
        <v>8424.83</v>
      </c>
      <c r="G43" s="58">
        <v>785.08</v>
      </c>
      <c r="H43" s="58">
        <v>619.94000000000005</v>
      </c>
      <c r="I43" s="58">
        <v>913.68</v>
      </c>
      <c r="J43" s="58">
        <v>18961.38</v>
      </c>
      <c r="K43" s="58">
        <v>1289.83</v>
      </c>
      <c r="L43" s="58">
        <v>2263.5</v>
      </c>
      <c r="M43" s="58">
        <v>3588.97</v>
      </c>
      <c r="N43" s="58">
        <v>1123.22</v>
      </c>
      <c r="O43" s="58">
        <v>43488.59</v>
      </c>
      <c r="P43" s="58">
        <v>1119.1199999999999</v>
      </c>
      <c r="Q43" s="58">
        <v>3503.34</v>
      </c>
      <c r="R43" s="58">
        <v>6269.25</v>
      </c>
      <c r="S43" s="58"/>
      <c r="T43" s="58"/>
      <c r="V43" s="58"/>
      <c r="W43" s="58"/>
      <c r="X43" s="58"/>
    </row>
    <row r="44" spans="1:26" x14ac:dyDescent="0.25">
      <c r="W44" s="58"/>
      <c r="X44" s="58"/>
    </row>
    <row r="49" spans="23:23" x14ac:dyDescent="0.25">
      <c r="W49">
        <v>28</v>
      </c>
    </row>
  </sheetData>
  <mergeCells count="5">
    <mergeCell ref="B1:Z1"/>
    <mergeCell ref="B2:Z2"/>
    <mergeCell ref="B38:C38"/>
    <mergeCell ref="B41:C41"/>
    <mergeCell ref="B42:C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9"/>
  <sheetViews>
    <sheetView topLeftCell="S1" zoomScale="180" zoomScaleNormal="180" workbookViewId="0">
      <selection activeCell="B2" sqref="B2:AD2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11.42578125" customWidth="1"/>
    <col min="6" max="6" width="10" customWidth="1"/>
    <col min="7" max="24" width="10.85546875" customWidth="1"/>
    <col min="25" max="26" width="10.85546875" hidden="1" customWidth="1"/>
    <col min="27" max="28" width="0.140625" hidden="1" customWidth="1"/>
    <col min="29" max="29" width="0.42578125" hidden="1" customWidth="1"/>
    <col min="30" max="30" width="10.85546875" customWidth="1"/>
  </cols>
  <sheetData>
    <row r="1" spans="1:30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" ht="18.75" x14ac:dyDescent="0.3">
      <c r="B2" s="78" t="s">
        <v>72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0" ht="24.75" customHeight="1" thickBot="1" x14ac:dyDescent="0.3"/>
    <row r="4" spans="1:30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3</v>
      </c>
      <c r="G4" s="4">
        <v>8</v>
      </c>
      <c r="H4" s="4">
        <v>9</v>
      </c>
      <c r="I4" s="4">
        <v>10</v>
      </c>
      <c r="J4" s="4">
        <v>11</v>
      </c>
      <c r="K4" s="4">
        <v>12</v>
      </c>
      <c r="L4" s="4">
        <v>15</v>
      </c>
      <c r="M4" s="4">
        <v>16</v>
      </c>
      <c r="N4" s="4">
        <v>17</v>
      </c>
      <c r="O4" s="4">
        <v>18</v>
      </c>
      <c r="P4" s="4">
        <v>19</v>
      </c>
      <c r="Q4" s="4">
        <v>22</v>
      </c>
      <c r="R4" s="4">
        <v>23</v>
      </c>
      <c r="S4" s="4">
        <v>24</v>
      </c>
      <c r="T4" s="4">
        <v>25</v>
      </c>
      <c r="U4" s="4">
        <v>26</v>
      </c>
      <c r="V4" s="4">
        <v>29</v>
      </c>
      <c r="W4" s="4">
        <v>30</v>
      </c>
      <c r="X4" s="4">
        <v>31</v>
      </c>
      <c r="Y4" s="4">
        <v>24</v>
      </c>
      <c r="Z4" s="4">
        <v>27</v>
      </c>
      <c r="AA4" s="4">
        <v>28</v>
      </c>
      <c r="AB4" s="4">
        <v>29</v>
      </c>
      <c r="AC4" s="4">
        <v>30</v>
      </c>
      <c r="AD4" s="4" t="s">
        <v>40</v>
      </c>
    </row>
    <row r="5" spans="1:30" x14ac:dyDescent="0.25">
      <c r="A5" s="6">
        <v>1</v>
      </c>
      <c r="B5" s="43">
        <v>11801</v>
      </c>
      <c r="C5" s="44" t="s">
        <v>5</v>
      </c>
      <c r="D5" s="19"/>
      <c r="E5" s="19">
        <v>27.86</v>
      </c>
      <c r="F5" s="19"/>
      <c r="G5" s="19">
        <v>481.99</v>
      </c>
      <c r="H5" s="19">
        <v>2.86</v>
      </c>
      <c r="I5" s="19">
        <v>7.86</v>
      </c>
      <c r="J5" s="19">
        <v>10113.91</v>
      </c>
      <c r="K5" s="19">
        <v>6077.48</v>
      </c>
      <c r="L5" s="19"/>
      <c r="M5" s="19">
        <v>75.63</v>
      </c>
      <c r="N5" s="19">
        <v>191.21</v>
      </c>
      <c r="O5" s="19"/>
      <c r="P5" s="45">
        <v>43.5</v>
      </c>
      <c r="Q5" s="45">
        <v>24.3</v>
      </c>
      <c r="R5" s="45"/>
      <c r="S5" s="45">
        <v>4181.8599999999997</v>
      </c>
      <c r="T5" s="45">
        <v>53.64</v>
      </c>
      <c r="U5" s="45">
        <v>34.4</v>
      </c>
      <c r="V5" s="45">
        <v>386.08</v>
      </c>
      <c r="W5" s="45">
        <v>311.58</v>
      </c>
      <c r="X5" s="45">
        <v>1655.03</v>
      </c>
      <c r="Y5" s="45"/>
      <c r="Z5" s="45"/>
      <c r="AA5" s="45"/>
      <c r="AB5" s="45"/>
      <c r="AC5" s="20"/>
      <c r="AD5" s="20">
        <f>SUM(D5:AC5)</f>
        <v>23669.190000000002</v>
      </c>
    </row>
    <row r="6" spans="1:30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48"/>
      <c r="Q6" s="48"/>
      <c r="R6" s="48"/>
      <c r="S6" s="48"/>
      <c r="T6" s="48"/>
      <c r="U6" s="48"/>
      <c r="V6" s="48"/>
      <c r="W6" s="48"/>
      <c r="X6" s="48">
        <v>524.83000000000004</v>
      </c>
      <c r="Y6" s="48"/>
      <c r="Z6" s="48"/>
      <c r="AA6" s="48"/>
      <c r="AB6" s="48"/>
      <c r="AC6" s="22"/>
      <c r="AD6" s="20">
        <f t="shared" ref="AD6:AD40" si="0">SUM(D6:AC6)</f>
        <v>524.83000000000004</v>
      </c>
    </row>
    <row r="7" spans="1:30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/>
      <c r="T7" s="48"/>
      <c r="U7" s="48">
        <v>3632.7</v>
      </c>
      <c r="V7" s="48"/>
      <c r="W7" s="48"/>
      <c r="X7" s="48">
        <v>3460.33</v>
      </c>
      <c r="Y7" s="48"/>
      <c r="Z7" s="48"/>
      <c r="AA7" s="48"/>
      <c r="AB7" s="48"/>
      <c r="AC7" s="22"/>
      <c r="AD7" s="20">
        <f t="shared" si="0"/>
        <v>7093.03</v>
      </c>
    </row>
    <row r="8" spans="1:30" x14ac:dyDescent="0.25">
      <c r="A8" s="9">
        <f t="shared" si="1"/>
        <v>4</v>
      </c>
      <c r="B8" s="46">
        <v>11804</v>
      </c>
      <c r="C8" s="47" t="s">
        <v>8</v>
      </c>
      <c r="D8" s="21"/>
      <c r="E8" s="21"/>
      <c r="F8" s="21"/>
      <c r="G8" s="21"/>
      <c r="H8" s="21"/>
      <c r="I8" s="21"/>
      <c r="J8" s="21">
        <v>740.52</v>
      </c>
      <c r="K8" s="21"/>
      <c r="L8" s="21">
        <v>8.58</v>
      </c>
      <c r="M8" s="21"/>
      <c r="N8" s="21"/>
      <c r="O8" s="21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22"/>
      <c r="AD8" s="20">
        <f t="shared" si="0"/>
        <v>749.1</v>
      </c>
    </row>
    <row r="9" spans="1:30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22"/>
      <c r="AD9" s="20">
        <f t="shared" si="0"/>
        <v>0</v>
      </c>
    </row>
    <row r="10" spans="1:30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/>
      <c r="Q10" s="48"/>
      <c r="R10" s="48"/>
      <c r="S10" s="48"/>
      <c r="T10" s="48">
        <v>2.91</v>
      </c>
      <c r="U10" s="48"/>
      <c r="V10" s="48"/>
      <c r="W10" s="48"/>
      <c r="X10" s="48"/>
      <c r="Y10" s="48"/>
      <c r="Z10" s="48"/>
      <c r="AA10" s="48"/>
      <c r="AB10" s="48"/>
      <c r="AC10" s="22"/>
      <c r="AD10" s="20">
        <f t="shared" si="0"/>
        <v>2.91</v>
      </c>
    </row>
    <row r="11" spans="1:30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2"/>
      <c r="AD11" s="20">
        <f t="shared" si="0"/>
        <v>0</v>
      </c>
    </row>
    <row r="12" spans="1:30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2"/>
      <c r="AD12" s="20">
        <f t="shared" si="0"/>
        <v>0</v>
      </c>
    </row>
    <row r="13" spans="1:30" x14ac:dyDescent="0.25">
      <c r="A13" s="9">
        <f t="shared" si="1"/>
        <v>9</v>
      </c>
      <c r="B13" s="46">
        <v>11813</v>
      </c>
      <c r="C13" s="47" t="s">
        <v>46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22"/>
      <c r="AD13" s="20">
        <f t="shared" si="0"/>
        <v>0</v>
      </c>
    </row>
    <row r="14" spans="1:30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2"/>
      <c r="AD14" s="20">
        <f t="shared" si="0"/>
        <v>0</v>
      </c>
    </row>
    <row r="15" spans="1:30" x14ac:dyDescent="0.25">
      <c r="A15" s="9">
        <f t="shared" si="1"/>
        <v>11</v>
      </c>
      <c r="B15" s="46">
        <v>11817</v>
      </c>
      <c r="C15" s="47" t="s">
        <v>14</v>
      </c>
      <c r="D15" s="21"/>
      <c r="E15" s="21"/>
      <c r="F15" s="21"/>
      <c r="G15" s="21">
        <v>22.86</v>
      </c>
      <c r="H15" s="21"/>
      <c r="I15" s="21">
        <v>8.58</v>
      </c>
      <c r="J15" s="21">
        <v>97.74</v>
      </c>
      <c r="K15" s="21">
        <v>36.6</v>
      </c>
      <c r="L15" s="21">
        <v>5.13</v>
      </c>
      <c r="M15" s="21">
        <v>8.58</v>
      </c>
      <c r="N15" s="21">
        <v>11.66</v>
      </c>
      <c r="O15" s="21"/>
      <c r="P15" s="48">
        <v>10.83</v>
      </c>
      <c r="Q15" s="48">
        <v>5.72</v>
      </c>
      <c r="R15" s="48"/>
      <c r="S15" s="48">
        <v>152.43</v>
      </c>
      <c r="T15" s="48"/>
      <c r="U15" s="48">
        <v>40.04</v>
      </c>
      <c r="V15" s="48">
        <v>11.44</v>
      </c>
      <c r="W15" s="48">
        <v>750</v>
      </c>
      <c r="X15" s="48">
        <v>22.88</v>
      </c>
      <c r="Y15" s="48"/>
      <c r="Z15" s="48"/>
      <c r="AA15" s="48"/>
      <c r="AB15" s="48"/>
      <c r="AC15" s="22"/>
      <c r="AD15" s="20">
        <f t="shared" si="0"/>
        <v>1184.4900000000002</v>
      </c>
    </row>
    <row r="16" spans="1:30" x14ac:dyDescent="0.25">
      <c r="A16" s="9">
        <f t="shared" si="1"/>
        <v>12</v>
      </c>
      <c r="B16" s="46">
        <v>11818</v>
      </c>
      <c r="C16" s="47" t="s">
        <v>15</v>
      </c>
      <c r="D16" s="21"/>
      <c r="E16" s="21">
        <v>3.43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48"/>
      <c r="Q16" s="48"/>
      <c r="R16" s="48"/>
      <c r="S16" s="48"/>
      <c r="T16" s="48">
        <v>3.43</v>
      </c>
      <c r="U16" s="48"/>
      <c r="V16" s="48"/>
      <c r="W16" s="48"/>
      <c r="X16" s="48"/>
      <c r="Y16" s="48"/>
      <c r="Z16" s="48"/>
      <c r="AA16" s="48"/>
      <c r="AB16" s="48"/>
      <c r="AC16" s="22"/>
      <c r="AD16" s="20">
        <f t="shared" si="0"/>
        <v>6.86</v>
      </c>
    </row>
    <row r="17" spans="1:30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0">
        <f t="shared" si="0"/>
        <v>0</v>
      </c>
    </row>
    <row r="18" spans="1:30" x14ac:dyDescent="0.25">
      <c r="A18" s="9">
        <f t="shared" si="1"/>
        <v>14</v>
      </c>
      <c r="B18" s="46">
        <v>12105</v>
      </c>
      <c r="C18" s="47" t="s">
        <v>17</v>
      </c>
      <c r="D18" s="21">
        <v>167.43</v>
      </c>
      <c r="E18" s="21">
        <v>76.25</v>
      </c>
      <c r="F18" s="21">
        <v>87.58</v>
      </c>
      <c r="G18" s="21">
        <v>167.94</v>
      </c>
      <c r="H18" s="21">
        <v>113.61</v>
      </c>
      <c r="I18" s="21">
        <v>125.5</v>
      </c>
      <c r="J18" s="21">
        <v>87.25</v>
      </c>
      <c r="K18" s="21">
        <v>112.5</v>
      </c>
      <c r="L18" s="21">
        <v>131.75</v>
      </c>
      <c r="M18" s="21">
        <v>97.25</v>
      </c>
      <c r="N18" s="21">
        <v>178.06</v>
      </c>
      <c r="O18" s="21">
        <v>84.5</v>
      </c>
      <c r="P18" s="48">
        <v>98</v>
      </c>
      <c r="Q18" s="48">
        <v>116.75</v>
      </c>
      <c r="R18" s="48">
        <v>39.380000000000003</v>
      </c>
      <c r="S18" s="48">
        <v>126.14</v>
      </c>
      <c r="T18" s="48">
        <v>64.25</v>
      </c>
      <c r="U18" s="48">
        <v>93.75</v>
      </c>
      <c r="V18" s="48">
        <v>138</v>
      </c>
      <c r="W18" s="48">
        <v>128.75</v>
      </c>
      <c r="X18" s="48">
        <v>79.25</v>
      </c>
      <c r="Y18" s="48"/>
      <c r="Z18" s="48"/>
      <c r="AA18" s="48"/>
      <c r="AB18" s="48"/>
      <c r="AC18" s="22"/>
      <c r="AD18" s="20">
        <f t="shared" si="0"/>
        <v>2313.8900000000003</v>
      </c>
    </row>
    <row r="19" spans="1:30" x14ac:dyDescent="0.25">
      <c r="A19" s="9">
        <f t="shared" si="1"/>
        <v>15</v>
      </c>
      <c r="B19" s="46">
        <v>12108</v>
      </c>
      <c r="C19" s="47" t="s">
        <v>18</v>
      </c>
      <c r="D19" s="21">
        <v>144.53</v>
      </c>
      <c r="E19" s="21">
        <v>55.69</v>
      </c>
      <c r="F19" s="21">
        <v>54.28</v>
      </c>
      <c r="G19" s="21">
        <v>112.33</v>
      </c>
      <c r="H19" s="21">
        <v>92.14</v>
      </c>
      <c r="I19" s="21">
        <v>90.05</v>
      </c>
      <c r="J19" s="21">
        <v>66.92</v>
      </c>
      <c r="K19" s="21">
        <v>71.680000000000007</v>
      </c>
      <c r="L19" s="21">
        <v>98.08</v>
      </c>
      <c r="M19" s="21">
        <v>127.06</v>
      </c>
      <c r="N19" s="21">
        <v>29.99</v>
      </c>
      <c r="O19" s="21">
        <v>49.17</v>
      </c>
      <c r="P19" s="48">
        <v>880.6</v>
      </c>
      <c r="Q19" s="48">
        <v>54.6</v>
      </c>
      <c r="R19" s="48">
        <v>87.75</v>
      </c>
      <c r="S19" s="48">
        <v>64.25</v>
      </c>
      <c r="T19" s="48">
        <v>35.75</v>
      </c>
      <c r="U19" s="48">
        <v>63.36</v>
      </c>
      <c r="V19" s="48">
        <v>203.64</v>
      </c>
      <c r="W19" s="48">
        <v>266.83999999999997</v>
      </c>
      <c r="X19" s="48">
        <v>317.67</v>
      </c>
      <c r="Y19" s="48"/>
      <c r="Z19" s="48"/>
      <c r="AA19" s="48"/>
      <c r="AB19" s="48"/>
      <c r="AC19" s="22"/>
      <c r="AD19" s="20">
        <f t="shared" si="0"/>
        <v>2966.38</v>
      </c>
    </row>
    <row r="20" spans="1:30" x14ac:dyDescent="0.25">
      <c r="A20" s="9">
        <f t="shared" si="1"/>
        <v>16</v>
      </c>
      <c r="B20" s="46">
        <v>12109</v>
      </c>
      <c r="C20" s="47" t="s">
        <v>19</v>
      </c>
      <c r="D20" s="21">
        <v>213.68</v>
      </c>
      <c r="E20" s="21">
        <v>75.930000000000007</v>
      </c>
      <c r="F20" s="21">
        <v>80.09</v>
      </c>
      <c r="G20" s="21">
        <v>229.54</v>
      </c>
      <c r="H20" s="21">
        <v>98.76</v>
      </c>
      <c r="I20" s="21">
        <v>138.13</v>
      </c>
      <c r="J20" s="21">
        <v>83.36</v>
      </c>
      <c r="K20" s="21">
        <v>87.59</v>
      </c>
      <c r="L20" s="21">
        <v>147.43</v>
      </c>
      <c r="M20" s="21">
        <v>183.8</v>
      </c>
      <c r="N20" s="21">
        <v>45.4</v>
      </c>
      <c r="O20" s="21">
        <v>51.68</v>
      </c>
      <c r="P20" s="48">
        <v>1191.95</v>
      </c>
      <c r="Q20" s="48">
        <v>97.9</v>
      </c>
      <c r="R20" s="48">
        <v>97.41</v>
      </c>
      <c r="S20" s="48">
        <v>142.86000000000001</v>
      </c>
      <c r="T20" s="48">
        <v>52.29</v>
      </c>
      <c r="U20" s="48">
        <v>80.12</v>
      </c>
      <c r="V20" s="48">
        <v>215.73</v>
      </c>
      <c r="W20" s="48">
        <v>351.95</v>
      </c>
      <c r="X20" s="48">
        <v>430.13</v>
      </c>
      <c r="Y20" s="48"/>
      <c r="Z20" s="48"/>
      <c r="AA20" s="48"/>
      <c r="AB20" s="48"/>
      <c r="AC20" s="22"/>
      <c r="AD20" s="20">
        <f t="shared" si="0"/>
        <v>4095.73</v>
      </c>
    </row>
    <row r="21" spans="1:30" x14ac:dyDescent="0.25">
      <c r="A21" s="9">
        <f t="shared" si="1"/>
        <v>17</v>
      </c>
      <c r="B21" s="46">
        <v>12111</v>
      </c>
      <c r="C21" s="47" t="s">
        <v>20</v>
      </c>
      <c r="D21" s="21">
        <v>20</v>
      </c>
      <c r="E21" s="21">
        <v>61</v>
      </c>
      <c r="F21" s="21"/>
      <c r="G21" s="21"/>
      <c r="H21" s="21">
        <v>20</v>
      </c>
      <c r="I21" s="21">
        <v>10</v>
      </c>
      <c r="J21" s="21"/>
      <c r="K21" s="21"/>
      <c r="L21" s="21"/>
      <c r="M21" s="21"/>
      <c r="N21" s="21"/>
      <c r="O21" s="21"/>
      <c r="P21" s="48">
        <v>43.98</v>
      </c>
      <c r="Q21" s="48">
        <v>8.6999999999999993</v>
      </c>
      <c r="R21" s="48">
        <v>10</v>
      </c>
      <c r="S21" s="48"/>
      <c r="T21" s="48"/>
      <c r="U21" s="48"/>
      <c r="V21" s="48">
        <v>10</v>
      </c>
      <c r="W21" s="48">
        <v>20</v>
      </c>
      <c r="X21" s="48"/>
      <c r="Y21" s="48"/>
      <c r="Z21" s="48"/>
      <c r="AA21" s="48"/>
      <c r="AB21" s="48"/>
      <c r="AC21" s="22"/>
      <c r="AD21" s="20">
        <f t="shared" si="0"/>
        <v>203.67999999999998</v>
      </c>
    </row>
    <row r="22" spans="1:30" x14ac:dyDescent="0.25">
      <c r="A22" s="9">
        <f t="shared" si="1"/>
        <v>18</v>
      </c>
      <c r="B22" s="46">
        <v>12112</v>
      </c>
      <c r="C22" s="47" t="s">
        <v>21</v>
      </c>
      <c r="D22" s="21">
        <v>157.96</v>
      </c>
      <c r="E22" s="21">
        <v>53.05</v>
      </c>
      <c r="F22" s="21">
        <v>58.94</v>
      </c>
      <c r="G22" s="21">
        <v>136.41</v>
      </c>
      <c r="H22" s="21">
        <v>80.16</v>
      </c>
      <c r="I22" s="21">
        <v>85.54</v>
      </c>
      <c r="J22" s="21">
        <v>56.14</v>
      </c>
      <c r="K22" s="21">
        <v>58.88</v>
      </c>
      <c r="L22" s="21">
        <v>95.51</v>
      </c>
      <c r="M22" s="21">
        <v>129.47</v>
      </c>
      <c r="N22" s="21">
        <v>34.5</v>
      </c>
      <c r="O22" s="21">
        <v>42</v>
      </c>
      <c r="P22" s="48">
        <v>509.7</v>
      </c>
      <c r="Q22" s="48">
        <v>57.76</v>
      </c>
      <c r="R22" s="48">
        <v>69.3</v>
      </c>
      <c r="S22" s="48">
        <v>83.17</v>
      </c>
      <c r="T22" s="48">
        <v>34.729999999999997</v>
      </c>
      <c r="U22" s="48">
        <v>50.08</v>
      </c>
      <c r="V22" s="48">
        <v>143.16</v>
      </c>
      <c r="W22" s="48">
        <v>248.66</v>
      </c>
      <c r="X22" s="48">
        <v>283.52</v>
      </c>
      <c r="Y22" s="48"/>
      <c r="Z22" s="48"/>
      <c r="AA22" s="48"/>
      <c r="AB22" s="48"/>
      <c r="AC22" s="22"/>
      <c r="AD22" s="20">
        <f t="shared" si="0"/>
        <v>2468.64</v>
      </c>
    </row>
    <row r="23" spans="1:30" x14ac:dyDescent="0.25">
      <c r="A23" s="9">
        <f t="shared" si="1"/>
        <v>19</v>
      </c>
      <c r="B23" s="46">
        <v>12114</v>
      </c>
      <c r="C23" s="47" t="s">
        <v>22</v>
      </c>
      <c r="D23" s="21">
        <v>68.989999999999995</v>
      </c>
      <c r="E23" s="21">
        <v>27.54</v>
      </c>
      <c r="F23" s="21">
        <v>24.36</v>
      </c>
      <c r="G23" s="21">
        <v>141.31</v>
      </c>
      <c r="H23" s="21">
        <v>40.729999999999997</v>
      </c>
      <c r="I23" s="21">
        <v>50.24</v>
      </c>
      <c r="J23" s="21">
        <v>579.78</v>
      </c>
      <c r="K23" s="21">
        <v>918.17</v>
      </c>
      <c r="L23" s="21">
        <v>52.73</v>
      </c>
      <c r="M23" s="21">
        <v>59.22</v>
      </c>
      <c r="N23" s="21">
        <v>32.89</v>
      </c>
      <c r="O23" s="21">
        <v>23.47</v>
      </c>
      <c r="P23" s="48">
        <v>304.27999999999997</v>
      </c>
      <c r="Q23" s="48">
        <v>35.909999999999997</v>
      </c>
      <c r="R23" s="48">
        <v>39.270000000000003</v>
      </c>
      <c r="S23" s="48">
        <v>325.60000000000002</v>
      </c>
      <c r="T23" s="48">
        <v>22.79</v>
      </c>
      <c r="U23" s="48">
        <v>216.16</v>
      </c>
      <c r="V23" s="48">
        <v>99.74</v>
      </c>
      <c r="W23" s="48">
        <v>156.08000000000001</v>
      </c>
      <c r="X23" s="48">
        <v>432.06</v>
      </c>
      <c r="Y23" s="48"/>
      <c r="Z23" s="48"/>
      <c r="AA23" s="48"/>
      <c r="AB23" s="48"/>
      <c r="AC23" s="22"/>
      <c r="AD23" s="20">
        <f t="shared" si="0"/>
        <v>3651.3199999999993</v>
      </c>
    </row>
    <row r="24" spans="1:30" x14ac:dyDescent="0.25">
      <c r="A24" s="9">
        <f t="shared" si="1"/>
        <v>20</v>
      </c>
      <c r="B24" s="46">
        <v>12115</v>
      </c>
      <c r="C24" s="47" t="s">
        <v>23</v>
      </c>
      <c r="D24" s="21">
        <v>883.23</v>
      </c>
      <c r="E24" s="21">
        <v>319.36</v>
      </c>
      <c r="F24" s="21">
        <v>285.74</v>
      </c>
      <c r="G24" s="21">
        <v>1407.85</v>
      </c>
      <c r="H24" s="21">
        <v>329.93</v>
      </c>
      <c r="I24" s="21">
        <v>303.06</v>
      </c>
      <c r="J24" s="21">
        <v>422.14</v>
      </c>
      <c r="K24" s="21">
        <v>514.41999999999996</v>
      </c>
      <c r="L24" s="21">
        <v>933.93</v>
      </c>
      <c r="M24" s="21">
        <v>320.42</v>
      </c>
      <c r="N24" s="21">
        <v>288.01</v>
      </c>
      <c r="O24" s="21">
        <v>324.8</v>
      </c>
      <c r="P24" s="48">
        <v>280.37</v>
      </c>
      <c r="Q24" s="48">
        <v>941.72</v>
      </c>
      <c r="R24" s="48">
        <v>476.69</v>
      </c>
      <c r="S24" s="48">
        <v>328.02</v>
      </c>
      <c r="T24" s="48">
        <v>324.36</v>
      </c>
      <c r="U24" s="48">
        <v>302.52999999999997</v>
      </c>
      <c r="V24" s="48">
        <v>1084.4100000000001</v>
      </c>
      <c r="W24" s="48">
        <v>315.91000000000003</v>
      </c>
      <c r="X24" s="48">
        <v>310.22000000000003</v>
      </c>
      <c r="Y24" s="48"/>
      <c r="Z24" s="48"/>
      <c r="AA24" s="48"/>
      <c r="AB24" s="48"/>
      <c r="AC24" s="22"/>
      <c r="AD24" s="20">
        <f t="shared" si="0"/>
        <v>10697.12</v>
      </c>
    </row>
    <row r="25" spans="1:30" x14ac:dyDescent="0.25">
      <c r="A25" s="9">
        <f t="shared" si="1"/>
        <v>21</v>
      </c>
      <c r="B25" s="46">
        <v>12117</v>
      </c>
      <c r="C25" s="47" t="s">
        <v>24</v>
      </c>
      <c r="D25" s="21">
        <v>47.85</v>
      </c>
      <c r="E25" s="21">
        <v>16.649999999999999</v>
      </c>
      <c r="F25" s="21">
        <v>9.01</v>
      </c>
      <c r="G25" s="21">
        <v>24.69</v>
      </c>
      <c r="H25" s="21">
        <v>20.36</v>
      </c>
      <c r="I25" s="21">
        <v>38.51</v>
      </c>
      <c r="J25" s="21">
        <v>23.83</v>
      </c>
      <c r="K25" s="21">
        <v>23.13</v>
      </c>
      <c r="L25" s="21">
        <v>30.29</v>
      </c>
      <c r="M25" s="21">
        <v>47.62</v>
      </c>
      <c r="N25" s="21">
        <v>8.86</v>
      </c>
      <c r="O25" s="21">
        <v>7.07</v>
      </c>
      <c r="P25" s="48">
        <v>433.19</v>
      </c>
      <c r="Q25" s="48">
        <v>16</v>
      </c>
      <c r="R25" s="48">
        <v>33.11</v>
      </c>
      <c r="S25" s="48">
        <v>71.900000000000006</v>
      </c>
      <c r="T25" s="48">
        <v>10.06</v>
      </c>
      <c r="U25" s="48">
        <v>19.88</v>
      </c>
      <c r="V25" s="48">
        <v>75.23</v>
      </c>
      <c r="W25" s="48">
        <v>78.680000000000007</v>
      </c>
      <c r="X25" s="48">
        <v>111.04</v>
      </c>
      <c r="Y25" s="48"/>
      <c r="Z25" s="48"/>
      <c r="AA25" s="48"/>
      <c r="AB25" s="48"/>
      <c r="AC25" s="22"/>
      <c r="AD25" s="20">
        <f t="shared" si="0"/>
        <v>1146.9599999999998</v>
      </c>
    </row>
    <row r="26" spans="1:30" x14ac:dyDescent="0.25">
      <c r="A26" s="9">
        <f t="shared" si="1"/>
        <v>22</v>
      </c>
      <c r="B26" s="46">
        <v>12118</v>
      </c>
      <c r="C26" s="47" t="s">
        <v>25</v>
      </c>
      <c r="D26" s="21"/>
      <c r="E26" s="21"/>
      <c r="F26" s="21"/>
      <c r="G26" s="21">
        <v>500</v>
      </c>
      <c r="H26" s="21"/>
      <c r="I26" s="21"/>
      <c r="J26" s="21"/>
      <c r="K26" s="21">
        <v>11340</v>
      </c>
      <c r="L26" s="21"/>
      <c r="M26" s="21"/>
      <c r="N26" s="21"/>
      <c r="O26" s="21"/>
      <c r="P26" s="48"/>
      <c r="Q26" s="48"/>
      <c r="R26" s="48"/>
      <c r="S26" s="48">
        <v>4088</v>
      </c>
      <c r="T26" s="48"/>
      <c r="U26" s="48"/>
      <c r="V26" s="48"/>
      <c r="W26" s="48"/>
      <c r="X26" s="48"/>
      <c r="Y26" s="48"/>
      <c r="Z26" s="48"/>
      <c r="AA26" s="48"/>
      <c r="AB26" s="48"/>
      <c r="AC26" s="22"/>
      <c r="AD26" s="20">
        <f t="shared" si="0"/>
        <v>15928</v>
      </c>
    </row>
    <row r="27" spans="1:30" x14ac:dyDescent="0.25">
      <c r="A27" s="9">
        <f t="shared" si="1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2"/>
      <c r="AD27" s="20">
        <f t="shared" si="0"/>
        <v>0</v>
      </c>
    </row>
    <row r="28" spans="1:30" x14ac:dyDescent="0.25">
      <c r="A28" s="9">
        <f t="shared" si="1"/>
        <v>24</v>
      </c>
      <c r="B28" s="46">
        <v>12199</v>
      </c>
      <c r="C28" s="47" t="s">
        <v>27</v>
      </c>
      <c r="D28" s="21">
        <v>80.22</v>
      </c>
      <c r="E28" s="21">
        <v>90</v>
      </c>
      <c r="F28" s="21"/>
      <c r="G28" s="21"/>
      <c r="H28" s="21">
        <v>11.8</v>
      </c>
      <c r="I28" s="21">
        <v>13.38</v>
      </c>
      <c r="J28" s="21"/>
      <c r="K28" s="21">
        <v>10</v>
      </c>
      <c r="L28" s="21">
        <v>45.54</v>
      </c>
      <c r="M28" s="21"/>
      <c r="N28" s="21"/>
      <c r="O28" s="21">
        <v>4.59</v>
      </c>
      <c r="P28" s="48"/>
      <c r="Q28" s="48">
        <v>15.51</v>
      </c>
      <c r="R28" s="48"/>
      <c r="S28" s="48">
        <v>168.58</v>
      </c>
      <c r="T28" s="48"/>
      <c r="U28" s="48">
        <v>6.82</v>
      </c>
      <c r="V28" s="48">
        <v>9.74</v>
      </c>
      <c r="W28" s="48">
        <v>35.24</v>
      </c>
      <c r="X28" s="48">
        <v>135.49</v>
      </c>
      <c r="Y28" s="48"/>
      <c r="Z28" s="48"/>
      <c r="AA28" s="48"/>
      <c r="AB28" s="48"/>
      <c r="AC28" s="22"/>
      <c r="AD28" s="20">
        <f t="shared" si="0"/>
        <v>626.91000000000008</v>
      </c>
    </row>
    <row r="29" spans="1:30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22"/>
      <c r="AD29" s="20">
        <f t="shared" si="0"/>
        <v>0</v>
      </c>
    </row>
    <row r="30" spans="1:30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22"/>
      <c r="AD30" s="20">
        <f t="shared" si="0"/>
        <v>0</v>
      </c>
    </row>
    <row r="31" spans="1:30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22"/>
      <c r="AD31" s="20">
        <f t="shared" si="0"/>
        <v>0</v>
      </c>
    </row>
    <row r="32" spans="1:30" x14ac:dyDescent="0.25">
      <c r="A32" s="9">
        <f t="shared" si="1"/>
        <v>28</v>
      </c>
      <c r="B32" s="46">
        <v>15301</v>
      </c>
      <c r="C32" s="47" t="s">
        <v>31</v>
      </c>
      <c r="D32" s="21"/>
      <c r="E32" s="21"/>
      <c r="F32" s="21"/>
      <c r="G32" s="21"/>
      <c r="H32" s="21"/>
      <c r="I32" s="21"/>
      <c r="J32" s="21">
        <v>164.81</v>
      </c>
      <c r="K32" s="21">
        <v>471.29</v>
      </c>
      <c r="L32" s="21"/>
      <c r="M32" s="21"/>
      <c r="N32" s="21"/>
      <c r="O32" s="21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22"/>
      <c r="AD32" s="20">
        <f t="shared" si="0"/>
        <v>636.1</v>
      </c>
    </row>
    <row r="33" spans="1:30" x14ac:dyDescent="0.25">
      <c r="A33" s="9">
        <f t="shared" si="1"/>
        <v>29</v>
      </c>
      <c r="B33" s="46">
        <v>15302</v>
      </c>
      <c r="C33" s="47" t="s">
        <v>32</v>
      </c>
      <c r="D33" s="21"/>
      <c r="E33" s="21"/>
      <c r="F33" s="21"/>
      <c r="G33" s="21"/>
      <c r="H33" s="21"/>
      <c r="I33" s="21"/>
      <c r="J33" s="21">
        <v>51.37</v>
      </c>
      <c r="K33" s="21">
        <v>59.56</v>
      </c>
      <c r="L33" s="21"/>
      <c r="M33" s="21"/>
      <c r="N33" s="21"/>
      <c r="O33" s="21"/>
      <c r="P33" s="48"/>
      <c r="Q33" s="48"/>
      <c r="R33" s="48"/>
      <c r="S33" s="48"/>
      <c r="T33" s="48"/>
      <c r="U33" s="48"/>
      <c r="V33" s="48"/>
      <c r="W33" s="48"/>
      <c r="X33" s="48">
        <v>15.81</v>
      </c>
      <c r="Y33" s="48"/>
      <c r="Z33" s="48"/>
      <c r="AA33" s="48"/>
      <c r="AB33" s="48"/>
      <c r="AC33" s="22"/>
      <c r="AD33" s="20">
        <f t="shared" si="0"/>
        <v>126.74000000000001</v>
      </c>
    </row>
    <row r="34" spans="1:30" x14ac:dyDescent="0.25">
      <c r="A34" s="9">
        <f t="shared" si="1"/>
        <v>30</v>
      </c>
      <c r="B34" s="46">
        <v>15312</v>
      </c>
      <c r="C34" s="47" t="s">
        <v>33</v>
      </c>
      <c r="D34" s="21">
        <v>2.86</v>
      </c>
      <c r="E34" s="21">
        <v>2.86</v>
      </c>
      <c r="F34" s="21"/>
      <c r="G34" s="21"/>
      <c r="H34" s="21"/>
      <c r="I34" s="21"/>
      <c r="J34" s="21"/>
      <c r="K34" s="21">
        <v>5.72</v>
      </c>
      <c r="L34" s="21"/>
      <c r="M34" s="21"/>
      <c r="N34" s="21"/>
      <c r="O34" s="21">
        <v>2.86</v>
      </c>
      <c r="P34" s="48"/>
      <c r="Q34" s="48">
        <v>2.86</v>
      </c>
      <c r="R34" s="48"/>
      <c r="S34" s="48">
        <v>2.86</v>
      </c>
      <c r="T34" s="48"/>
      <c r="U34" s="48"/>
      <c r="V34" s="48"/>
      <c r="W34" s="48"/>
      <c r="X34" s="48"/>
      <c r="Y34" s="48"/>
      <c r="Z34" s="48"/>
      <c r="AA34" s="48"/>
      <c r="AB34" s="48"/>
      <c r="AC34" s="22"/>
      <c r="AD34" s="20">
        <f t="shared" si="0"/>
        <v>20.02</v>
      </c>
    </row>
    <row r="35" spans="1:30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>
        <v>0.11</v>
      </c>
      <c r="T35" s="48"/>
      <c r="U35" s="48"/>
      <c r="V35" s="48"/>
      <c r="W35" s="48"/>
      <c r="X35" s="48">
        <v>2.86</v>
      </c>
      <c r="Y35" s="48"/>
      <c r="Z35" s="48"/>
      <c r="AA35" s="48"/>
      <c r="AB35" s="48"/>
      <c r="AC35" s="22"/>
      <c r="AD35" s="20">
        <f t="shared" si="0"/>
        <v>2.9699999999999998</v>
      </c>
    </row>
    <row r="36" spans="1:30" x14ac:dyDescent="0.25">
      <c r="A36" s="9">
        <f t="shared" si="1"/>
        <v>32</v>
      </c>
      <c r="B36" s="46">
        <v>15402</v>
      </c>
      <c r="C36" s="49" t="s">
        <v>35</v>
      </c>
      <c r="D36" s="21"/>
      <c r="E36" s="21">
        <v>17.13</v>
      </c>
      <c r="F36" s="21"/>
      <c r="G36" s="21"/>
      <c r="H36" s="21">
        <v>6.3</v>
      </c>
      <c r="I36" s="21">
        <v>28.55</v>
      </c>
      <c r="J36" s="21"/>
      <c r="K36" s="21">
        <v>200</v>
      </c>
      <c r="L36" s="21"/>
      <c r="M36" s="21"/>
      <c r="N36" s="21"/>
      <c r="O36" s="21"/>
      <c r="P36" s="48">
        <v>17.13</v>
      </c>
      <c r="Q36" s="48"/>
      <c r="R36" s="48"/>
      <c r="S36" s="48"/>
      <c r="T36" s="48"/>
      <c r="U36" s="48"/>
      <c r="V36" s="48"/>
      <c r="W36" s="48"/>
      <c r="X36" s="48">
        <v>15.81</v>
      </c>
      <c r="Y36" s="48"/>
      <c r="Z36" s="48"/>
      <c r="AA36" s="48"/>
      <c r="AB36" s="48"/>
      <c r="AC36" s="22"/>
      <c r="AD36" s="20">
        <f t="shared" si="0"/>
        <v>284.92</v>
      </c>
    </row>
    <row r="37" spans="1:30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3"/>
      <c r="R37" s="63"/>
      <c r="S37" s="53"/>
      <c r="T37" s="64">
        <v>14026</v>
      </c>
      <c r="U37" s="53"/>
      <c r="V37" s="53"/>
      <c r="W37" s="53"/>
      <c r="X37" s="53"/>
      <c r="Y37" s="53"/>
      <c r="Z37" s="53"/>
      <c r="AA37" s="53"/>
      <c r="AB37" s="53"/>
      <c r="AC37" s="54"/>
      <c r="AD37" s="20">
        <f t="shared" si="0"/>
        <v>14026</v>
      </c>
    </row>
    <row r="38" spans="1:30" ht="15.75" thickBot="1" x14ac:dyDescent="0.3">
      <c r="A38" s="9">
        <f>+A37</f>
        <v>33</v>
      </c>
      <c r="B38" s="79" t="s">
        <v>37</v>
      </c>
      <c r="C38" s="80"/>
      <c r="D38" s="12">
        <f>SUM(D5:D37)</f>
        <v>1786.75</v>
      </c>
      <c r="E38" s="12">
        <f t="shared" ref="E38:AD38" si="2">SUM(E5:E37)</f>
        <v>826.75</v>
      </c>
      <c r="F38" s="12">
        <f t="shared" si="2"/>
        <v>600</v>
      </c>
      <c r="G38" s="12">
        <f t="shared" si="2"/>
        <v>3224.9199999999996</v>
      </c>
      <c r="H38" s="12">
        <f t="shared" si="2"/>
        <v>816.65</v>
      </c>
      <c r="I38" s="12">
        <f t="shared" si="2"/>
        <v>899.4</v>
      </c>
      <c r="J38" s="12">
        <f t="shared" si="2"/>
        <v>12487.77</v>
      </c>
      <c r="K38" s="12">
        <f t="shared" si="2"/>
        <v>19987.020000000004</v>
      </c>
      <c r="L38" s="12">
        <f t="shared" si="2"/>
        <v>1548.9699999999998</v>
      </c>
      <c r="M38" s="12">
        <f t="shared" si="2"/>
        <v>1049.05</v>
      </c>
      <c r="N38" s="12">
        <f t="shared" si="2"/>
        <v>820.58</v>
      </c>
      <c r="O38" s="12">
        <f t="shared" si="2"/>
        <v>590.1400000000001</v>
      </c>
      <c r="P38" s="12">
        <f t="shared" si="2"/>
        <v>3813.53</v>
      </c>
      <c r="Q38" s="12">
        <f t="shared" si="2"/>
        <v>1377.73</v>
      </c>
      <c r="R38" s="12">
        <f>SUM(R18:R37)</f>
        <v>852.91</v>
      </c>
      <c r="S38" s="12">
        <f>SUM(S5:S37)</f>
        <v>9735.7800000000007</v>
      </c>
      <c r="T38" s="12">
        <f>SUM(T5:T37)</f>
        <v>14630.21</v>
      </c>
      <c r="U38" s="12">
        <f>SUM(U5:U37)</f>
        <v>4539.8399999999992</v>
      </c>
      <c r="V38" s="12">
        <f t="shared" si="2"/>
        <v>2377.1699999999996</v>
      </c>
      <c r="W38" s="12">
        <f t="shared" si="2"/>
        <v>2663.6899999999991</v>
      </c>
      <c r="X38" s="12">
        <f t="shared" si="2"/>
        <v>7796.9300000000021</v>
      </c>
      <c r="Y38" s="12">
        <f t="shared" si="2"/>
        <v>0</v>
      </c>
      <c r="Z38" s="12">
        <f t="shared" si="2"/>
        <v>0</v>
      </c>
      <c r="AA38" s="12">
        <f t="shared" si="2"/>
        <v>0</v>
      </c>
      <c r="AB38" s="12">
        <f>SUM(AB5:AB37)</f>
        <v>0</v>
      </c>
      <c r="AC38" s="12">
        <f t="shared" si="2"/>
        <v>0</v>
      </c>
      <c r="AD38" s="12">
        <f t="shared" si="2"/>
        <v>92425.790000000023</v>
      </c>
    </row>
    <row r="39" spans="1:30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/>
      <c r="R39" s="56"/>
      <c r="S39" s="56"/>
      <c r="T39" s="56"/>
      <c r="U39" s="56"/>
      <c r="V39" s="56">
        <v>31416.66</v>
      </c>
      <c r="W39" s="56"/>
      <c r="X39" s="56"/>
      <c r="Y39" s="56"/>
      <c r="Z39" s="56"/>
      <c r="AA39" s="56"/>
      <c r="AB39" s="56"/>
      <c r="AC39" s="15"/>
      <c r="AD39" s="20">
        <f t="shared" si="0"/>
        <v>31416.66</v>
      </c>
    </row>
    <row r="40" spans="1:30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/>
      <c r="R40" s="57"/>
      <c r="S40" s="57"/>
      <c r="T40" s="57"/>
      <c r="U40" s="57"/>
      <c r="V40" s="57">
        <v>94249.96</v>
      </c>
      <c r="W40" s="57"/>
      <c r="X40" s="57"/>
      <c r="Y40" s="57"/>
      <c r="Z40" s="57"/>
      <c r="AA40" s="57"/>
      <c r="AB40" s="57"/>
      <c r="AC40" s="11"/>
      <c r="AD40" s="20">
        <f t="shared" si="0"/>
        <v>94249.96</v>
      </c>
    </row>
    <row r="41" spans="1:30" ht="15.75" thickBot="1" x14ac:dyDescent="0.3">
      <c r="A41" s="9">
        <f>+A40</f>
        <v>2</v>
      </c>
      <c r="B41" s="81" t="s">
        <v>40</v>
      </c>
      <c r="C41" s="82"/>
      <c r="D41" s="16">
        <f>SUM(D39:D40)</f>
        <v>0</v>
      </c>
      <c r="E41" s="16">
        <f t="shared" ref="E41:AD41" si="3">SUM(E39:E40)</f>
        <v>0</v>
      </c>
      <c r="F41" s="16">
        <f t="shared" si="3"/>
        <v>0</v>
      </c>
      <c r="G41" s="16">
        <f t="shared" si="3"/>
        <v>0</v>
      </c>
      <c r="H41" s="16">
        <f t="shared" si="3"/>
        <v>0</v>
      </c>
      <c r="I41" s="16">
        <f t="shared" si="3"/>
        <v>0</v>
      </c>
      <c r="J41" s="16">
        <f t="shared" si="3"/>
        <v>0</v>
      </c>
      <c r="K41" s="16">
        <f t="shared" si="3"/>
        <v>0</v>
      </c>
      <c r="L41" s="16">
        <f t="shared" si="3"/>
        <v>0</v>
      </c>
      <c r="M41" s="16">
        <f t="shared" si="3"/>
        <v>0</v>
      </c>
      <c r="N41" s="16">
        <f t="shared" si="3"/>
        <v>0</v>
      </c>
      <c r="O41" s="16">
        <f t="shared" si="3"/>
        <v>0</v>
      </c>
      <c r="P41" s="16">
        <f t="shared" si="3"/>
        <v>0</v>
      </c>
      <c r="Q41" s="16"/>
      <c r="R41" s="16"/>
      <c r="S41" s="16"/>
      <c r="T41" s="16"/>
      <c r="U41" s="16"/>
      <c r="V41" s="16">
        <f t="shared" si="3"/>
        <v>125666.62000000001</v>
      </c>
      <c r="W41" s="16">
        <f t="shared" si="3"/>
        <v>0</v>
      </c>
      <c r="X41" s="16">
        <f t="shared" si="3"/>
        <v>0</v>
      </c>
      <c r="Y41" s="16">
        <f t="shared" si="3"/>
        <v>0</v>
      </c>
      <c r="Z41" s="16">
        <f t="shared" si="3"/>
        <v>0</v>
      </c>
      <c r="AA41" s="16">
        <f t="shared" si="3"/>
        <v>0</v>
      </c>
      <c r="AB41" s="16">
        <f t="shared" si="3"/>
        <v>0</v>
      </c>
      <c r="AC41" s="16">
        <f t="shared" si="3"/>
        <v>0</v>
      </c>
      <c r="AD41" s="16">
        <f t="shared" si="3"/>
        <v>125666.62000000001</v>
      </c>
    </row>
    <row r="42" spans="1:30" ht="15.75" thickBot="1" x14ac:dyDescent="0.3">
      <c r="A42" s="17">
        <f>+A38+A41</f>
        <v>35</v>
      </c>
      <c r="B42" s="83" t="s">
        <v>40</v>
      </c>
      <c r="C42" s="84"/>
      <c r="D42" s="18">
        <f>+D38+D41</f>
        <v>1786.75</v>
      </c>
      <c r="E42" s="18">
        <f t="shared" ref="E42:Z42" si="4">+E38+E41</f>
        <v>826.75</v>
      </c>
      <c r="F42" s="18">
        <f t="shared" si="4"/>
        <v>600</v>
      </c>
      <c r="G42" s="18">
        <f t="shared" si="4"/>
        <v>3224.9199999999996</v>
      </c>
      <c r="H42" s="18">
        <f t="shared" si="4"/>
        <v>816.65</v>
      </c>
      <c r="I42" s="18">
        <f t="shared" si="4"/>
        <v>899.4</v>
      </c>
      <c r="J42" s="18">
        <f t="shared" si="4"/>
        <v>12487.77</v>
      </c>
      <c r="K42" s="18">
        <f>+K38+K41</f>
        <v>19987.020000000004</v>
      </c>
      <c r="L42" s="18">
        <f t="shared" si="4"/>
        <v>1548.9699999999998</v>
      </c>
      <c r="M42" s="18">
        <f t="shared" si="4"/>
        <v>1049.05</v>
      </c>
      <c r="N42" s="18">
        <f t="shared" si="4"/>
        <v>820.58</v>
      </c>
      <c r="O42" s="18">
        <f t="shared" si="4"/>
        <v>590.1400000000001</v>
      </c>
      <c r="P42" s="18">
        <f t="shared" si="4"/>
        <v>3813.53</v>
      </c>
      <c r="Q42" s="18">
        <f>+Q38</f>
        <v>1377.73</v>
      </c>
      <c r="R42" s="18">
        <f>+R38</f>
        <v>852.91</v>
      </c>
      <c r="S42" s="18">
        <f>+T38</f>
        <v>14630.21</v>
      </c>
      <c r="T42" s="18">
        <f>+T38</f>
        <v>14630.21</v>
      </c>
      <c r="U42" s="18">
        <f>+U38</f>
        <v>4539.8399999999992</v>
      </c>
      <c r="V42" s="18">
        <f t="shared" si="4"/>
        <v>128043.79000000001</v>
      </c>
      <c r="W42" s="18">
        <f t="shared" si="4"/>
        <v>2663.6899999999991</v>
      </c>
      <c r="X42" s="18">
        <f t="shared" si="4"/>
        <v>7796.9300000000021</v>
      </c>
      <c r="Y42" s="18">
        <f t="shared" si="4"/>
        <v>0</v>
      </c>
      <c r="Z42" s="18">
        <f t="shared" si="4"/>
        <v>0</v>
      </c>
      <c r="AA42" s="18">
        <f>+AA38+AA41</f>
        <v>0</v>
      </c>
      <c r="AB42" s="18">
        <f>+AB38+AB41</f>
        <v>0</v>
      </c>
      <c r="AC42" s="18">
        <f>+AC38+AC41</f>
        <v>0</v>
      </c>
      <c r="AD42" s="18">
        <f>+AD38+AD41</f>
        <v>218092.41000000003</v>
      </c>
    </row>
    <row r="43" spans="1:30" x14ac:dyDescent="0.25">
      <c r="D43" s="58">
        <v>1786.75</v>
      </c>
      <c r="E43" s="58">
        <v>826.75</v>
      </c>
      <c r="F43" s="58">
        <v>600</v>
      </c>
      <c r="G43" s="58">
        <v>3224.92</v>
      </c>
      <c r="H43" s="58">
        <v>816.65</v>
      </c>
      <c r="I43" s="58">
        <v>899.4</v>
      </c>
      <c r="J43" s="58">
        <v>12487.77</v>
      </c>
      <c r="K43" s="58">
        <v>19987.02</v>
      </c>
      <c r="L43" s="58">
        <v>1548.97</v>
      </c>
      <c r="M43" s="58">
        <v>1049.05</v>
      </c>
      <c r="N43" s="58">
        <v>820.58</v>
      </c>
      <c r="O43" s="58">
        <v>590.14</v>
      </c>
      <c r="P43" s="58">
        <v>3813.53</v>
      </c>
      <c r="Q43" s="58">
        <v>1377.73</v>
      </c>
      <c r="R43" s="58">
        <v>852.91</v>
      </c>
      <c r="S43" s="58">
        <v>9735.7800000000007</v>
      </c>
      <c r="T43" s="58">
        <v>14630.21</v>
      </c>
      <c r="U43" s="58">
        <v>4539.84</v>
      </c>
      <c r="V43" s="58">
        <v>128043.79</v>
      </c>
      <c r="W43" s="58">
        <v>2663.69</v>
      </c>
      <c r="X43" s="58">
        <v>7796.93</v>
      </c>
      <c r="Z43" s="58"/>
      <c r="AA43" s="58"/>
      <c r="AB43" s="58"/>
    </row>
    <row r="44" spans="1:30" x14ac:dyDescent="0.25">
      <c r="AA44" s="58"/>
      <c r="AB44" s="58"/>
    </row>
    <row r="49" spans="27:27" x14ac:dyDescent="0.25">
      <c r="AA49">
        <v>28</v>
      </c>
    </row>
  </sheetData>
  <mergeCells count="5">
    <mergeCell ref="B1:AD1"/>
    <mergeCell ref="B2:AD2"/>
    <mergeCell ref="B38:C38"/>
    <mergeCell ref="B41:C41"/>
    <mergeCell ref="B42:C42"/>
  </mergeCells>
  <pageMargins left="0.7" right="0.7" top="0.75" bottom="0.75" header="0.3" footer="0.3"/>
  <pageSetup orientation="portrait" horizontalDpi="240" verticalDpi="144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opLeftCell="S1" zoomScale="178" zoomScaleNormal="178" workbookViewId="0">
      <selection activeCell="B2" sqref="B2:AD2"/>
    </sheetView>
  </sheetViews>
  <sheetFormatPr baseColWidth="10" defaultRowHeight="15" x14ac:dyDescent="0.25"/>
  <cols>
    <col min="1" max="1" width="4.140625" style="1" customWidth="1"/>
    <col min="2" max="2" width="8.7109375" style="2" customWidth="1"/>
    <col min="3" max="3" width="30.140625" customWidth="1"/>
    <col min="4" max="4" width="11" customWidth="1"/>
    <col min="5" max="5" width="11.42578125" customWidth="1"/>
    <col min="6" max="6" width="10" customWidth="1"/>
    <col min="7" max="24" width="10.85546875" customWidth="1"/>
    <col min="25" max="26" width="10.85546875" hidden="1" customWidth="1"/>
    <col min="27" max="28" width="0.140625" hidden="1" customWidth="1"/>
    <col min="29" max="29" width="0.42578125" hidden="1" customWidth="1"/>
    <col min="30" max="30" width="10.85546875" customWidth="1"/>
  </cols>
  <sheetData>
    <row r="1" spans="1:30" ht="18.75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" ht="18.75" x14ac:dyDescent="0.3">
      <c r="B2" s="78" t="s">
        <v>73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0" ht="24.75" customHeight="1" thickBot="1" x14ac:dyDescent="0.3"/>
    <row r="4" spans="1:30" ht="15.75" thickBot="1" x14ac:dyDescent="0.3">
      <c r="A4" s="3" t="s">
        <v>1</v>
      </c>
      <c r="B4" s="3" t="s">
        <v>2</v>
      </c>
      <c r="C4" s="4" t="s">
        <v>3</v>
      </c>
      <c r="D4" s="4">
        <v>1</v>
      </c>
      <c r="E4" s="4">
        <v>2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12</v>
      </c>
      <c r="L4" s="4">
        <v>13</v>
      </c>
      <c r="M4" s="4">
        <v>14</v>
      </c>
      <c r="N4" s="4">
        <v>16</v>
      </c>
      <c r="O4" s="4">
        <v>19</v>
      </c>
      <c r="P4" s="4">
        <v>20</v>
      </c>
      <c r="Q4" s="4">
        <v>21</v>
      </c>
      <c r="R4" s="4">
        <v>22</v>
      </c>
      <c r="S4" s="4">
        <v>23</v>
      </c>
      <c r="T4" s="4">
        <v>26</v>
      </c>
      <c r="U4" s="4">
        <v>27</v>
      </c>
      <c r="V4" s="4">
        <v>28</v>
      </c>
      <c r="W4" s="4">
        <v>29</v>
      </c>
      <c r="X4" s="4">
        <v>30</v>
      </c>
      <c r="Y4" s="4">
        <v>24</v>
      </c>
      <c r="Z4" s="4">
        <v>27</v>
      </c>
      <c r="AA4" s="4">
        <v>28</v>
      </c>
      <c r="AB4" s="4">
        <v>29</v>
      </c>
      <c r="AC4" s="4">
        <v>30</v>
      </c>
      <c r="AD4" s="4" t="s">
        <v>40</v>
      </c>
    </row>
    <row r="5" spans="1:30" x14ac:dyDescent="0.25">
      <c r="A5" s="6">
        <v>1</v>
      </c>
      <c r="B5" s="43">
        <v>11801</v>
      </c>
      <c r="C5" s="44" t="s">
        <v>5</v>
      </c>
      <c r="D5" s="19">
        <v>108.92</v>
      </c>
      <c r="E5" s="19">
        <v>329.55</v>
      </c>
      <c r="F5" s="19">
        <v>5.72</v>
      </c>
      <c r="G5" s="19">
        <v>360.91</v>
      </c>
      <c r="H5" s="19">
        <v>36.03</v>
      </c>
      <c r="I5" s="19">
        <v>97.22</v>
      </c>
      <c r="J5" s="19">
        <v>292.2</v>
      </c>
      <c r="K5" s="19">
        <v>27.23</v>
      </c>
      <c r="L5" s="19"/>
      <c r="M5" s="19">
        <v>4.29</v>
      </c>
      <c r="N5" s="19">
        <v>122.33</v>
      </c>
      <c r="O5" s="19">
        <v>2.86</v>
      </c>
      <c r="P5" s="45">
        <v>13.16</v>
      </c>
      <c r="Q5" s="45">
        <v>471.73</v>
      </c>
      <c r="R5" s="45">
        <v>386.08</v>
      </c>
      <c r="S5" s="45">
        <v>1140.94</v>
      </c>
      <c r="T5" s="45">
        <v>18.88</v>
      </c>
      <c r="U5" s="45">
        <v>1103.18</v>
      </c>
      <c r="V5" s="45">
        <v>746.2</v>
      </c>
      <c r="W5" s="45">
        <v>58.6</v>
      </c>
      <c r="X5" s="45">
        <v>194.43</v>
      </c>
      <c r="Y5" s="45"/>
      <c r="Z5" s="45"/>
      <c r="AA5" s="45"/>
      <c r="AB5" s="45"/>
      <c r="AC5" s="20"/>
      <c r="AD5" s="20">
        <f>SUM(D5:X5)</f>
        <v>5520.4600000000009</v>
      </c>
    </row>
    <row r="6" spans="1:30" x14ac:dyDescent="0.25">
      <c r="A6" s="9">
        <f>+A5+1</f>
        <v>2</v>
      </c>
      <c r="B6" s="46">
        <v>11802</v>
      </c>
      <c r="C6" s="47" t="s">
        <v>6</v>
      </c>
      <c r="D6" s="21"/>
      <c r="E6" s="21"/>
      <c r="F6" s="21"/>
      <c r="G6" s="21"/>
      <c r="H6" s="21">
        <v>5.13</v>
      </c>
      <c r="I6" s="21"/>
      <c r="J6" s="21"/>
      <c r="K6" s="21"/>
      <c r="L6" s="21"/>
      <c r="M6" s="21">
        <v>251.36</v>
      </c>
      <c r="N6" s="21"/>
      <c r="O6" s="2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22"/>
      <c r="AD6" s="20">
        <f t="shared" ref="AD6:AD40" si="0">SUM(D6:X6)</f>
        <v>256.49</v>
      </c>
    </row>
    <row r="7" spans="1:30" x14ac:dyDescent="0.25">
      <c r="A7" s="9">
        <f t="shared" ref="A7:A37" si="1">+A6+1</f>
        <v>3</v>
      </c>
      <c r="B7" s="46">
        <v>11803</v>
      </c>
      <c r="C7" s="47" t="s">
        <v>7</v>
      </c>
      <c r="D7" s="21"/>
      <c r="E7" s="21"/>
      <c r="F7" s="21"/>
      <c r="G7" s="21">
        <v>430.61</v>
      </c>
      <c r="H7" s="21"/>
      <c r="I7" s="21"/>
      <c r="J7" s="21"/>
      <c r="K7" s="21"/>
      <c r="L7" s="21"/>
      <c r="M7" s="21"/>
      <c r="N7" s="21"/>
      <c r="O7" s="21"/>
      <c r="P7" s="48"/>
      <c r="Q7" s="48"/>
      <c r="R7" s="48"/>
      <c r="S7" s="48">
        <v>3463.19</v>
      </c>
      <c r="T7" s="48"/>
      <c r="U7" s="48">
        <v>125.47</v>
      </c>
      <c r="V7" s="48">
        <v>11.44</v>
      </c>
      <c r="W7" s="48"/>
      <c r="X7" s="48">
        <v>33.04</v>
      </c>
      <c r="Y7" s="48"/>
      <c r="Z7" s="48"/>
      <c r="AA7" s="48"/>
      <c r="AB7" s="48"/>
      <c r="AC7" s="22"/>
      <c r="AD7" s="20">
        <f t="shared" si="0"/>
        <v>4063.75</v>
      </c>
    </row>
    <row r="8" spans="1:30" x14ac:dyDescent="0.25">
      <c r="A8" s="9">
        <f>+A7+1</f>
        <v>4</v>
      </c>
      <c r="B8" s="46">
        <v>11804</v>
      </c>
      <c r="C8" s="47" t="s">
        <v>8</v>
      </c>
      <c r="D8" s="21"/>
      <c r="E8" s="21"/>
      <c r="F8" s="21"/>
      <c r="G8" s="21">
        <v>120.57</v>
      </c>
      <c r="H8" s="21"/>
      <c r="I8" s="21">
        <v>22.5</v>
      </c>
      <c r="J8" s="21">
        <v>2.2799999999999998</v>
      </c>
      <c r="K8" s="21"/>
      <c r="L8" s="21"/>
      <c r="M8" s="21"/>
      <c r="N8" s="21">
        <v>102.91</v>
      </c>
      <c r="O8" s="21"/>
      <c r="P8" s="48">
        <v>121.13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22"/>
      <c r="AD8" s="20">
        <f t="shared" si="0"/>
        <v>369.39</v>
      </c>
    </row>
    <row r="9" spans="1:30" x14ac:dyDescent="0.25">
      <c r="A9" s="9">
        <f t="shared" si="1"/>
        <v>5</v>
      </c>
      <c r="B9" s="46">
        <v>11806</v>
      </c>
      <c r="C9" s="47" t="s">
        <v>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48"/>
      <c r="Q9" s="48"/>
      <c r="R9" s="48"/>
      <c r="S9" s="48">
        <v>417.3</v>
      </c>
      <c r="T9" s="48"/>
      <c r="U9" s="48"/>
      <c r="V9" s="48"/>
      <c r="W9" s="48"/>
      <c r="X9" s="48"/>
      <c r="Y9" s="48"/>
      <c r="Z9" s="48"/>
      <c r="AA9" s="48"/>
      <c r="AB9" s="48"/>
      <c r="AC9" s="22"/>
      <c r="AD9" s="20">
        <f t="shared" si="0"/>
        <v>417.3</v>
      </c>
    </row>
    <row r="10" spans="1:30" x14ac:dyDescent="0.25">
      <c r="A10" s="9">
        <f t="shared" si="1"/>
        <v>6</v>
      </c>
      <c r="B10" s="46">
        <v>11808</v>
      </c>
      <c r="C10" s="47" t="s">
        <v>10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8">
        <v>32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22"/>
      <c r="AD10" s="20">
        <f t="shared" si="0"/>
        <v>32</v>
      </c>
    </row>
    <row r="11" spans="1:30" x14ac:dyDescent="0.25">
      <c r="A11" s="9">
        <f t="shared" si="1"/>
        <v>7</v>
      </c>
      <c r="B11" s="46">
        <v>11809</v>
      </c>
      <c r="C11" s="47" t="s">
        <v>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2"/>
      <c r="AD11" s="20">
        <f t="shared" si="0"/>
        <v>0</v>
      </c>
    </row>
    <row r="12" spans="1:30" x14ac:dyDescent="0.25">
      <c r="A12" s="9">
        <f t="shared" si="1"/>
        <v>8</v>
      </c>
      <c r="B12" s="46">
        <v>11810</v>
      </c>
      <c r="C12" s="47" t="s">
        <v>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2"/>
      <c r="AD12" s="20">
        <f t="shared" si="0"/>
        <v>0</v>
      </c>
    </row>
    <row r="13" spans="1:30" x14ac:dyDescent="0.25">
      <c r="A13" s="9">
        <f t="shared" si="1"/>
        <v>9</v>
      </c>
      <c r="B13" s="46">
        <v>11813</v>
      </c>
      <c r="C13" s="47" t="s">
        <v>46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22"/>
      <c r="AD13" s="20">
        <f t="shared" si="0"/>
        <v>0</v>
      </c>
    </row>
    <row r="14" spans="1:30" x14ac:dyDescent="0.25">
      <c r="A14" s="9">
        <f t="shared" si="1"/>
        <v>10</v>
      </c>
      <c r="B14" s="46">
        <v>1181</v>
      </c>
      <c r="C14" s="47" t="s">
        <v>13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2"/>
      <c r="AD14" s="20">
        <f t="shared" si="0"/>
        <v>0</v>
      </c>
    </row>
    <row r="15" spans="1:30" x14ac:dyDescent="0.25">
      <c r="A15" s="9">
        <f t="shared" si="1"/>
        <v>11</v>
      </c>
      <c r="B15" s="46">
        <v>11817</v>
      </c>
      <c r="C15" s="47" t="s">
        <v>14</v>
      </c>
      <c r="D15" s="21">
        <v>5.72</v>
      </c>
      <c r="E15" s="21">
        <v>22.86</v>
      </c>
      <c r="F15" s="21"/>
      <c r="G15" s="21">
        <v>13.15</v>
      </c>
      <c r="H15" s="21">
        <v>20.52</v>
      </c>
      <c r="I15" s="21">
        <v>13.72</v>
      </c>
      <c r="J15" s="21"/>
      <c r="K15" s="21"/>
      <c r="L15" s="21"/>
      <c r="M15" s="21"/>
      <c r="N15" s="21"/>
      <c r="O15" s="21"/>
      <c r="P15" s="48">
        <v>2.2799999999999998</v>
      </c>
      <c r="Q15" s="48">
        <v>5.72</v>
      </c>
      <c r="R15" s="48">
        <v>11.44</v>
      </c>
      <c r="S15" s="48">
        <v>151.65</v>
      </c>
      <c r="T15" s="48">
        <v>0.11</v>
      </c>
      <c r="U15" s="48">
        <v>147.9</v>
      </c>
      <c r="V15" s="48">
        <v>14.83</v>
      </c>
      <c r="W15" s="48">
        <v>20.58</v>
      </c>
      <c r="X15" s="48">
        <v>23.96</v>
      </c>
      <c r="Y15" s="48"/>
      <c r="Z15" s="48"/>
      <c r="AA15" s="48"/>
      <c r="AB15" s="48"/>
      <c r="AC15" s="22"/>
      <c r="AD15" s="20">
        <f t="shared" si="0"/>
        <v>454.44</v>
      </c>
    </row>
    <row r="16" spans="1:30" x14ac:dyDescent="0.25">
      <c r="A16" s="9">
        <f t="shared" si="1"/>
        <v>12</v>
      </c>
      <c r="B16" s="46">
        <v>11818</v>
      </c>
      <c r="C16" s="47" t="s">
        <v>15</v>
      </c>
      <c r="D16" s="21">
        <v>3.43</v>
      </c>
      <c r="E16" s="21"/>
      <c r="F16" s="21"/>
      <c r="G16" s="21"/>
      <c r="H16" s="21"/>
      <c r="I16" s="21"/>
      <c r="J16" s="21">
        <v>8.58</v>
      </c>
      <c r="K16" s="21">
        <v>2.86</v>
      </c>
      <c r="L16" s="21"/>
      <c r="M16" s="21"/>
      <c r="N16" s="21"/>
      <c r="O16" s="21"/>
      <c r="P16" s="48"/>
      <c r="Q16" s="48"/>
      <c r="R16" s="48"/>
      <c r="S16" s="48"/>
      <c r="T16" s="48"/>
      <c r="U16" s="48"/>
      <c r="V16" s="48"/>
      <c r="W16" s="48" t="s">
        <v>67</v>
      </c>
      <c r="X16" s="48"/>
      <c r="Y16" s="48"/>
      <c r="Z16" s="48"/>
      <c r="AA16" s="48"/>
      <c r="AB16" s="48"/>
      <c r="AC16" s="22"/>
      <c r="AD16" s="20">
        <f t="shared" si="0"/>
        <v>14.87</v>
      </c>
    </row>
    <row r="17" spans="1:30" x14ac:dyDescent="0.25">
      <c r="A17" s="9">
        <f t="shared" si="1"/>
        <v>13</v>
      </c>
      <c r="B17" s="46">
        <v>11899</v>
      </c>
      <c r="C17" s="47" t="s">
        <v>16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8"/>
      <c r="Q17" s="48"/>
      <c r="R17" s="48">
        <v>34.299999999999997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22"/>
      <c r="AD17" s="20">
        <f t="shared" si="0"/>
        <v>34.299999999999997</v>
      </c>
    </row>
    <row r="18" spans="1:30" x14ac:dyDescent="0.25">
      <c r="A18" s="9">
        <f t="shared" si="1"/>
        <v>14</v>
      </c>
      <c r="B18" s="46">
        <v>12105</v>
      </c>
      <c r="C18" s="47" t="s">
        <v>17</v>
      </c>
      <c r="D18" s="21">
        <v>138.75</v>
      </c>
      <c r="E18" s="21">
        <v>270.5</v>
      </c>
      <c r="F18" s="21">
        <v>149.34</v>
      </c>
      <c r="G18" s="21">
        <v>156.75</v>
      </c>
      <c r="H18" s="21">
        <v>115.32</v>
      </c>
      <c r="I18" s="21">
        <v>131.5</v>
      </c>
      <c r="J18" s="21">
        <v>101.54</v>
      </c>
      <c r="K18" s="21">
        <v>160.83000000000001</v>
      </c>
      <c r="L18" s="21">
        <v>138.22999999999999</v>
      </c>
      <c r="M18" s="21">
        <v>63.75</v>
      </c>
      <c r="N18" s="21">
        <v>124</v>
      </c>
      <c r="O18" s="21">
        <v>164</v>
      </c>
      <c r="P18" s="48">
        <v>124.3</v>
      </c>
      <c r="Q18" s="48">
        <v>110.5</v>
      </c>
      <c r="R18" s="48">
        <v>77.25</v>
      </c>
      <c r="S18" s="48">
        <v>132.75</v>
      </c>
      <c r="T18" s="48">
        <v>132.13</v>
      </c>
      <c r="U18" s="48">
        <v>57</v>
      </c>
      <c r="V18" s="48">
        <v>48</v>
      </c>
      <c r="W18" s="48">
        <v>82.75</v>
      </c>
      <c r="X18" s="48">
        <v>81.25</v>
      </c>
      <c r="Y18" s="48"/>
      <c r="Z18" s="48"/>
      <c r="AA18" s="48"/>
      <c r="AB18" s="48"/>
      <c r="AC18" s="22"/>
      <c r="AD18" s="20">
        <f t="shared" si="0"/>
        <v>2560.44</v>
      </c>
    </row>
    <row r="19" spans="1:30" x14ac:dyDescent="0.25">
      <c r="A19" s="9">
        <f t="shared" si="1"/>
        <v>15</v>
      </c>
      <c r="B19" s="46">
        <v>12108</v>
      </c>
      <c r="C19" s="47" t="s">
        <v>18</v>
      </c>
      <c r="D19" s="21">
        <v>195.29</v>
      </c>
      <c r="E19" s="21">
        <v>218.64</v>
      </c>
      <c r="F19" s="21">
        <v>183.02</v>
      </c>
      <c r="G19" s="21">
        <v>230.81</v>
      </c>
      <c r="H19" s="21">
        <v>162.59</v>
      </c>
      <c r="I19" s="21">
        <v>196.03</v>
      </c>
      <c r="J19" s="21">
        <v>79.930000000000007</v>
      </c>
      <c r="K19" s="21">
        <v>86.6</v>
      </c>
      <c r="L19" s="21">
        <v>90.14</v>
      </c>
      <c r="M19" s="21">
        <v>85.6</v>
      </c>
      <c r="N19" s="21">
        <v>85.41</v>
      </c>
      <c r="O19" s="21">
        <v>103.32</v>
      </c>
      <c r="P19" s="48">
        <v>115.82</v>
      </c>
      <c r="Q19" s="48">
        <v>29.24</v>
      </c>
      <c r="R19" s="48">
        <v>113.98</v>
      </c>
      <c r="S19" s="48">
        <v>192.3</v>
      </c>
      <c r="T19" s="48">
        <v>69.95</v>
      </c>
      <c r="U19" s="48">
        <v>242.09</v>
      </c>
      <c r="V19" s="48">
        <v>258.67</v>
      </c>
      <c r="W19" s="48">
        <v>210.75</v>
      </c>
      <c r="X19" s="48">
        <v>324.97000000000003</v>
      </c>
      <c r="Y19" s="48"/>
      <c r="Z19" s="48"/>
      <c r="AA19" s="48"/>
      <c r="AB19" s="48"/>
      <c r="AC19" s="22"/>
      <c r="AD19" s="20">
        <f t="shared" si="0"/>
        <v>3275.1500000000005</v>
      </c>
    </row>
    <row r="20" spans="1:30" x14ac:dyDescent="0.25">
      <c r="A20" s="9">
        <f t="shared" si="1"/>
        <v>16</v>
      </c>
      <c r="B20" s="46">
        <v>12109</v>
      </c>
      <c r="C20" s="47" t="s">
        <v>19</v>
      </c>
      <c r="D20" s="21">
        <v>271.58</v>
      </c>
      <c r="E20" s="21">
        <v>271.18</v>
      </c>
      <c r="F20" s="21">
        <v>329.94</v>
      </c>
      <c r="G20" s="21">
        <v>300.83999999999997</v>
      </c>
      <c r="H20" s="21">
        <v>233.69</v>
      </c>
      <c r="I20" s="21">
        <v>186.05</v>
      </c>
      <c r="J20" s="21">
        <v>107.53</v>
      </c>
      <c r="K20" s="21">
        <v>155.56</v>
      </c>
      <c r="L20" s="21">
        <v>128.57</v>
      </c>
      <c r="M20" s="21">
        <v>137.93</v>
      </c>
      <c r="N20" s="21">
        <v>125.69</v>
      </c>
      <c r="O20" s="21">
        <v>140.49</v>
      </c>
      <c r="P20" s="48">
        <v>138.72999999999999</v>
      </c>
      <c r="Q20" s="48">
        <v>46.92</v>
      </c>
      <c r="R20" s="48">
        <v>235.66</v>
      </c>
      <c r="S20" s="48">
        <v>227.4</v>
      </c>
      <c r="T20" s="48">
        <v>100.73</v>
      </c>
      <c r="U20" s="48">
        <v>363.47</v>
      </c>
      <c r="V20" s="48">
        <v>370</v>
      </c>
      <c r="W20" s="48">
        <v>349.21</v>
      </c>
      <c r="X20" s="48">
        <v>538.16</v>
      </c>
      <c r="Y20" s="48"/>
      <c r="Z20" s="48"/>
      <c r="AA20" s="48"/>
      <c r="AB20" s="48"/>
      <c r="AC20" s="22"/>
      <c r="AD20" s="20">
        <f t="shared" si="0"/>
        <v>4759.33</v>
      </c>
    </row>
    <row r="21" spans="1:30" x14ac:dyDescent="0.25">
      <c r="A21" s="9">
        <f t="shared" si="1"/>
        <v>17</v>
      </c>
      <c r="B21" s="46">
        <v>12111</v>
      </c>
      <c r="C21" s="47" t="s">
        <v>20</v>
      </c>
      <c r="D21" s="21"/>
      <c r="E21" s="21"/>
      <c r="F21" s="21"/>
      <c r="G21" s="21"/>
      <c r="H21" s="21"/>
      <c r="I21" s="21"/>
      <c r="J21" s="21">
        <v>10</v>
      </c>
      <c r="K21" s="21">
        <v>51</v>
      </c>
      <c r="L21" s="21">
        <v>10</v>
      </c>
      <c r="M21" s="21"/>
      <c r="N21" s="21">
        <v>75.2</v>
      </c>
      <c r="O21" s="21">
        <v>211.1</v>
      </c>
      <c r="P21" s="48"/>
      <c r="Q21" s="48"/>
      <c r="R21" s="48">
        <v>10</v>
      </c>
      <c r="S21" s="48">
        <v>40</v>
      </c>
      <c r="T21" s="48"/>
      <c r="U21" s="48"/>
      <c r="V21" s="48">
        <v>1.42</v>
      </c>
      <c r="W21" s="48"/>
      <c r="X21" s="48">
        <v>20</v>
      </c>
      <c r="Y21" s="48"/>
      <c r="Z21" s="48"/>
      <c r="AA21" s="48"/>
      <c r="AB21" s="48"/>
      <c r="AC21" s="22"/>
      <c r="AD21" s="20">
        <f t="shared" si="0"/>
        <v>428.71999999999997</v>
      </c>
    </row>
    <row r="22" spans="1:30" x14ac:dyDescent="0.25">
      <c r="A22" s="9">
        <f t="shared" si="1"/>
        <v>18</v>
      </c>
      <c r="B22" s="46">
        <v>12112</v>
      </c>
      <c r="C22" s="47" t="s">
        <v>21</v>
      </c>
      <c r="D22" s="21">
        <v>195.15</v>
      </c>
      <c r="E22" s="21">
        <v>209.1</v>
      </c>
      <c r="F22" s="21">
        <v>235.52</v>
      </c>
      <c r="G22" s="21">
        <v>241.1</v>
      </c>
      <c r="H22" s="21">
        <v>158.53</v>
      </c>
      <c r="I22" s="21">
        <v>106.2</v>
      </c>
      <c r="J22" s="21">
        <v>76.2</v>
      </c>
      <c r="K22" s="21">
        <v>120.18</v>
      </c>
      <c r="L22" s="21">
        <v>93.76</v>
      </c>
      <c r="M22" s="21">
        <v>91.08</v>
      </c>
      <c r="N22" s="21">
        <v>84.99</v>
      </c>
      <c r="O22" s="21">
        <v>93.83</v>
      </c>
      <c r="P22" s="48">
        <v>85.68</v>
      </c>
      <c r="Q22" s="48">
        <v>23.57</v>
      </c>
      <c r="R22" s="48">
        <v>156.81</v>
      </c>
      <c r="S22" s="48">
        <v>165.13</v>
      </c>
      <c r="T22" s="48">
        <v>72.53</v>
      </c>
      <c r="U22" s="48">
        <v>237.84</v>
      </c>
      <c r="V22" s="48">
        <v>252.62</v>
      </c>
      <c r="W22" s="48">
        <v>255.01</v>
      </c>
      <c r="X22" s="48">
        <v>357.05</v>
      </c>
      <c r="Y22" s="48"/>
      <c r="Z22" s="48"/>
      <c r="AA22" s="48"/>
      <c r="AB22" s="48"/>
      <c r="AC22" s="22"/>
      <c r="AD22" s="20">
        <f t="shared" si="0"/>
        <v>3311.88</v>
      </c>
    </row>
    <row r="23" spans="1:30" x14ac:dyDescent="0.25">
      <c r="A23" s="9">
        <f t="shared" si="1"/>
        <v>19</v>
      </c>
      <c r="B23" s="46">
        <v>12114</v>
      </c>
      <c r="C23" s="47" t="s">
        <v>22</v>
      </c>
      <c r="D23" s="21">
        <v>96.95</v>
      </c>
      <c r="E23" s="21">
        <v>113.32</v>
      </c>
      <c r="F23" s="21">
        <v>91.39</v>
      </c>
      <c r="G23" s="21">
        <v>132.54</v>
      </c>
      <c r="H23" s="21">
        <v>72</v>
      </c>
      <c r="I23" s="21">
        <v>75.989999999999995</v>
      </c>
      <c r="J23" s="21">
        <v>50.74</v>
      </c>
      <c r="K23" s="21">
        <v>56.47</v>
      </c>
      <c r="L23" s="21">
        <v>40.07</v>
      </c>
      <c r="M23" s="21">
        <v>52.84</v>
      </c>
      <c r="N23" s="21">
        <v>60.82</v>
      </c>
      <c r="O23" s="21">
        <v>54.6</v>
      </c>
      <c r="P23" s="48">
        <v>53.99</v>
      </c>
      <c r="Q23" s="48">
        <v>30.09</v>
      </c>
      <c r="R23" s="48">
        <v>80.010000000000005</v>
      </c>
      <c r="S23" s="48">
        <v>365.43</v>
      </c>
      <c r="T23" s="48">
        <v>49.27</v>
      </c>
      <c r="U23" s="48">
        <v>158.86000000000001</v>
      </c>
      <c r="V23" s="48">
        <v>139.24</v>
      </c>
      <c r="W23" s="48">
        <v>101.18</v>
      </c>
      <c r="X23" s="48">
        <v>156.71</v>
      </c>
      <c r="Y23" s="48"/>
      <c r="Z23" s="48"/>
      <c r="AA23" s="48"/>
      <c r="AB23" s="48"/>
      <c r="AC23" s="22"/>
      <c r="AD23" s="20">
        <f t="shared" si="0"/>
        <v>2032.5100000000002</v>
      </c>
    </row>
    <row r="24" spans="1:30" x14ac:dyDescent="0.25">
      <c r="A24" s="9">
        <f t="shared" si="1"/>
        <v>20</v>
      </c>
      <c r="B24" s="46">
        <v>12115</v>
      </c>
      <c r="C24" s="47" t="s">
        <v>23</v>
      </c>
      <c r="D24" s="21">
        <v>314.22000000000003</v>
      </c>
      <c r="E24" s="21">
        <v>317.19</v>
      </c>
      <c r="F24" s="21">
        <v>965.13</v>
      </c>
      <c r="G24" s="21">
        <v>316.39</v>
      </c>
      <c r="H24" s="21">
        <v>274.01</v>
      </c>
      <c r="I24" s="21">
        <v>304.77999999999997</v>
      </c>
      <c r="J24" s="21">
        <v>379.5</v>
      </c>
      <c r="K24" s="21">
        <v>903.2</v>
      </c>
      <c r="L24" s="21">
        <v>282</v>
      </c>
      <c r="M24" s="21">
        <v>316.55</v>
      </c>
      <c r="N24" s="21">
        <v>554.69000000000005</v>
      </c>
      <c r="O24" s="21">
        <v>955.9</v>
      </c>
      <c r="P24" s="48">
        <v>297.22000000000003</v>
      </c>
      <c r="Q24" s="48">
        <v>322.87</v>
      </c>
      <c r="R24" s="48">
        <v>314.13</v>
      </c>
      <c r="S24" s="48">
        <v>303.14999999999998</v>
      </c>
      <c r="T24" s="48">
        <v>896.02</v>
      </c>
      <c r="U24" s="48">
        <v>326.27999999999997</v>
      </c>
      <c r="V24" s="48">
        <v>315</v>
      </c>
      <c r="W24" s="48">
        <v>329.1</v>
      </c>
      <c r="X24" s="48">
        <v>289.10000000000002</v>
      </c>
      <c r="Y24" s="48"/>
      <c r="Z24" s="48"/>
      <c r="AA24" s="48"/>
      <c r="AB24" s="48"/>
      <c r="AC24" s="22"/>
      <c r="AD24" s="20">
        <f t="shared" si="0"/>
        <v>9276.43</v>
      </c>
    </row>
    <row r="25" spans="1:30" x14ac:dyDescent="0.25">
      <c r="A25" s="9">
        <f t="shared" si="1"/>
        <v>21</v>
      </c>
      <c r="B25" s="46">
        <v>12117</v>
      </c>
      <c r="C25" s="47" t="s">
        <v>24</v>
      </c>
      <c r="D25" s="21">
        <v>42.73</v>
      </c>
      <c r="E25" s="21">
        <v>52.93</v>
      </c>
      <c r="F25" s="21">
        <v>28.77</v>
      </c>
      <c r="G25" s="21">
        <v>53.76</v>
      </c>
      <c r="H25" s="21">
        <v>59.17</v>
      </c>
      <c r="I25" s="21">
        <v>87.07</v>
      </c>
      <c r="J25" s="21">
        <v>25.11</v>
      </c>
      <c r="K25" s="21">
        <v>30.96</v>
      </c>
      <c r="L25" s="21">
        <v>18.29</v>
      </c>
      <c r="M25" s="21">
        <v>14.15</v>
      </c>
      <c r="N25" s="21">
        <v>21.47</v>
      </c>
      <c r="O25" s="21">
        <v>32.700000000000003</v>
      </c>
      <c r="P25" s="48">
        <v>39.69</v>
      </c>
      <c r="Q25" s="48">
        <v>9.8000000000000007</v>
      </c>
      <c r="R25" s="48">
        <v>48.96</v>
      </c>
      <c r="S25" s="48">
        <v>56.03</v>
      </c>
      <c r="T25" s="48">
        <v>24.97</v>
      </c>
      <c r="U25" s="48">
        <v>74.63</v>
      </c>
      <c r="V25" s="48">
        <v>77.16</v>
      </c>
      <c r="W25" s="48">
        <v>68.739999999999995</v>
      </c>
      <c r="X25" s="48">
        <v>120.23</v>
      </c>
      <c r="Y25" s="48"/>
      <c r="Z25" s="48"/>
      <c r="AA25" s="48"/>
      <c r="AB25" s="48"/>
      <c r="AC25" s="22"/>
      <c r="AD25" s="20">
        <f t="shared" si="0"/>
        <v>987.31999999999994</v>
      </c>
    </row>
    <row r="26" spans="1:30" x14ac:dyDescent="0.25">
      <c r="A26" s="9">
        <f t="shared" si="1"/>
        <v>22</v>
      </c>
      <c r="B26" s="46">
        <v>12118</v>
      </c>
      <c r="C26" s="47" t="s">
        <v>25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>
        <v>1750</v>
      </c>
      <c r="T26" s="48"/>
      <c r="U26" s="48"/>
      <c r="V26" s="48"/>
      <c r="W26" s="48"/>
      <c r="X26" s="48"/>
      <c r="Y26" s="48"/>
      <c r="Z26" s="48"/>
      <c r="AA26" s="48"/>
      <c r="AB26" s="48"/>
      <c r="AC26" s="22"/>
      <c r="AD26" s="20">
        <f t="shared" si="0"/>
        <v>1750</v>
      </c>
    </row>
    <row r="27" spans="1:30" x14ac:dyDescent="0.25">
      <c r="A27" s="9">
        <f t="shared" si="1"/>
        <v>23</v>
      </c>
      <c r="B27" s="46">
        <v>12119</v>
      </c>
      <c r="C27" s="47" t="s">
        <v>26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2"/>
      <c r="AD27" s="20">
        <f t="shared" si="0"/>
        <v>0</v>
      </c>
    </row>
    <row r="28" spans="1:30" x14ac:dyDescent="0.25">
      <c r="A28" s="9">
        <f t="shared" si="1"/>
        <v>24</v>
      </c>
      <c r="B28" s="46">
        <v>12199</v>
      </c>
      <c r="C28" s="47" t="s">
        <v>27</v>
      </c>
      <c r="D28" s="21">
        <v>98.96</v>
      </c>
      <c r="E28" s="21">
        <v>49.64</v>
      </c>
      <c r="F28" s="21">
        <v>3.65</v>
      </c>
      <c r="G28" s="21"/>
      <c r="H28" s="21"/>
      <c r="I28" s="21">
        <v>54.44</v>
      </c>
      <c r="J28" s="21">
        <v>14.94</v>
      </c>
      <c r="K28" s="21"/>
      <c r="L28" s="21"/>
      <c r="M28" s="21">
        <v>35.9</v>
      </c>
      <c r="N28" s="21"/>
      <c r="O28" s="21">
        <v>25</v>
      </c>
      <c r="P28" s="48">
        <v>4.59</v>
      </c>
      <c r="Q28" s="48"/>
      <c r="R28" s="48">
        <v>12.45</v>
      </c>
      <c r="S28" s="48">
        <v>20</v>
      </c>
      <c r="T28" s="48">
        <v>37.479999999999997</v>
      </c>
      <c r="U28" s="48">
        <v>205.94</v>
      </c>
      <c r="V28" s="48">
        <v>72.66</v>
      </c>
      <c r="W28" s="48"/>
      <c r="X28" s="48">
        <v>10.18</v>
      </c>
      <c r="Y28" s="48"/>
      <c r="Z28" s="48"/>
      <c r="AA28" s="48"/>
      <c r="AB28" s="48"/>
      <c r="AC28" s="22"/>
      <c r="AD28" s="20">
        <f t="shared" si="0"/>
        <v>645.82999999999993</v>
      </c>
    </row>
    <row r="29" spans="1:30" x14ac:dyDescent="0.25">
      <c r="A29" s="9">
        <f t="shared" si="1"/>
        <v>25</v>
      </c>
      <c r="B29" s="46">
        <v>12210</v>
      </c>
      <c r="C29" s="47" t="s">
        <v>28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22"/>
      <c r="AD29" s="20">
        <f t="shared" si="0"/>
        <v>0</v>
      </c>
    </row>
    <row r="30" spans="1:30" x14ac:dyDescent="0.25">
      <c r="A30" s="9">
        <f t="shared" si="1"/>
        <v>26</v>
      </c>
      <c r="B30" s="46">
        <v>12299</v>
      </c>
      <c r="C30" s="47" t="s">
        <v>29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22"/>
      <c r="AD30" s="20">
        <f t="shared" si="0"/>
        <v>0</v>
      </c>
    </row>
    <row r="31" spans="1:30" x14ac:dyDescent="0.25">
      <c r="A31" s="9">
        <f t="shared" si="1"/>
        <v>27</v>
      </c>
      <c r="B31" s="46">
        <v>15499</v>
      </c>
      <c r="C31" s="47" t="s">
        <v>30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22"/>
      <c r="AD31" s="20">
        <f t="shared" si="0"/>
        <v>0</v>
      </c>
    </row>
    <row r="32" spans="1:30" x14ac:dyDescent="0.25">
      <c r="A32" s="9">
        <f t="shared" si="1"/>
        <v>28</v>
      </c>
      <c r="B32" s="46">
        <v>15301</v>
      </c>
      <c r="C32" s="47" t="s">
        <v>31</v>
      </c>
      <c r="D32" s="21"/>
      <c r="E32" s="21">
        <v>2.86</v>
      </c>
      <c r="F32" s="21">
        <v>2.86</v>
      </c>
      <c r="G32" s="21"/>
      <c r="H32" s="21">
        <v>13.15</v>
      </c>
      <c r="I32" s="21"/>
      <c r="J32" s="21">
        <v>2.86</v>
      </c>
      <c r="K32" s="21">
        <v>13.24</v>
      </c>
      <c r="L32" s="21">
        <v>8.58</v>
      </c>
      <c r="M32" s="21">
        <v>8.58</v>
      </c>
      <c r="N32" s="21">
        <v>5.72</v>
      </c>
      <c r="O32" s="21">
        <v>14.3</v>
      </c>
      <c r="P32" s="48">
        <v>14.3</v>
      </c>
      <c r="Q32" s="48">
        <v>2.86</v>
      </c>
      <c r="R32" s="48">
        <v>3.09</v>
      </c>
      <c r="S32" s="48">
        <v>39.450000000000003</v>
      </c>
      <c r="T32" s="48">
        <v>4.1500000000000004</v>
      </c>
      <c r="U32" s="48">
        <v>17.559999999999999</v>
      </c>
      <c r="V32" s="48">
        <v>11.44</v>
      </c>
      <c r="W32" s="48">
        <v>11.44</v>
      </c>
      <c r="X32" s="48">
        <v>5.72</v>
      </c>
      <c r="Y32" s="48"/>
      <c r="Z32" s="48"/>
      <c r="AA32" s="48"/>
      <c r="AB32" s="48"/>
      <c r="AC32" s="22"/>
      <c r="AD32" s="20">
        <f t="shared" si="0"/>
        <v>182.16</v>
      </c>
    </row>
    <row r="33" spans="1:30" x14ac:dyDescent="0.25">
      <c r="A33" s="9">
        <f t="shared" si="1"/>
        <v>29</v>
      </c>
      <c r="B33" s="46">
        <v>15302</v>
      </c>
      <c r="C33" s="47" t="s">
        <v>32</v>
      </c>
      <c r="D33" s="21"/>
      <c r="E33" s="21"/>
      <c r="F33" s="21"/>
      <c r="G33" s="21"/>
      <c r="H33" s="21">
        <v>4.04</v>
      </c>
      <c r="I33" s="21">
        <v>17.13</v>
      </c>
      <c r="J33" s="21">
        <v>0.71</v>
      </c>
      <c r="K33" s="21">
        <v>4.8600000000000003</v>
      </c>
      <c r="L33" s="21">
        <v>0.54</v>
      </c>
      <c r="M33" s="21">
        <v>0.56000000000000005</v>
      </c>
      <c r="N33" s="21">
        <v>0.43</v>
      </c>
      <c r="O33" s="21">
        <v>0.64</v>
      </c>
      <c r="P33" s="48">
        <v>0.64</v>
      </c>
      <c r="Q33" s="48">
        <v>0.5</v>
      </c>
      <c r="R33" s="48">
        <v>26.62</v>
      </c>
      <c r="S33" s="48">
        <v>4.8499999999999996</v>
      </c>
      <c r="T33" s="48">
        <v>0.82</v>
      </c>
      <c r="U33" s="48">
        <v>2.57</v>
      </c>
      <c r="V33" s="48">
        <v>3.95</v>
      </c>
      <c r="W33" s="48">
        <v>1.87</v>
      </c>
      <c r="X33" s="48">
        <v>115.24</v>
      </c>
      <c r="Y33" s="48"/>
      <c r="Z33" s="48"/>
      <c r="AA33" s="48"/>
      <c r="AB33" s="48"/>
      <c r="AC33" s="22"/>
      <c r="AD33" s="20">
        <f t="shared" si="0"/>
        <v>185.97</v>
      </c>
    </row>
    <row r="34" spans="1:30" x14ac:dyDescent="0.25">
      <c r="A34" s="9">
        <f t="shared" si="1"/>
        <v>30</v>
      </c>
      <c r="B34" s="46">
        <v>15312</v>
      </c>
      <c r="C34" s="47" t="s">
        <v>33</v>
      </c>
      <c r="D34" s="21"/>
      <c r="E34" s="21"/>
      <c r="F34" s="21"/>
      <c r="G34" s="21">
        <v>2.86</v>
      </c>
      <c r="H34" s="21"/>
      <c r="I34" s="21"/>
      <c r="J34" s="21"/>
      <c r="K34" s="21"/>
      <c r="L34" s="21"/>
      <c r="M34" s="21"/>
      <c r="N34" s="21">
        <v>2.86</v>
      </c>
      <c r="O34" s="21"/>
      <c r="P34" s="48"/>
      <c r="Q34" s="48"/>
      <c r="R34" s="48">
        <v>2.86</v>
      </c>
      <c r="S34" s="48"/>
      <c r="T34" s="48">
        <v>5.72</v>
      </c>
      <c r="U34" s="48"/>
      <c r="V34" s="48"/>
      <c r="W34" s="48"/>
      <c r="X34" s="48"/>
      <c r="Y34" s="48"/>
      <c r="Z34" s="48"/>
      <c r="AA34" s="48"/>
      <c r="AB34" s="48"/>
      <c r="AC34" s="22"/>
      <c r="AD34" s="20">
        <f t="shared" si="0"/>
        <v>14.3</v>
      </c>
    </row>
    <row r="35" spans="1:30" x14ac:dyDescent="0.25">
      <c r="A35" s="9">
        <f t="shared" si="1"/>
        <v>31</v>
      </c>
      <c r="B35" s="46">
        <v>15314</v>
      </c>
      <c r="C35" s="47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22"/>
      <c r="AD35" s="20">
        <f t="shared" si="0"/>
        <v>0</v>
      </c>
    </row>
    <row r="36" spans="1:30" x14ac:dyDescent="0.25">
      <c r="A36" s="9">
        <f t="shared" si="1"/>
        <v>32</v>
      </c>
      <c r="B36" s="46">
        <v>15402</v>
      </c>
      <c r="C36" s="49" t="s">
        <v>35</v>
      </c>
      <c r="D36" s="21"/>
      <c r="E36" s="21"/>
      <c r="F36" s="21">
        <v>20.74</v>
      </c>
      <c r="G36" s="21"/>
      <c r="H36" s="21"/>
      <c r="I36" s="21"/>
      <c r="J36" s="21">
        <v>6.3</v>
      </c>
      <c r="K36" s="21"/>
      <c r="L36" s="21"/>
      <c r="M36" s="21"/>
      <c r="N36" s="21"/>
      <c r="O36" s="21"/>
      <c r="P36" s="48"/>
      <c r="Q36" s="48"/>
      <c r="R36" s="48"/>
      <c r="S36" s="48">
        <v>28.55</v>
      </c>
      <c r="T36" s="48"/>
      <c r="U36" s="48"/>
      <c r="V36" s="48"/>
      <c r="W36" s="48">
        <v>32.94</v>
      </c>
      <c r="X36" s="48"/>
      <c r="Y36" s="48"/>
      <c r="Z36" s="48"/>
      <c r="AA36" s="48"/>
      <c r="AB36" s="48"/>
      <c r="AC36" s="22"/>
      <c r="AD36" s="20">
        <f t="shared" si="0"/>
        <v>88.53</v>
      </c>
    </row>
    <row r="37" spans="1:30" ht="15.75" thickBot="1" x14ac:dyDescent="0.3">
      <c r="A37" s="9">
        <f t="shared" si="1"/>
        <v>33</v>
      </c>
      <c r="B37" s="50">
        <v>15799</v>
      </c>
      <c r="C37" s="51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  <c r="Q37" s="53"/>
      <c r="R37" s="63"/>
      <c r="S37" s="53"/>
      <c r="T37" s="64"/>
      <c r="U37" s="53"/>
      <c r="V37" s="53"/>
      <c r="W37" s="53"/>
      <c r="X37" s="53"/>
      <c r="Y37" s="53"/>
      <c r="Z37" s="53"/>
      <c r="AA37" s="53"/>
      <c r="AB37" s="53"/>
      <c r="AC37" s="54"/>
      <c r="AD37" s="20">
        <f t="shared" si="0"/>
        <v>0</v>
      </c>
    </row>
    <row r="38" spans="1:30" ht="15.75" thickBot="1" x14ac:dyDescent="0.3">
      <c r="A38" s="9">
        <f>+A37</f>
        <v>33</v>
      </c>
      <c r="B38" s="79" t="s">
        <v>37</v>
      </c>
      <c r="C38" s="80"/>
      <c r="D38" s="12">
        <f t="shared" ref="D38:I38" si="2">SUM(D5:D37)</f>
        <v>1471.7000000000003</v>
      </c>
      <c r="E38" s="12">
        <f t="shared" si="2"/>
        <v>1857.77</v>
      </c>
      <c r="F38" s="12">
        <f t="shared" si="2"/>
        <v>2016.08</v>
      </c>
      <c r="G38" s="12">
        <f t="shared" si="2"/>
        <v>2360.29</v>
      </c>
      <c r="H38" s="12">
        <f t="shared" si="2"/>
        <v>1154.18</v>
      </c>
      <c r="I38" s="12">
        <f t="shared" si="2"/>
        <v>1292.6300000000001</v>
      </c>
      <c r="J38" s="12">
        <f>SUM(J5:J37)</f>
        <v>1158.4199999999998</v>
      </c>
      <c r="K38" s="12">
        <f>SUM(K5:K37)</f>
        <v>1612.99</v>
      </c>
      <c r="L38" s="12">
        <f>SUM(L18:L37)</f>
        <v>810.18</v>
      </c>
      <c r="M38" s="12">
        <f t="shared" ref="M38:R38" si="3">SUM(M5:M37)</f>
        <v>1062.5899999999999</v>
      </c>
      <c r="N38" s="12">
        <f t="shared" si="3"/>
        <v>1366.52</v>
      </c>
      <c r="O38" s="12">
        <f t="shared" si="3"/>
        <v>1798.74</v>
      </c>
      <c r="P38" s="12">
        <f t="shared" si="3"/>
        <v>1043.53</v>
      </c>
      <c r="Q38" s="12">
        <f t="shared" si="3"/>
        <v>1053.8</v>
      </c>
      <c r="R38" s="12">
        <f t="shared" si="3"/>
        <v>1513.6399999999996</v>
      </c>
      <c r="S38" s="12">
        <f>SUM(S5:S37)</f>
        <v>8498.1200000000008</v>
      </c>
      <c r="T38" s="12">
        <f t="shared" ref="T38:AD38" si="4">SUM(T5:T37)</f>
        <v>1412.76</v>
      </c>
      <c r="U38" s="12">
        <f t="shared" si="4"/>
        <v>3062.7900000000004</v>
      </c>
      <c r="V38" s="12">
        <f t="shared" si="4"/>
        <v>2322.6299999999997</v>
      </c>
      <c r="W38" s="12">
        <f t="shared" si="4"/>
        <v>1522.1699999999998</v>
      </c>
      <c r="X38" s="12">
        <f t="shared" si="4"/>
        <v>2270.0399999999995</v>
      </c>
      <c r="Y38" s="12">
        <f t="shared" si="4"/>
        <v>0</v>
      </c>
      <c r="Z38" s="12">
        <f t="shared" si="4"/>
        <v>0</v>
      </c>
      <c r="AA38" s="12">
        <f t="shared" si="4"/>
        <v>0</v>
      </c>
      <c r="AB38" s="12">
        <f t="shared" si="4"/>
        <v>0</v>
      </c>
      <c r="AC38" s="12">
        <f t="shared" si="4"/>
        <v>0</v>
      </c>
      <c r="AD38" s="12">
        <f t="shared" si="4"/>
        <v>40661.570000000007</v>
      </c>
    </row>
    <row r="39" spans="1:30" x14ac:dyDescent="0.25">
      <c r="A39" s="9">
        <v>1</v>
      </c>
      <c r="B39" s="43">
        <v>16201</v>
      </c>
      <c r="C39" s="55" t="s">
        <v>38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15"/>
      <c r="AD39" s="20">
        <f t="shared" si="0"/>
        <v>0</v>
      </c>
    </row>
    <row r="40" spans="1:30" ht="15.75" thickBot="1" x14ac:dyDescent="0.3">
      <c r="A40" s="9">
        <v>2</v>
      </c>
      <c r="B40" s="50">
        <v>22201</v>
      </c>
      <c r="C40" s="51" t="s">
        <v>39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11"/>
      <c r="AD40" s="20">
        <f t="shared" si="0"/>
        <v>0</v>
      </c>
    </row>
    <row r="41" spans="1:30" ht="15.75" thickBot="1" x14ac:dyDescent="0.3">
      <c r="A41" s="9">
        <f>+A40</f>
        <v>2</v>
      </c>
      <c r="B41" s="81" t="s">
        <v>40</v>
      </c>
      <c r="C41" s="82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ht="15.75" thickBot="1" x14ac:dyDescent="0.3">
      <c r="A42" s="17">
        <f>+A38+A41</f>
        <v>35</v>
      </c>
      <c r="B42" s="83" t="s">
        <v>40</v>
      </c>
      <c r="C42" s="84"/>
      <c r="D42" s="18">
        <f>+D43</f>
        <v>1471.7</v>
      </c>
      <c r="E42" s="18">
        <f>+E38</f>
        <v>1857.77</v>
      </c>
      <c r="F42" s="18">
        <f>+F38</f>
        <v>2016.08</v>
      </c>
      <c r="G42" s="18">
        <f>+G43</f>
        <v>2360.29</v>
      </c>
      <c r="H42" s="18">
        <f>+H43</f>
        <v>1154.18</v>
      </c>
      <c r="I42" s="18">
        <f>+I43</f>
        <v>1292.6300000000001</v>
      </c>
      <c r="J42" s="18">
        <f t="shared" ref="J42:S42" si="5">+J38</f>
        <v>1158.4199999999998</v>
      </c>
      <c r="K42" s="18">
        <f t="shared" si="5"/>
        <v>1612.99</v>
      </c>
      <c r="L42" s="18">
        <f t="shared" si="5"/>
        <v>810.18</v>
      </c>
      <c r="M42" s="18">
        <f t="shared" si="5"/>
        <v>1062.5899999999999</v>
      </c>
      <c r="N42" s="18">
        <f t="shared" si="5"/>
        <v>1366.52</v>
      </c>
      <c r="O42" s="18">
        <f t="shared" si="5"/>
        <v>1798.74</v>
      </c>
      <c r="P42" s="18">
        <f t="shared" si="5"/>
        <v>1043.53</v>
      </c>
      <c r="Q42" s="18">
        <f t="shared" si="5"/>
        <v>1053.8</v>
      </c>
      <c r="R42" s="18">
        <f t="shared" si="5"/>
        <v>1513.6399999999996</v>
      </c>
      <c r="S42" s="18">
        <f t="shared" si="5"/>
        <v>8498.1200000000008</v>
      </c>
      <c r="T42" s="18">
        <f t="shared" ref="T42:AD42" si="6">+T38</f>
        <v>1412.76</v>
      </c>
      <c r="U42" s="18">
        <f t="shared" si="6"/>
        <v>3062.7900000000004</v>
      </c>
      <c r="V42" s="18">
        <f t="shared" si="6"/>
        <v>2322.6299999999997</v>
      </c>
      <c r="W42" s="18">
        <f t="shared" si="6"/>
        <v>1522.1699999999998</v>
      </c>
      <c r="X42" s="18">
        <f t="shared" si="6"/>
        <v>2270.0399999999995</v>
      </c>
      <c r="Y42" s="18">
        <f t="shared" si="6"/>
        <v>0</v>
      </c>
      <c r="Z42" s="18">
        <f t="shared" si="6"/>
        <v>0</v>
      </c>
      <c r="AA42" s="18">
        <f t="shared" si="6"/>
        <v>0</v>
      </c>
      <c r="AB42" s="18">
        <f t="shared" si="6"/>
        <v>0</v>
      </c>
      <c r="AC42" s="18">
        <f t="shared" si="6"/>
        <v>0</v>
      </c>
      <c r="AD42" s="18">
        <f t="shared" si="6"/>
        <v>40661.570000000007</v>
      </c>
    </row>
    <row r="43" spans="1:30" x14ac:dyDescent="0.25">
      <c r="D43" s="58">
        <v>1471.7</v>
      </c>
      <c r="E43" s="58">
        <v>1857.77</v>
      </c>
      <c r="F43" s="58">
        <v>2016.08</v>
      </c>
      <c r="G43" s="58">
        <v>2360.29</v>
      </c>
      <c r="H43" s="58">
        <v>1154.18</v>
      </c>
      <c r="I43" s="58">
        <v>1292.6300000000001</v>
      </c>
      <c r="J43" s="58">
        <v>1158.42</v>
      </c>
      <c r="K43" s="58">
        <v>1612.99</v>
      </c>
      <c r="L43" s="58">
        <v>810.18</v>
      </c>
      <c r="M43" s="58">
        <v>1062.5899999999999</v>
      </c>
      <c r="N43" s="58">
        <v>1366.52</v>
      </c>
      <c r="O43" s="58">
        <v>1798.74</v>
      </c>
      <c r="P43" s="58">
        <v>1043.53</v>
      </c>
      <c r="Q43" s="58">
        <v>1053.8</v>
      </c>
      <c r="R43" s="58">
        <v>1513.64</v>
      </c>
      <c r="S43" s="58">
        <v>8498.1200000000008</v>
      </c>
      <c r="T43" s="58">
        <v>1412.76</v>
      </c>
      <c r="U43" s="58">
        <v>3062.79</v>
      </c>
      <c r="V43" s="58">
        <v>2322.63</v>
      </c>
      <c r="W43" s="58">
        <v>1522.17</v>
      </c>
      <c r="X43" s="58">
        <v>2270.04</v>
      </c>
      <c r="Z43" s="58"/>
      <c r="AA43" s="58"/>
      <c r="AB43" s="58"/>
    </row>
    <row r="44" spans="1:30" x14ac:dyDescent="0.25">
      <c r="AA44" s="58"/>
      <c r="AB44" s="58"/>
    </row>
    <row r="49" spans="27:27" x14ac:dyDescent="0.25">
      <c r="AA49">
        <v>28</v>
      </c>
    </row>
  </sheetData>
  <mergeCells count="5">
    <mergeCell ref="B1:AD1"/>
    <mergeCell ref="B2:AD2"/>
    <mergeCell ref="B38:C38"/>
    <mergeCell ref="B41:C41"/>
    <mergeCell ref="B42:C42"/>
  </mergeCells>
  <pageMargins left="0.7" right="0.7" top="0.75" bottom="0.75" header="0.3" footer="0.3"/>
  <pageSetup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ACUMULADOS</vt:lpstr>
      <vt:lpstr>'01'!Área_de_impresión</vt:lpstr>
      <vt:lpstr>'02'!Área_de_impresión</vt:lpstr>
      <vt:lpstr>'03'!Área_de_impresión</vt:lpstr>
      <vt:lpstr>'04'!Área_de_impresión</vt:lpstr>
      <vt:lpstr>'02'!Títulos_a_imprimir</vt:lpstr>
      <vt:lpstr>'03'!Títulos_a_imprimir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2017-06-02T13:14:59Z</cp:lastPrinted>
  <dcterms:created xsi:type="dcterms:W3CDTF">2016-05-02T15:06:04Z</dcterms:created>
  <dcterms:modified xsi:type="dcterms:W3CDTF">2019-05-06T21:00:38Z</dcterms:modified>
</cp:coreProperties>
</file>