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IP_alcaldia\Downloads\"/>
    </mc:Choice>
  </mc:AlternateContent>
  <xr:revisionPtr revIDLastSave="0" documentId="13_ncr:1_{1C88819A-AC53-42CE-B636-2F329476A0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RUCT.PRESUP." sheetId="46" r:id="rId1"/>
    <sheet name="INGRESOS POR RUBROS" sheetId="47" r:id="rId2"/>
    <sheet name="DETALLE DE INGRESOS" sheetId="48" r:id="rId3"/>
    <sheet name="ING. Y GASTOS POR RUBROS" sheetId="49" r:id="rId4"/>
    <sheet name="EGRESOS FDOS. PROPIOS" sheetId="50" r:id="rId5"/>
    <sheet name="EGRESOS FODES 25%" sheetId="51" r:id="rId6"/>
    <sheet name="EGRESOS 75% Y OTROS" sheetId="31" r:id="rId7"/>
    <sheet name="Deuda GOES 2020" sheetId="41" r:id="rId8"/>
    <sheet name="Deuda FODES 2% 2020" sheetId="42" r:id="rId9"/>
    <sheet name="DEUDA 25% 2020" sheetId="43" r:id="rId10"/>
    <sheet name="CESC 2020" sheetId="44" r:id="rId11"/>
    <sheet name="FISDL2020" sheetId="45" r:id="rId12"/>
    <sheet name="Abono entre cuentas" sheetId="35" r:id="rId13"/>
    <sheet name="Deuda Fondo Comun 2020" sheetId="39" r:id="rId14"/>
    <sheet name="Deuda Fodes 75% 2020" sheetId="34" r:id="rId15"/>
    <sheet name=" Deuda km 5 fodes 75% 2019" sheetId="33" r:id="rId16"/>
    <sheet name="Detalle de personal Fodes 75%" sheetId="4" r:id="rId17"/>
    <sheet name="Proyectos Sociales Fodes 75%" sheetId="2" r:id="rId18"/>
    <sheet name="1-Turismo 2021" sheetId="6" r:id="rId19"/>
    <sheet name="2-Adulto Mayor" sheetId="7" r:id="rId20"/>
    <sheet name="3-Promocion a la cultura" sheetId="8" r:id="rId21"/>
    <sheet name="4-Espacios Publicos" sheetId="11" r:id="rId22"/>
    <sheet name="5-Mnto Calles y Caminos V" sheetId="12" r:id="rId23"/>
    <sheet name="6-Mnto Vehiculos" sheetId="14" r:id="rId24"/>
    <sheet name="7-Luminarias" sheetId="15" r:id="rId25"/>
    <sheet name="8-Adq de Vehiculo" sheetId="16" r:id="rId26"/>
    <sheet name="9-Energia Electrica" sheetId="17" r:id="rId27"/>
    <sheet name="10-CMPV" sheetId="18" r:id="rId28"/>
    <sheet name="11-Fiestas" sheetId="20" r:id="rId29"/>
    <sheet name="12-Ayuda Comunitaria" sheetId="21" r:id="rId30"/>
    <sheet name="13-Productor Agricola" sheetId="22" r:id="rId31"/>
    <sheet name="14-Apoyo a la Salud" sheetId="23" r:id="rId32"/>
    <sheet name="15-Equidad de Genero" sheetId="24" r:id="rId33"/>
    <sheet name="16-Becas" sheetId="25" r:id="rId34"/>
    <sheet name="17-Proyecto de Agua" sheetId="26" r:id="rId35"/>
    <sheet name="18-Barrido de recoleccion" sheetId="27" r:id="rId36"/>
    <sheet name="19-Deportes" sheetId="28" r:id="rId37"/>
    <sheet name="20-Niñez" sheetId="29" r:id="rId38"/>
    <sheet name="21 - Mobiliario" sheetId="32" r:id="rId39"/>
    <sheet name="22-Escuela de Futbol" sheetId="30" r:id="rId40"/>
    <sheet name="FODES 2%" sheetId="36" r:id="rId41"/>
    <sheet name="Formato" sheetId="5" r:id="rId42"/>
  </sheets>
  <definedNames>
    <definedName name="_xlnm.Print_Area" localSheetId="15">' Deuda km 5 fodes 75% 2019'!$A$1:$I$13</definedName>
    <definedName name="_xlnm.Print_Area" localSheetId="18">'1-Turismo 2021'!$A$1:$I$47</definedName>
    <definedName name="_xlnm.Print_Area" localSheetId="2">'DETALLE DE INGRESOS'!$A$1:$K$56</definedName>
    <definedName name="_xlnm.Print_Area" localSheetId="16">'Detalle de personal Fodes 75%'!$A$1:$P$53</definedName>
    <definedName name="_xlnm.Print_Area" localSheetId="9">'DEUDA 25% 2020'!$A$1:$I$27</definedName>
    <definedName name="_xlnm.Print_Area" localSheetId="8">'Deuda FODES 2% 2020'!$A$1:$J$17</definedName>
    <definedName name="_xlnm.Print_Area" localSheetId="14">'Deuda Fodes 75% 2020'!$A$1:$J$112</definedName>
    <definedName name="_xlnm.Print_Area" localSheetId="13">'Deuda Fondo Comun 2020'!$A$1:$I$33</definedName>
    <definedName name="_xlnm.Print_Area" localSheetId="7">'Deuda GOES 2020'!$A$1:$I$20</definedName>
    <definedName name="_xlnm.Print_Area" localSheetId="6">'EGRESOS 75% Y OTROS'!$A$1:$O$87</definedName>
    <definedName name="_xlnm.Print_Area" localSheetId="4">'EGRESOS FDOS. PROPIOS'!$A$1:$J$78</definedName>
    <definedName name="_xlnm.Print_Area" localSheetId="5">'EGRESOS FODES 25%'!$A$1:$K$55</definedName>
    <definedName name="_xlnm.Print_Area" localSheetId="3">'ING. Y GASTOS POR RUBROS'!$A$1:$C$24</definedName>
    <definedName name="_xlnm.Print_Area" localSheetId="1">'INGRESOS POR RUBROS'!$A$1:$I$29</definedName>
    <definedName name="_xlnm.Print_Area" localSheetId="17">'Proyectos Sociales Fodes 75%'!$A$21:$D$47</definedName>
    <definedName name="_xlnm.Print_Titles" localSheetId="16">'Detalle de personal Fodes 75%'!$1:$6</definedName>
    <definedName name="_xlnm.Print_Titles" localSheetId="14">'Deuda Fodes 75% 2020'!$1:$6</definedName>
    <definedName name="_xlnm.Print_Titles" localSheetId="13">'Deuda Fondo Comun 2020'!$1:$6</definedName>
    <definedName name="_xlnm.Print_Titles" localSheetId="6">'EGRESOS 75% Y OTROS'!$1:$11</definedName>
    <definedName name="_xlnm.Print_Titles" localSheetId="4">'EGRESOS FDOS. PROPIOS'!$1:$11</definedName>
    <definedName name="_xlnm.Print_Titles" localSheetId="5">'EGRESOS FODES 25%'!$1:$11</definedName>
    <definedName name="_xlnm.Print_Titles" localSheetId="17">'Proyectos Sociales Fodes 75%'!$24:$24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9" i="31" l="1"/>
  <c r="I68" i="31"/>
  <c r="O68" i="31" s="1"/>
  <c r="H18" i="31"/>
  <c r="N80" i="31"/>
  <c r="M80" i="31"/>
  <c r="L80" i="31"/>
  <c r="K80" i="31"/>
  <c r="K79" i="31" s="1"/>
  <c r="J80" i="31"/>
  <c r="J79" i="31" s="1"/>
  <c r="H80" i="31"/>
  <c r="G80" i="31"/>
  <c r="G79" i="31" s="1"/>
  <c r="F80" i="31"/>
  <c r="E80" i="31"/>
  <c r="E79" i="31" s="1"/>
  <c r="G106" i="51"/>
  <c r="J116" i="51"/>
  <c r="I116" i="51"/>
  <c r="H116" i="51"/>
  <c r="G116" i="51"/>
  <c r="K115" i="51"/>
  <c r="K114" i="51" s="1"/>
  <c r="J114" i="51"/>
  <c r="I114" i="51"/>
  <c r="H114" i="51"/>
  <c r="G114" i="51"/>
  <c r="G113" i="51" s="1"/>
  <c r="J113" i="51"/>
  <c r="I113" i="51"/>
  <c r="K112" i="51"/>
  <c r="K111" i="51" s="1"/>
  <c r="K110" i="51" s="1"/>
  <c r="J111" i="51"/>
  <c r="I111" i="51"/>
  <c r="H111" i="51"/>
  <c r="G111" i="51"/>
  <c r="G110" i="51" s="1"/>
  <c r="J110" i="51"/>
  <c r="I110" i="51"/>
  <c r="H110" i="51"/>
  <c r="K109" i="51"/>
  <c r="K108" i="51" s="1"/>
  <c r="K107" i="51" s="1"/>
  <c r="J108" i="51"/>
  <c r="J107" i="51" s="1"/>
  <c r="I108" i="51"/>
  <c r="H108" i="51"/>
  <c r="G108" i="51"/>
  <c r="I107" i="51"/>
  <c r="H107" i="51"/>
  <c r="G107" i="51"/>
  <c r="K106" i="51"/>
  <c r="K105" i="51" s="1"/>
  <c r="J105" i="51"/>
  <c r="I105" i="51"/>
  <c r="H105" i="51"/>
  <c r="G105" i="51"/>
  <c r="K104" i="51"/>
  <c r="K103" i="51" s="1"/>
  <c r="J103" i="51"/>
  <c r="I103" i="51"/>
  <c r="H103" i="51"/>
  <c r="H102" i="51" s="1"/>
  <c r="G103" i="51"/>
  <c r="K101" i="51"/>
  <c r="K100" i="51"/>
  <c r="K99" i="51" s="1"/>
  <c r="J99" i="51"/>
  <c r="I99" i="51"/>
  <c r="H99" i="51"/>
  <c r="G99" i="51"/>
  <c r="K98" i="51"/>
  <c r="K97" i="51" s="1"/>
  <c r="J97" i="51"/>
  <c r="I97" i="51"/>
  <c r="H97" i="51"/>
  <c r="G97" i="51"/>
  <c r="K96" i="51"/>
  <c r="K95" i="51"/>
  <c r="K94" i="51"/>
  <c r="J93" i="51"/>
  <c r="I93" i="51"/>
  <c r="H93" i="51"/>
  <c r="G93" i="51"/>
  <c r="K92" i="51"/>
  <c r="K91" i="51"/>
  <c r="K90" i="51"/>
  <c r="K89" i="51"/>
  <c r="K88" i="51"/>
  <c r="J87" i="51"/>
  <c r="I87" i="51"/>
  <c r="H87" i="51"/>
  <c r="G87" i="51"/>
  <c r="K85" i="51"/>
  <c r="K84" i="51" s="1"/>
  <c r="J84" i="51"/>
  <c r="I84" i="51"/>
  <c r="H84" i="51"/>
  <c r="G84" i="51"/>
  <c r="K83" i="51"/>
  <c r="K82" i="51" s="1"/>
  <c r="J82" i="51"/>
  <c r="I82" i="51"/>
  <c r="H82" i="51"/>
  <c r="G82" i="51"/>
  <c r="K81" i="51"/>
  <c r="K80" i="51" s="1"/>
  <c r="J80" i="51"/>
  <c r="I80" i="51"/>
  <c r="H80" i="51"/>
  <c r="G80" i="51"/>
  <c r="K79" i="51"/>
  <c r="K78" i="51"/>
  <c r="J76" i="51"/>
  <c r="I76" i="51"/>
  <c r="H76" i="51"/>
  <c r="G76" i="51"/>
  <c r="E13" i="31"/>
  <c r="J13" i="31"/>
  <c r="K13" i="31"/>
  <c r="L13" i="31"/>
  <c r="M13" i="31"/>
  <c r="N13" i="31"/>
  <c r="F13" i="31"/>
  <c r="G13" i="31"/>
  <c r="H13" i="31"/>
  <c r="I14" i="31"/>
  <c r="I15" i="31"/>
  <c r="O15" i="31" s="1"/>
  <c r="I16" i="31"/>
  <c r="O16" i="31" s="1"/>
  <c r="I17" i="31"/>
  <c r="O17" i="31" s="1"/>
  <c r="F18" i="31"/>
  <c r="J18" i="31"/>
  <c r="K18" i="31"/>
  <c r="L18" i="31"/>
  <c r="M18" i="31"/>
  <c r="N18" i="31"/>
  <c r="E18" i="31"/>
  <c r="G18" i="31"/>
  <c r="I19" i="31"/>
  <c r="I18" i="31" s="1"/>
  <c r="E20" i="31"/>
  <c r="J20" i="31"/>
  <c r="K20" i="31"/>
  <c r="L20" i="31"/>
  <c r="M20" i="31"/>
  <c r="N20" i="31"/>
  <c r="F20" i="31"/>
  <c r="G20" i="31"/>
  <c r="H20" i="31"/>
  <c r="I21" i="31"/>
  <c r="O21" i="31" s="1"/>
  <c r="O20" i="31" s="1"/>
  <c r="H22" i="31"/>
  <c r="J22" i="31"/>
  <c r="L22" i="31"/>
  <c r="M22" i="31"/>
  <c r="N22" i="31"/>
  <c r="E22" i="31"/>
  <c r="F22" i="31"/>
  <c r="G22" i="31"/>
  <c r="J25" i="31"/>
  <c r="K25" i="31"/>
  <c r="L25" i="31"/>
  <c r="M25" i="31"/>
  <c r="N25" i="31"/>
  <c r="E25" i="31"/>
  <c r="F25" i="31"/>
  <c r="G26" i="31"/>
  <c r="G25" i="31" s="1"/>
  <c r="I27" i="31"/>
  <c r="O27" i="31" s="1"/>
  <c r="G28" i="31"/>
  <c r="I28" i="31"/>
  <c r="O28" i="31" s="1"/>
  <c r="G29" i="31"/>
  <c r="I29" i="31" s="1"/>
  <c r="O29" i="31" s="1"/>
  <c r="I30" i="31"/>
  <c r="O30" i="31" s="1"/>
  <c r="I31" i="31"/>
  <c r="O31" i="31" s="1"/>
  <c r="I32" i="31"/>
  <c r="O32" i="31" s="1"/>
  <c r="I33" i="31"/>
  <c r="O33" i="31" s="1"/>
  <c r="I34" i="31"/>
  <c r="O34" i="31" s="1"/>
  <c r="I35" i="31"/>
  <c r="O35" i="31" s="1"/>
  <c r="I36" i="31"/>
  <c r="O36" i="31" s="1"/>
  <c r="I37" i="31"/>
  <c r="O37" i="31" s="1"/>
  <c r="I38" i="31"/>
  <c r="O38" i="31" s="1"/>
  <c r="I39" i="31"/>
  <c r="O39" i="31" s="1"/>
  <c r="I40" i="31"/>
  <c r="O40" i="31" s="1"/>
  <c r="I41" i="31"/>
  <c r="O41" i="31" s="1"/>
  <c r="H42" i="31"/>
  <c r="I42" i="31" s="1"/>
  <c r="O42" i="31" s="1"/>
  <c r="F43" i="31"/>
  <c r="J43" i="31"/>
  <c r="K43" i="31"/>
  <c r="L43" i="31"/>
  <c r="M43" i="31"/>
  <c r="N43" i="31"/>
  <c r="E43" i="31"/>
  <c r="G43" i="31"/>
  <c r="H43" i="31"/>
  <c r="I44" i="31"/>
  <c r="I45" i="31"/>
  <c r="O45" i="31" s="1"/>
  <c r="I46" i="31"/>
  <c r="O46" i="31" s="1"/>
  <c r="J47" i="31"/>
  <c r="K47" i="31"/>
  <c r="L47" i="31"/>
  <c r="M47" i="31"/>
  <c r="N47" i="31"/>
  <c r="I48" i="31"/>
  <c r="O48" i="31" s="1"/>
  <c r="I49" i="31"/>
  <c r="O49" i="31" s="1"/>
  <c r="F50" i="31"/>
  <c r="G50" i="31"/>
  <c r="G47" i="31" s="1"/>
  <c r="H50" i="31"/>
  <c r="F51" i="31"/>
  <c r="G51" i="31"/>
  <c r="H51" i="31"/>
  <c r="I51" i="31" s="1"/>
  <c r="O51" i="31" s="1"/>
  <c r="E52" i="31"/>
  <c r="E47" i="31" s="1"/>
  <c r="F52" i="31"/>
  <c r="G52" i="31"/>
  <c r="H52" i="31"/>
  <c r="I53" i="31"/>
  <c r="O53" i="31" s="1"/>
  <c r="I54" i="31"/>
  <c r="O54" i="31" s="1"/>
  <c r="G55" i="31"/>
  <c r="H55" i="31"/>
  <c r="F56" i="31"/>
  <c r="J56" i="31"/>
  <c r="K56" i="31"/>
  <c r="L56" i="31"/>
  <c r="M56" i="31"/>
  <c r="N56" i="31"/>
  <c r="E56" i="31"/>
  <c r="G56" i="31"/>
  <c r="H56" i="31"/>
  <c r="I57" i="31"/>
  <c r="I56" i="31" s="1"/>
  <c r="M58" i="31"/>
  <c r="F59" i="31"/>
  <c r="F58" i="31" s="1"/>
  <c r="J59" i="31"/>
  <c r="J58" i="31" s="1"/>
  <c r="K59" i="31"/>
  <c r="K58" i="31" s="1"/>
  <c r="L59" i="31"/>
  <c r="L58" i="31" s="1"/>
  <c r="M59" i="31"/>
  <c r="N59" i="31"/>
  <c r="N58" i="31" s="1"/>
  <c r="I60" i="31"/>
  <c r="O60" i="31" s="1"/>
  <c r="I61" i="31"/>
  <c r="O61" i="31" s="1"/>
  <c r="E62" i="31"/>
  <c r="E59" i="31" s="1"/>
  <c r="F62" i="31"/>
  <c r="G62" i="31"/>
  <c r="G59" i="31" s="1"/>
  <c r="G58" i="31" s="1"/>
  <c r="H62" i="31"/>
  <c r="H59" i="31" s="1"/>
  <c r="H58" i="31" s="1"/>
  <c r="M63" i="31"/>
  <c r="J64" i="31"/>
  <c r="K64" i="31"/>
  <c r="L64" i="31"/>
  <c r="M64" i="31"/>
  <c r="N64" i="31"/>
  <c r="E65" i="31"/>
  <c r="E64" i="31" s="1"/>
  <c r="F65" i="31"/>
  <c r="F64" i="31" s="1"/>
  <c r="G65" i="31"/>
  <c r="H65" i="31"/>
  <c r="E66" i="31"/>
  <c r="F66" i="31"/>
  <c r="G66" i="31"/>
  <c r="H66" i="31"/>
  <c r="J67" i="31"/>
  <c r="K67" i="31"/>
  <c r="L67" i="31"/>
  <c r="M67" i="31"/>
  <c r="N67" i="31"/>
  <c r="E68" i="31"/>
  <c r="E67" i="31" s="1"/>
  <c r="F68" i="31"/>
  <c r="F67" i="31" s="1"/>
  <c r="G68" i="31"/>
  <c r="G67" i="31" s="1"/>
  <c r="H68" i="31"/>
  <c r="H67" i="31" s="1"/>
  <c r="O69" i="31"/>
  <c r="E71" i="31"/>
  <c r="J71" i="31"/>
  <c r="K71" i="31"/>
  <c r="L71" i="31"/>
  <c r="M71" i="31"/>
  <c r="M70" i="31" s="1"/>
  <c r="N71" i="31"/>
  <c r="H71" i="31"/>
  <c r="I72" i="31"/>
  <c r="O72" i="31" s="1"/>
  <c r="F73" i="31"/>
  <c r="F71" i="31" s="1"/>
  <c r="G73" i="31"/>
  <c r="G71" i="31" s="1"/>
  <c r="I73" i="31"/>
  <c r="O73" i="31" s="1"/>
  <c r="I74" i="31"/>
  <c r="O74" i="31" s="1"/>
  <c r="H75" i="31"/>
  <c r="K75" i="31"/>
  <c r="L75" i="31"/>
  <c r="L70" i="31" s="1"/>
  <c r="M75" i="31"/>
  <c r="E75" i="31"/>
  <c r="G75" i="31"/>
  <c r="J76" i="31"/>
  <c r="J75" i="31" s="1"/>
  <c r="F75" i="31"/>
  <c r="I77" i="31"/>
  <c r="O77" i="31" s="1"/>
  <c r="N77" i="31"/>
  <c r="N75" i="31" s="1"/>
  <c r="I78" i="31"/>
  <c r="O78" i="31" s="1"/>
  <c r="H79" i="31"/>
  <c r="L79" i="31"/>
  <c r="N79" i="31"/>
  <c r="M79" i="31"/>
  <c r="I81" i="31"/>
  <c r="O81" i="31" s="1"/>
  <c r="F82" i="31"/>
  <c r="N82" i="31"/>
  <c r="F83" i="31"/>
  <c r="G83" i="31"/>
  <c r="G82" i="31" s="1"/>
  <c r="H83" i="31"/>
  <c r="H82" i="31" s="1"/>
  <c r="K83" i="31"/>
  <c r="K82" i="31" s="1"/>
  <c r="L83" i="31"/>
  <c r="L82" i="31" s="1"/>
  <c r="M83" i="31"/>
  <c r="M82" i="31" s="1"/>
  <c r="N83" i="31"/>
  <c r="K70" i="31" l="1"/>
  <c r="G64" i="31"/>
  <c r="I52" i="31"/>
  <c r="O52" i="31" s="1"/>
  <c r="M24" i="31"/>
  <c r="N12" i="31"/>
  <c r="J12" i="31"/>
  <c r="H86" i="51"/>
  <c r="I102" i="51"/>
  <c r="I67" i="31"/>
  <c r="K63" i="31"/>
  <c r="K24" i="31"/>
  <c r="L63" i="31"/>
  <c r="L24" i="31"/>
  <c r="M12" i="31"/>
  <c r="H47" i="31"/>
  <c r="H64" i="31"/>
  <c r="N63" i="31"/>
  <c r="J63" i="31"/>
  <c r="I50" i="31"/>
  <c r="O50" i="31" s="1"/>
  <c r="N24" i="31"/>
  <c r="J24" i="31"/>
  <c r="H25" i="31"/>
  <c r="K87" i="51"/>
  <c r="L12" i="31"/>
  <c r="O67" i="31"/>
  <c r="H70" i="31"/>
  <c r="O71" i="31"/>
  <c r="I43" i="31"/>
  <c r="I80" i="31"/>
  <c r="O80" i="31" s="1"/>
  <c r="G70" i="31"/>
  <c r="G63" i="31"/>
  <c r="F79" i="31"/>
  <c r="I79" i="31" s="1"/>
  <c r="O79" i="31" s="1"/>
  <c r="I13" i="31"/>
  <c r="I71" i="31"/>
  <c r="E63" i="31"/>
  <c r="I20" i="31"/>
  <c r="O19" i="31"/>
  <c r="O18" i="31" s="1"/>
  <c r="O14" i="31"/>
  <c r="O13" i="31" s="1"/>
  <c r="G102" i="51"/>
  <c r="J75" i="51"/>
  <c r="G75" i="51"/>
  <c r="K77" i="51"/>
  <c r="K116" i="51" s="1"/>
  <c r="I75" i="51"/>
  <c r="G86" i="51"/>
  <c r="I86" i="51"/>
  <c r="J102" i="51"/>
  <c r="H117" i="51"/>
  <c r="K93" i="51"/>
  <c r="K86" i="51" s="1"/>
  <c r="K102" i="51"/>
  <c r="H75" i="51"/>
  <c r="J86" i="51"/>
  <c r="G117" i="51"/>
  <c r="I118" i="51"/>
  <c r="K113" i="51"/>
  <c r="I117" i="51"/>
  <c r="J117" i="51"/>
  <c r="H113" i="51"/>
  <c r="E58" i="31"/>
  <c r="I58" i="31" s="1"/>
  <c r="I59" i="31"/>
  <c r="F70" i="31"/>
  <c r="E70" i="31"/>
  <c r="G24" i="31"/>
  <c r="H12" i="31"/>
  <c r="H24" i="31"/>
  <c r="H63" i="31"/>
  <c r="G12" i="31"/>
  <c r="N70" i="31"/>
  <c r="J70" i="31"/>
  <c r="F63" i="31"/>
  <c r="E24" i="31"/>
  <c r="F12" i="31"/>
  <c r="E12" i="31"/>
  <c r="I76" i="31"/>
  <c r="O57" i="31"/>
  <c r="O56" i="31" s="1"/>
  <c r="O44" i="31"/>
  <c r="O43" i="31" s="1"/>
  <c r="I23" i="31"/>
  <c r="I62" i="31"/>
  <c r="O62" i="31" s="1"/>
  <c r="O59" i="31" s="1"/>
  <c r="O58" i="31" s="1"/>
  <c r="I26" i="31"/>
  <c r="G118" i="51" l="1"/>
  <c r="J118" i="51"/>
  <c r="H118" i="51"/>
  <c r="K76" i="51"/>
  <c r="K75" i="51" s="1"/>
  <c r="K118" i="51" s="1"/>
  <c r="I75" i="31"/>
  <c r="I70" i="31" s="1"/>
  <c r="O76" i="31"/>
  <c r="O75" i="31" s="1"/>
  <c r="O70" i="31" s="1"/>
  <c r="I22" i="31"/>
  <c r="I12" i="31" s="1"/>
  <c r="I25" i="31"/>
  <c r="O26" i="31"/>
  <c r="O25" i="31" s="1"/>
  <c r="K117" i="51" l="1"/>
  <c r="E53" i="48" l="1"/>
  <c r="E27" i="47" s="1"/>
  <c r="H30" i="7"/>
  <c r="G30" i="7"/>
  <c r="E30" i="7"/>
  <c r="H45" i="6"/>
  <c r="G45" i="6"/>
  <c r="E45" i="6"/>
  <c r="H12" i="6"/>
  <c r="G12" i="6"/>
  <c r="E12" i="6"/>
  <c r="I27" i="43"/>
  <c r="I19" i="43"/>
  <c r="D53" i="48"/>
  <c r="D27" i="47" s="1"/>
  <c r="G26" i="47"/>
  <c r="F26" i="47"/>
  <c r="F27" i="47"/>
  <c r="C27" i="47"/>
  <c r="I28" i="47"/>
  <c r="I26" i="47"/>
  <c r="H26" i="47"/>
  <c r="E26" i="47"/>
  <c r="C26" i="47"/>
  <c r="B26" i="47"/>
  <c r="H85" i="31"/>
  <c r="M85" i="31" l="1"/>
  <c r="L85" i="31"/>
  <c r="F58" i="50"/>
  <c r="F53" i="48"/>
  <c r="F10" i="48"/>
  <c r="F16" i="48"/>
  <c r="F36" i="48"/>
  <c r="F49" i="48"/>
  <c r="G10" i="48"/>
  <c r="G16" i="48"/>
  <c r="G36" i="48"/>
  <c r="J52" i="48"/>
  <c r="J48" i="48" s="1"/>
  <c r="J56" i="48" s="1"/>
  <c r="I52" i="48"/>
  <c r="H52" i="48"/>
  <c r="G52" i="48"/>
  <c r="E52" i="48"/>
  <c r="D52" i="48"/>
  <c r="C52" i="48"/>
  <c r="J49" i="48"/>
  <c r="I49" i="48"/>
  <c r="I48" i="48" s="1"/>
  <c r="H49" i="48"/>
  <c r="G49" i="48"/>
  <c r="E49" i="48"/>
  <c r="C49" i="48"/>
  <c r="C48" i="48" s="1"/>
  <c r="K50" i="48"/>
  <c r="B25" i="47" s="1"/>
  <c r="K47" i="48"/>
  <c r="K44" i="48"/>
  <c r="K41" i="48"/>
  <c r="K39" i="48"/>
  <c r="K38" i="48"/>
  <c r="K37" i="48"/>
  <c r="K34" i="48"/>
  <c r="K31" i="48"/>
  <c r="K29" i="48"/>
  <c r="K28" i="48"/>
  <c r="K27" i="48"/>
  <c r="K26" i="48"/>
  <c r="K25" i="48"/>
  <c r="K24" i="48"/>
  <c r="K23" i="48"/>
  <c r="K22" i="48"/>
  <c r="K21" i="48"/>
  <c r="K20" i="48"/>
  <c r="K19" i="48"/>
  <c r="K18" i="48"/>
  <c r="K17" i="48"/>
  <c r="K14" i="48"/>
  <c r="K13" i="48"/>
  <c r="K12" i="48"/>
  <c r="K11" i="48"/>
  <c r="J54" i="48"/>
  <c r="I54" i="48"/>
  <c r="H54" i="48"/>
  <c r="G54" i="48"/>
  <c r="F54" i="48"/>
  <c r="E54" i="48"/>
  <c r="C54" i="48"/>
  <c r="I67" i="50"/>
  <c r="H67" i="50"/>
  <c r="G67" i="50"/>
  <c r="G66" i="50" s="1"/>
  <c r="F67" i="50"/>
  <c r="F66" i="50"/>
  <c r="I64" i="50"/>
  <c r="H64" i="50"/>
  <c r="G64" i="50"/>
  <c r="I61" i="50"/>
  <c r="H61" i="50"/>
  <c r="G61" i="50"/>
  <c r="I60" i="50"/>
  <c r="H60" i="50"/>
  <c r="G60" i="50"/>
  <c r="F64" i="50"/>
  <c r="F61" i="50"/>
  <c r="F60" i="50" s="1"/>
  <c r="I24" i="50"/>
  <c r="H24" i="50"/>
  <c r="G24" i="50"/>
  <c r="I41" i="50"/>
  <c r="H41" i="50"/>
  <c r="G41" i="50"/>
  <c r="I46" i="50"/>
  <c r="H46" i="50"/>
  <c r="G46" i="50"/>
  <c r="I53" i="50"/>
  <c r="H53" i="50"/>
  <c r="G53" i="50"/>
  <c r="I57" i="50"/>
  <c r="I23" i="50" s="1"/>
  <c r="H57" i="50"/>
  <c r="G57" i="50"/>
  <c r="F57" i="50"/>
  <c r="F53" i="50"/>
  <c r="F46" i="50"/>
  <c r="F41" i="50"/>
  <c r="F24" i="50"/>
  <c r="I21" i="50"/>
  <c r="H21" i="50"/>
  <c r="G21" i="50"/>
  <c r="I19" i="50"/>
  <c r="H19" i="50"/>
  <c r="G19" i="50"/>
  <c r="I17" i="50"/>
  <c r="H17" i="50"/>
  <c r="G17" i="50"/>
  <c r="I15" i="50"/>
  <c r="H15" i="50"/>
  <c r="G15" i="50"/>
  <c r="I13" i="50"/>
  <c r="H13" i="50"/>
  <c r="G13" i="50"/>
  <c r="I12" i="50"/>
  <c r="H12" i="50"/>
  <c r="G12" i="50"/>
  <c r="F21" i="50"/>
  <c r="F19" i="50"/>
  <c r="F17" i="50"/>
  <c r="F12" i="50" s="1"/>
  <c r="F15" i="50"/>
  <c r="F13" i="50"/>
  <c r="J53" i="51"/>
  <c r="I53" i="51"/>
  <c r="H53" i="51"/>
  <c r="G53" i="51"/>
  <c r="K52" i="51"/>
  <c r="K51" i="51" s="1"/>
  <c r="J51" i="51"/>
  <c r="J50" i="51" s="1"/>
  <c r="I51" i="51"/>
  <c r="H51" i="51"/>
  <c r="G51" i="51"/>
  <c r="I50" i="51"/>
  <c r="K49" i="51"/>
  <c r="K48" i="51"/>
  <c r="K47" i="51" s="1"/>
  <c r="J48" i="51"/>
  <c r="I48" i="51"/>
  <c r="H48" i="51"/>
  <c r="G48" i="51"/>
  <c r="G47" i="51" s="1"/>
  <c r="J47" i="51"/>
  <c r="I47" i="51"/>
  <c r="H47" i="51"/>
  <c r="K46" i="51"/>
  <c r="K45" i="51" s="1"/>
  <c r="K44" i="51" s="1"/>
  <c r="J45" i="51"/>
  <c r="J44" i="51" s="1"/>
  <c r="I45" i="51"/>
  <c r="H45" i="51"/>
  <c r="H44" i="51" s="1"/>
  <c r="G45" i="51"/>
  <c r="G44" i="51" s="1"/>
  <c r="I44" i="51"/>
  <c r="K43" i="51"/>
  <c r="K42" i="51" s="1"/>
  <c r="J42" i="51"/>
  <c r="I42" i="51"/>
  <c r="H42" i="51"/>
  <c r="G42" i="51"/>
  <c r="K41" i="51"/>
  <c r="K40" i="51" s="1"/>
  <c r="J40" i="51"/>
  <c r="I40" i="51"/>
  <c r="H40" i="51"/>
  <c r="G40" i="51"/>
  <c r="K38" i="51"/>
  <c r="K37" i="51"/>
  <c r="K36" i="51" s="1"/>
  <c r="J36" i="51"/>
  <c r="I36" i="51"/>
  <c r="H36" i="51"/>
  <c r="G36" i="51"/>
  <c r="K35" i="51"/>
  <c r="K34" i="51" s="1"/>
  <c r="J34" i="51"/>
  <c r="I34" i="51"/>
  <c r="H34" i="51"/>
  <c r="G34" i="51"/>
  <c r="K33" i="51"/>
  <c r="K32" i="51"/>
  <c r="K31" i="51"/>
  <c r="J30" i="51"/>
  <c r="I30" i="51"/>
  <c r="H30" i="51"/>
  <c r="G30" i="51"/>
  <c r="K29" i="51"/>
  <c r="K28" i="51"/>
  <c r="K27" i="51"/>
  <c r="K26" i="51"/>
  <c r="K25" i="51"/>
  <c r="J24" i="51"/>
  <c r="I24" i="51"/>
  <c r="H24" i="51"/>
  <c r="H23" i="51" s="1"/>
  <c r="G24" i="51"/>
  <c r="K22" i="51"/>
  <c r="K21" i="51" s="1"/>
  <c r="J21" i="51"/>
  <c r="I21" i="51"/>
  <c r="H21" i="51"/>
  <c r="G21" i="51"/>
  <c r="K20" i="51"/>
  <c r="K19" i="51" s="1"/>
  <c r="J19" i="51"/>
  <c r="I19" i="51"/>
  <c r="H19" i="51"/>
  <c r="G19" i="51"/>
  <c r="K18" i="51"/>
  <c r="K17" i="51" s="1"/>
  <c r="J17" i="51"/>
  <c r="I17" i="51"/>
  <c r="H17" i="51"/>
  <c r="G17" i="51"/>
  <c r="K16" i="51"/>
  <c r="K15" i="51"/>
  <c r="K14" i="51"/>
  <c r="J13" i="51"/>
  <c r="I13" i="51"/>
  <c r="H13" i="51"/>
  <c r="G13" i="51"/>
  <c r="I76" i="50"/>
  <c r="H76" i="50"/>
  <c r="G76" i="50"/>
  <c r="F76" i="50"/>
  <c r="J75" i="50"/>
  <c r="I74" i="50"/>
  <c r="H74" i="50"/>
  <c r="G74" i="50"/>
  <c r="G73" i="50" s="1"/>
  <c r="F74" i="50"/>
  <c r="J74" i="50" s="1"/>
  <c r="I73" i="50"/>
  <c r="J72" i="50"/>
  <c r="I71" i="50"/>
  <c r="I70" i="50" s="1"/>
  <c r="H71" i="50"/>
  <c r="G71" i="50"/>
  <c r="G70" i="50" s="1"/>
  <c r="F71" i="50"/>
  <c r="J71" i="50" s="1"/>
  <c r="H70" i="50"/>
  <c r="J69" i="50"/>
  <c r="J68" i="50"/>
  <c r="J67" i="50" s="1"/>
  <c r="I66" i="50"/>
  <c r="H66" i="50"/>
  <c r="J65" i="50"/>
  <c r="J64" i="50" s="1"/>
  <c r="J63" i="50"/>
  <c r="J62" i="50"/>
  <c r="J61" i="50" s="1"/>
  <c r="J59" i="50"/>
  <c r="J58" i="50"/>
  <c r="J56" i="50"/>
  <c r="J55" i="50"/>
  <c r="J54" i="50"/>
  <c r="J53" i="50" s="1"/>
  <c r="J52" i="50"/>
  <c r="J51" i="50"/>
  <c r="J50" i="50"/>
  <c r="J49" i="50"/>
  <c r="J48" i="50"/>
  <c r="J47" i="50"/>
  <c r="J46" i="50" s="1"/>
  <c r="J45" i="50"/>
  <c r="J44" i="50"/>
  <c r="J43" i="50"/>
  <c r="J42" i="50"/>
  <c r="J41" i="50" s="1"/>
  <c r="J40" i="50"/>
  <c r="J39" i="50"/>
  <c r="J38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5" i="50"/>
  <c r="J24" i="50" s="1"/>
  <c r="H23" i="50"/>
  <c r="J22" i="50"/>
  <c r="J21" i="50" s="1"/>
  <c r="J20" i="50"/>
  <c r="J19" i="50" s="1"/>
  <c r="J18" i="50"/>
  <c r="J17" i="50" s="1"/>
  <c r="J16" i="50"/>
  <c r="J15" i="50" s="1"/>
  <c r="J14" i="50"/>
  <c r="J13" i="50" s="1"/>
  <c r="J12" i="50" s="1"/>
  <c r="J60" i="50" l="1"/>
  <c r="J57" i="50"/>
  <c r="F70" i="50"/>
  <c r="J55" i="48"/>
  <c r="F52" i="48"/>
  <c r="F48" i="48" s="1"/>
  <c r="B27" i="47"/>
  <c r="K24" i="51"/>
  <c r="I23" i="51"/>
  <c r="G23" i="51"/>
  <c r="K39" i="51"/>
  <c r="J39" i="51"/>
  <c r="G12" i="51"/>
  <c r="H39" i="51"/>
  <c r="J23" i="51"/>
  <c r="G54" i="51"/>
  <c r="K13" i="51"/>
  <c r="K12" i="51" s="1"/>
  <c r="H12" i="51"/>
  <c r="G50" i="51"/>
  <c r="H54" i="51"/>
  <c r="J12" i="51"/>
  <c r="I12" i="51"/>
  <c r="K30" i="51"/>
  <c r="K23" i="51" s="1"/>
  <c r="G39" i="51"/>
  <c r="I54" i="51"/>
  <c r="E48" i="48"/>
  <c r="J76" i="50"/>
  <c r="K53" i="48"/>
  <c r="K52" i="48" s="1"/>
  <c r="G48" i="48"/>
  <c r="H48" i="48"/>
  <c r="H77" i="50"/>
  <c r="G23" i="50"/>
  <c r="G78" i="50" s="1"/>
  <c r="F23" i="50"/>
  <c r="J77" i="50"/>
  <c r="F77" i="50"/>
  <c r="K50" i="51"/>
  <c r="I39" i="51"/>
  <c r="K53" i="51"/>
  <c r="J54" i="51"/>
  <c r="H50" i="51"/>
  <c r="J66" i="50"/>
  <c r="J70" i="50"/>
  <c r="I78" i="50"/>
  <c r="H73" i="50"/>
  <c r="H78" i="50" s="1"/>
  <c r="G77" i="50"/>
  <c r="I77" i="50"/>
  <c r="F73" i="50"/>
  <c r="K54" i="51" l="1"/>
  <c r="J55" i="51"/>
  <c r="G55" i="51"/>
  <c r="I55" i="51"/>
  <c r="H55" i="51"/>
  <c r="J23" i="50"/>
  <c r="K55" i="51"/>
  <c r="J73" i="50"/>
  <c r="F78" i="50"/>
  <c r="J78" i="50" l="1"/>
  <c r="D51" i="48" l="1"/>
  <c r="D26" i="47" s="1"/>
  <c r="K51" i="48" l="1"/>
  <c r="K49" i="48" s="1"/>
  <c r="K48" i="48" s="1"/>
  <c r="C12" i="49" s="1"/>
  <c r="D54" i="48"/>
  <c r="K54" i="48" s="1"/>
  <c r="D49" i="48"/>
  <c r="D48" i="48" l="1"/>
  <c r="E46" i="48" l="1"/>
  <c r="E45" i="48" l="1"/>
  <c r="E55" i="48"/>
  <c r="K42" i="34"/>
  <c r="K36" i="34"/>
  <c r="K20" i="34"/>
  <c r="I46" i="48"/>
  <c r="H46" i="48"/>
  <c r="G46" i="48"/>
  <c r="G45" i="48" s="1"/>
  <c r="F46" i="48"/>
  <c r="F45" i="48" s="1"/>
  <c r="D46" i="48"/>
  <c r="C46" i="48"/>
  <c r="G43" i="48"/>
  <c r="G42" i="48" s="1"/>
  <c r="F43" i="48"/>
  <c r="F42" i="48" s="1"/>
  <c r="D43" i="48"/>
  <c r="D42" i="48" s="1"/>
  <c r="C43" i="48"/>
  <c r="G40" i="48"/>
  <c r="G35" i="48" s="1"/>
  <c r="D40" i="48"/>
  <c r="C40" i="48"/>
  <c r="D36" i="48"/>
  <c r="C36" i="48"/>
  <c r="G33" i="48"/>
  <c r="G32" i="48" s="1"/>
  <c r="D33" i="48"/>
  <c r="D32" i="48" s="1"/>
  <c r="C33" i="48"/>
  <c r="C32" i="48" s="1"/>
  <c r="G30" i="48"/>
  <c r="D30" i="48"/>
  <c r="C30" i="48"/>
  <c r="D16" i="48"/>
  <c r="C16" i="48"/>
  <c r="I10" i="48"/>
  <c r="H10" i="48"/>
  <c r="G9" i="48"/>
  <c r="D10" i="48"/>
  <c r="D9" i="48" s="1"/>
  <c r="C10" i="48"/>
  <c r="C9" i="48" s="1"/>
  <c r="F28" i="47"/>
  <c r="G28" i="47"/>
  <c r="I4" i="35"/>
  <c r="E56" i="48" l="1"/>
  <c r="E23" i="47"/>
  <c r="E28" i="47" s="1"/>
  <c r="D35" i="48"/>
  <c r="K43" i="48"/>
  <c r="C45" i="48"/>
  <c r="K46" i="48"/>
  <c r="C55" i="48"/>
  <c r="H45" i="48"/>
  <c r="H56" i="48" s="1"/>
  <c r="H55" i="48"/>
  <c r="D45" i="48"/>
  <c r="D55" i="48"/>
  <c r="I45" i="48"/>
  <c r="I55" i="48"/>
  <c r="G55" i="48"/>
  <c r="D15" i="48"/>
  <c r="G15" i="48"/>
  <c r="C15" i="48"/>
  <c r="C35" i="48"/>
  <c r="C42" i="48"/>
  <c r="K42" i="48" s="1"/>
  <c r="K16" i="48"/>
  <c r="F40" i="48"/>
  <c r="F30" i="48"/>
  <c r="K30" i="48" s="1"/>
  <c r="F33" i="48"/>
  <c r="K36" i="48"/>
  <c r="I56" i="48" l="1"/>
  <c r="H24" i="47"/>
  <c r="H28" i="47" s="1"/>
  <c r="C10" i="49"/>
  <c r="C21" i="47"/>
  <c r="C28" i="47" s="1"/>
  <c r="D22" i="47"/>
  <c r="D28" i="47" s="1"/>
  <c r="D56" i="48"/>
  <c r="K45" i="48"/>
  <c r="C11" i="49" s="1"/>
  <c r="C56" i="48"/>
  <c r="K40" i="48"/>
  <c r="F35" i="48"/>
  <c r="K35" i="48" s="1"/>
  <c r="F32" i="48"/>
  <c r="K32" i="48" s="1"/>
  <c r="K33" i="48"/>
  <c r="F9" i="48"/>
  <c r="F55" i="48"/>
  <c r="K55" i="48" s="1"/>
  <c r="K10" i="48"/>
  <c r="B17" i="47" s="1"/>
  <c r="G56" i="48"/>
  <c r="F15" i="48"/>
  <c r="K15" i="48" s="1"/>
  <c r="I17" i="42"/>
  <c r="J84" i="31" s="1"/>
  <c r="J83" i="31" s="1"/>
  <c r="J82" i="31" s="1"/>
  <c r="H33" i="39"/>
  <c r="I8" i="44"/>
  <c r="I11" i="43"/>
  <c r="I20" i="41"/>
  <c r="C9" i="49" l="1"/>
  <c r="B20" i="47"/>
  <c r="C7" i="49"/>
  <c r="B18" i="47"/>
  <c r="B28" i="47"/>
  <c r="B29" i="47" s="1"/>
  <c r="C8" i="49"/>
  <c r="B19" i="47"/>
  <c r="F56" i="48"/>
  <c r="K9" i="48"/>
  <c r="C6" i="49" s="1"/>
  <c r="C13" i="49" s="1"/>
  <c r="N85" i="31" l="1"/>
  <c r="K56" i="48"/>
  <c r="I109" i="34"/>
  <c r="N87" i="31" l="1"/>
  <c r="N86" i="31"/>
  <c r="M87" i="31" l="1"/>
  <c r="M86" i="31"/>
  <c r="L87" i="31"/>
  <c r="L86" i="31"/>
  <c r="I9" i="45"/>
  <c r="K23" i="31" s="1"/>
  <c r="K22" i="31" l="1"/>
  <c r="O23" i="31"/>
  <c r="O22" i="31" s="1"/>
  <c r="O12" i="31" s="1"/>
  <c r="K85" i="31"/>
  <c r="D8" i="35"/>
  <c r="C8" i="35"/>
  <c r="B8" i="35"/>
  <c r="A8" i="35"/>
  <c r="K12" i="31" l="1"/>
  <c r="K87" i="31" s="1"/>
  <c r="K86" i="31"/>
  <c r="J85" i="31"/>
  <c r="I103" i="36"/>
  <c r="G96" i="36"/>
  <c r="J87" i="31" l="1"/>
  <c r="J86" i="31"/>
  <c r="D1" i="2"/>
  <c r="D3" i="2" s="1"/>
  <c r="I106" i="34"/>
  <c r="I112" i="34" s="1"/>
  <c r="D15" i="2" l="1"/>
  <c r="E48" i="4"/>
  <c r="F45" i="11" l="1"/>
  <c r="E46" i="12"/>
  <c r="A8" i="30" l="1"/>
  <c r="A8" i="32"/>
  <c r="A8" i="29"/>
  <c r="A8" i="28"/>
  <c r="A8" i="27"/>
  <c r="A8" i="26"/>
  <c r="A8" i="25"/>
  <c r="A8" i="24"/>
  <c r="A8" i="23"/>
  <c r="A8" i="22"/>
  <c r="A8" i="21"/>
  <c r="A8" i="20"/>
  <c r="A8" i="18"/>
  <c r="A8" i="17"/>
  <c r="A8" i="16"/>
  <c r="A8" i="15"/>
  <c r="A8" i="14"/>
  <c r="A8" i="12"/>
  <c r="A8" i="11"/>
  <c r="A8" i="8"/>
  <c r="A8" i="7" l="1"/>
  <c r="A8" i="6"/>
  <c r="I3" i="35"/>
  <c r="G95" i="36"/>
  <c r="H104" i="36"/>
  <c r="F104" i="36"/>
  <c r="E104" i="36"/>
  <c r="H102" i="36"/>
  <c r="G102" i="36"/>
  <c r="G101" i="36" s="1"/>
  <c r="F102" i="36"/>
  <c r="F101" i="36" s="1"/>
  <c r="E102" i="36"/>
  <c r="H101" i="36"/>
  <c r="I100" i="36"/>
  <c r="I99" i="36"/>
  <c r="I98" i="36"/>
  <c r="I97" i="36"/>
  <c r="H95" i="36"/>
  <c r="F95" i="36"/>
  <c r="E95" i="36"/>
  <c r="I93" i="36"/>
  <c r="H93" i="36"/>
  <c r="G93" i="36"/>
  <c r="F93" i="36"/>
  <c r="E93" i="36"/>
  <c r="I92" i="36"/>
  <c r="I91" i="36"/>
  <c r="I90" i="36"/>
  <c r="H89" i="36"/>
  <c r="G89" i="36"/>
  <c r="F89" i="36"/>
  <c r="E89" i="36"/>
  <c r="I87" i="36"/>
  <c r="I86" i="36"/>
  <c r="H85" i="36"/>
  <c r="G85" i="36"/>
  <c r="F85" i="36"/>
  <c r="E85" i="36"/>
  <c r="I84" i="36"/>
  <c r="I83" i="36" s="1"/>
  <c r="H83" i="36"/>
  <c r="G83" i="36"/>
  <c r="F83" i="36"/>
  <c r="E83" i="36"/>
  <c r="I81" i="36"/>
  <c r="I80" i="36" s="1"/>
  <c r="H80" i="36"/>
  <c r="G80" i="36"/>
  <c r="F80" i="36"/>
  <c r="E80" i="36"/>
  <c r="I79" i="36"/>
  <c r="I78" i="36"/>
  <c r="I77" i="36" s="1"/>
  <c r="H77" i="36"/>
  <c r="G77" i="36"/>
  <c r="G76" i="36" s="1"/>
  <c r="F77" i="36"/>
  <c r="E77" i="36"/>
  <c r="I75" i="36"/>
  <c r="I74" i="36" s="1"/>
  <c r="H74" i="36"/>
  <c r="G74" i="36"/>
  <c r="F74" i="36"/>
  <c r="E74" i="36"/>
  <c r="I73" i="36"/>
  <c r="I72" i="36"/>
  <c r="I71" i="36"/>
  <c r="I70" i="36"/>
  <c r="H69" i="36"/>
  <c r="G69" i="36"/>
  <c r="F69" i="36"/>
  <c r="E69" i="36"/>
  <c r="I68" i="36"/>
  <c r="I67" i="36"/>
  <c r="I66" i="36"/>
  <c r="I65" i="36"/>
  <c r="I64" i="36"/>
  <c r="I63" i="36"/>
  <c r="I62" i="36"/>
  <c r="I61" i="36"/>
  <c r="I60" i="36"/>
  <c r="H59" i="36"/>
  <c r="G59" i="36"/>
  <c r="F59" i="36"/>
  <c r="E59" i="36"/>
  <c r="I58" i="36"/>
  <c r="I57" i="36"/>
  <c r="I56" i="36"/>
  <c r="H55" i="36"/>
  <c r="G55" i="36"/>
  <c r="F55" i="36"/>
  <c r="E55" i="36"/>
  <c r="I54" i="36"/>
  <c r="I53" i="36"/>
  <c r="I52" i="36"/>
  <c r="I51" i="36"/>
  <c r="I50" i="36"/>
  <c r="I49" i="36"/>
  <c r="I48" i="36"/>
  <c r="I47" i="36"/>
  <c r="I46" i="36"/>
  <c r="I45" i="36"/>
  <c r="I44" i="36"/>
  <c r="I43" i="36"/>
  <c r="I42" i="36"/>
  <c r="I41" i="36"/>
  <c r="I40" i="36"/>
  <c r="I39" i="36"/>
  <c r="I38" i="36"/>
  <c r="I37" i="36"/>
  <c r="I36" i="36"/>
  <c r="H35" i="36"/>
  <c r="G35" i="36"/>
  <c r="F35" i="36"/>
  <c r="E35" i="36"/>
  <c r="I33" i="36"/>
  <c r="I31" i="36" s="1"/>
  <c r="H31" i="36"/>
  <c r="G31" i="36"/>
  <c r="F31" i="36"/>
  <c r="E31" i="36"/>
  <c r="I29" i="36"/>
  <c r="H29" i="36"/>
  <c r="G29" i="36"/>
  <c r="F29" i="36"/>
  <c r="E29" i="36"/>
  <c r="I28" i="36"/>
  <c r="I27" i="36" s="1"/>
  <c r="H27" i="36"/>
  <c r="G27" i="36"/>
  <c r="F27" i="36"/>
  <c r="E27" i="36"/>
  <c r="I26" i="36"/>
  <c r="I25" i="36" s="1"/>
  <c r="H25" i="36"/>
  <c r="G25" i="36"/>
  <c r="F25" i="36"/>
  <c r="E25" i="36"/>
  <c r="I24" i="36"/>
  <c r="H23" i="36"/>
  <c r="G23" i="36"/>
  <c r="F23" i="36"/>
  <c r="E23" i="36"/>
  <c r="I22" i="36"/>
  <c r="I21" i="36"/>
  <c r="I20" i="36"/>
  <c r="I19" i="36"/>
  <c r="H18" i="36"/>
  <c r="G18" i="36"/>
  <c r="F18" i="36"/>
  <c r="E18" i="36"/>
  <c r="I17" i="36"/>
  <c r="I16" i="36"/>
  <c r="I15" i="36"/>
  <c r="I14" i="36"/>
  <c r="I13" i="36"/>
  <c r="I12" i="36" s="1"/>
  <c r="H12" i="36"/>
  <c r="G12" i="36"/>
  <c r="F12" i="36"/>
  <c r="E12" i="36"/>
  <c r="E101" i="36" l="1"/>
  <c r="I102" i="36"/>
  <c r="I101" i="36" s="1"/>
  <c r="I76" i="36"/>
  <c r="I85" i="36"/>
  <c r="H88" i="36"/>
  <c r="G82" i="36"/>
  <c r="I10" i="35"/>
  <c r="F11" i="36"/>
  <c r="F34" i="36"/>
  <c r="F76" i="36"/>
  <c r="H76" i="36"/>
  <c r="E88" i="36"/>
  <c r="I96" i="36"/>
  <c r="I95" i="36" s="1"/>
  <c r="E76" i="36"/>
  <c r="H34" i="36"/>
  <c r="H82" i="36"/>
  <c r="F82" i="36"/>
  <c r="G104" i="36"/>
  <c r="E11" i="36"/>
  <c r="I35" i="36"/>
  <c r="G34" i="36"/>
  <c r="I104" i="36"/>
  <c r="I18" i="36"/>
  <c r="E34" i="36"/>
  <c r="E82" i="36"/>
  <c r="E105" i="36"/>
  <c r="G11" i="36"/>
  <c r="I89" i="36"/>
  <c r="F88" i="36"/>
  <c r="G105" i="36"/>
  <c r="I59" i="36"/>
  <c r="I69" i="36"/>
  <c r="H11" i="36"/>
  <c r="H106" i="36" s="1"/>
  <c r="I55" i="36"/>
  <c r="G88" i="36"/>
  <c r="F105" i="36"/>
  <c r="H105" i="36"/>
  <c r="I23" i="36"/>
  <c r="I11" i="36" l="1"/>
  <c r="F106" i="36"/>
  <c r="I34" i="36"/>
  <c r="I82" i="36"/>
  <c r="G106" i="36"/>
  <c r="I88" i="36"/>
  <c r="I105" i="36"/>
  <c r="E106" i="36"/>
  <c r="I106" i="36" l="1"/>
  <c r="I10" i="33"/>
  <c r="D14" i="2" s="1"/>
  <c r="E84" i="31" s="1"/>
  <c r="E83" i="31" l="1"/>
  <c r="I84" i="31"/>
  <c r="D12" i="2"/>
  <c r="D11" i="2"/>
  <c r="D5" i="2"/>
  <c r="D4" i="2"/>
  <c r="D9" i="2"/>
  <c r="F68" i="30"/>
  <c r="D6" i="2" l="1"/>
  <c r="I83" i="31"/>
  <c r="I82" i="31" s="1"/>
  <c r="O84" i="31"/>
  <c r="O83" i="31" s="1"/>
  <c r="O82" i="31" s="1"/>
  <c r="C23" i="49" s="1"/>
  <c r="E82" i="31"/>
  <c r="E86" i="31"/>
  <c r="D13" i="2"/>
  <c r="D16" i="2" s="1"/>
  <c r="F89" i="22"/>
  <c r="I91" i="22"/>
  <c r="I92" i="22"/>
  <c r="I93" i="22"/>
  <c r="F105" i="16"/>
  <c r="G105" i="16"/>
  <c r="H105" i="16"/>
  <c r="E105" i="16"/>
  <c r="F83" i="16"/>
  <c r="I85" i="16"/>
  <c r="I66" i="31" s="1"/>
  <c r="O66" i="31" s="1"/>
  <c r="I91" i="23"/>
  <c r="F20" i="7"/>
  <c r="H104" i="32"/>
  <c r="G104" i="32"/>
  <c r="E104" i="32"/>
  <c r="I103" i="32"/>
  <c r="H102" i="32"/>
  <c r="H101" i="32" s="1"/>
  <c r="G102" i="32"/>
  <c r="G101" i="32" s="1"/>
  <c r="F102" i="32"/>
  <c r="F101" i="32" s="1"/>
  <c r="E102" i="32"/>
  <c r="I100" i="32"/>
  <c r="I99" i="32"/>
  <c r="I98" i="32"/>
  <c r="I97" i="32"/>
  <c r="I96" i="32"/>
  <c r="H95" i="32"/>
  <c r="G95" i="32"/>
  <c r="F95" i="32"/>
  <c r="E95" i="32"/>
  <c r="I93" i="32"/>
  <c r="H93" i="32"/>
  <c r="G93" i="32"/>
  <c r="F93" i="32"/>
  <c r="E93" i="32"/>
  <c r="I92" i="32"/>
  <c r="I91" i="32"/>
  <c r="I90" i="32"/>
  <c r="H89" i="32"/>
  <c r="G89" i="32"/>
  <c r="F89" i="32"/>
  <c r="E89" i="32"/>
  <c r="I87" i="32"/>
  <c r="I86" i="32"/>
  <c r="H85" i="32"/>
  <c r="G85" i="32"/>
  <c r="F85" i="32"/>
  <c r="E85" i="32"/>
  <c r="I84" i="32"/>
  <c r="I83" i="32" s="1"/>
  <c r="H83" i="32"/>
  <c r="G83" i="32"/>
  <c r="F83" i="32"/>
  <c r="E83" i="32"/>
  <c r="I81" i="32"/>
  <c r="I80" i="32" s="1"/>
  <c r="H80" i="32"/>
  <c r="G80" i="32"/>
  <c r="F80" i="32"/>
  <c r="E80" i="32"/>
  <c r="I79" i="32"/>
  <c r="I78" i="32"/>
  <c r="H77" i="32"/>
  <c r="G77" i="32"/>
  <c r="F77" i="32"/>
  <c r="E77" i="32"/>
  <c r="I75" i="32"/>
  <c r="I74" i="32" s="1"/>
  <c r="H74" i="32"/>
  <c r="G74" i="32"/>
  <c r="F74" i="32"/>
  <c r="E74" i="32"/>
  <c r="I73" i="32"/>
  <c r="I72" i="32"/>
  <c r="I71" i="32"/>
  <c r="I70" i="32"/>
  <c r="H69" i="32"/>
  <c r="G69" i="32"/>
  <c r="F69" i="32"/>
  <c r="E69" i="32"/>
  <c r="I68" i="32"/>
  <c r="I67" i="32"/>
  <c r="I66" i="32"/>
  <c r="I65" i="32"/>
  <c r="I64" i="32"/>
  <c r="I63" i="32"/>
  <c r="I62" i="32"/>
  <c r="I61" i="32"/>
  <c r="I60" i="32"/>
  <c r="H59" i="32"/>
  <c r="G59" i="32"/>
  <c r="F59" i="32"/>
  <c r="E59" i="32"/>
  <c r="I58" i="32"/>
  <c r="I57" i="32"/>
  <c r="I56" i="32"/>
  <c r="H55" i="32"/>
  <c r="G55" i="32"/>
  <c r="F55" i="32"/>
  <c r="E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H35" i="32"/>
  <c r="G35" i="32"/>
  <c r="F35" i="32"/>
  <c r="E35" i="32"/>
  <c r="I33" i="32"/>
  <c r="I31" i="32" s="1"/>
  <c r="H31" i="32"/>
  <c r="G31" i="32"/>
  <c r="F31" i="32"/>
  <c r="E31" i="32"/>
  <c r="I29" i="32"/>
  <c r="H29" i="32"/>
  <c r="G29" i="32"/>
  <c r="F29" i="32"/>
  <c r="E29" i="32"/>
  <c r="H27" i="32"/>
  <c r="G27" i="32"/>
  <c r="E27" i="32"/>
  <c r="H25" i="32"/>
  <c r="G25" i="32"/>
  <c r="E25" i="32"/>
  <c r="I24" i="32"/>
  <c r="I23" i="32" s="1"/>
  <c r="H23" i="32"/>
  <c r="G23" i="32"/>
  <c r="F23" i="32"/>
  <c r="E23" i="32"/>
  <c r="I22" i="32"/>
  <c r="I20" i="32"/>
  <c r="H18" i="32"/>
  <c r="G18" i="32"/>
  <c r="E18" i="32"/>
  <c r="I17" i="32"/>
  <c r="I16" i="32"/>
  <c r="I15" i="32"/>
  <c r="I14" i="32"/>
  <c r="I13" i="32"/>
  <c r="H12" i="32"/>
  <c r="G12" i="32"/>
  <c r="F12" i="32"/>
  <c r="E12" i="32"/>
  <c r="E82" i="32" l="1"/>
  <c r="I102" i="32"/>
  <c r="I101" i="32" s="1"/>
  <c r="F30" i="7"/>
  <c r="F55" i="31"/>
  <c r="I77" i="32"/>
  <c r="I85" i="32"/>
  <c r="I95" i="32"/>
  <c r="E88" i="32"/>
  <c r="E76" i="32"/>
  <c r="F82" i="32"/>
  <c r="H88" i="32"/>
  <c r="F88" i="32"/>
  <c r="H34" i="32"/>
  <c r="G76" i="32"/>
  <c r="G88" i="32"/>
  <c r="I12" i="32"/>
  <c r="I35" i="32"/>
  <c r="H76" i="32"/>
  <c r="I89" i="32"/>
  <c r="I88" i="32" s="1"/>
  <c r="E11" i="32"/>
  <c r="G11" i="32"/>
  <c r="H11" i="32"/>
  <c r="I55" i="32"/>
  <c r="I69" i="32"/>
  <c r="E34" i="32"/>
  <c r="I76" i="32"/>
  <c r="G105" i="32"/>
  <c r="G82" i="32"/>
  <c r="F34" i="32"/>
  <c r="F76" i="32"/>
  <c r="H82" i="32"/>
  <c r="E105" i="32"/>
  <c r="G34" i="32"/>
  <c r="I59" i="32"/>
  <c r="H105" i="32"/>
  <c r="E101" i="32"/>
  <c r="I55" i="31" l="1"/>
  <c r="F47" i="31"/>
  <c r="F24" i="31" s="1"/>
  <c r="I34" i="32"/>
  <c r="H106" i="32"/>
  <c r="G106" i="32"/>
  <c r="E106" i="32"/>
  <c r="I82" i="32"/>
  <c r="F31" i="6"/>
  <c r="I34" i="6"/>
  <c r="I33" i="6"/>
  <c r="O55" i="31" l="1"/>
  <c r="O47" i="31" s="1"/>
  <c r="O24" i="31" s="1"/>
  <c r="I47" i="31"/>
  <c r="I24" i="31" s="1"/>
  <c r="H104" i="30"/>
  <c r="G104" i="30"/>
  <c r="F104" i="30"/>
  <c r="E104" i="30"/>
  <c r="I103" i="30"/>
  <c r="H102" i="30"/>
  <c r="H101" i="30" s="1"/>
  <c r="G102" i="30"/>
  <c r="G101" i="30" s="1"/>
  <c r="F102" i="30"/>
  <c r="F101" i="30" s="1"/>
  <c r="E102" i="30"/>
  <c r="E101" i="30" s="1"/>
  <c r="I100" i="30"/>
  <c r="I99" i="30"/>
  <c r="I98" i="30"/>
  <c r="I97" i="30"/>
  <c r="I96" i="30"/>
  <c r="H95" i="30"/>
  <c r="G95" i="30"/>
  <c r="F95" i="30"/>
  <c r="E95" i="30"/>
  <c r="I93" i="30"/>
  <c r="H93" i="30"/>
  <c r="G93" i="30"/>
  <c r="F93" i="30"/>
  <c r="E93" i="30"/>
  <c r="I92" i="30"/>
  <c r="I91" i="30"/>
  <c r="I90" i="30"/>
  <c r="H89" i="30"/>
  <c r="G89" i="30"/>
  <c r="F89" i="30"/>
  <c r="E89" i="30"/>
  <c r="I87" i="30"/>
  <c r="I86" i="30"/>
  <c r="H85" i="30"/>
  <c r="G85" i="30"/>
  <c r="F85" i="30"/>
  <c r="E85" i="30"/>
  <c r="I84" i="30"/>
  <c r="I83" i="30" s="1"/>
  <c r="H83" i="30"/>
  <c r="G83" i="30"/>
  <c r="F83" i="30"/>
  <c r="E83" i="30"/>
  <c r="I81" i="30"/>
  <c r="I80" i="30" s="1"/>
  <c r="H80" i="30"/>
  <c r="G80" i="30"/>
  <c r="F80" i="30"/>
  <c r="E80" i="30"/>
  <c r="I79" i="30"/>
  <c r="I78" i="30"/>
  <c r="H77" i="30"/>
  <c r="G77" i="30"/>
  <c r="F77" i="30"/>
  <c r="E77" i="30"/>
  <c r="I75" i="30"/>
  <c r="I74" i="30" s="1"/>
  <c r="H74" i="30"/>
  <c r="G74" i="30"/>
  <c r="F74" i="30"/>
  <c r="E74" i="30"/>
  <c r="I73" i="30"/>
  <c r="I72" i="30"/>
  <c r="I71" i="30"/>
  <c r="I70" i="30"/>
  <c r="H69" i="30"/>
  <c r="G69" i="30"/>
  <c r="F69" i="30"/>
  <c r="E69" i="30"/>
  <c r="I68" i="30"/>
  <c r="I67" i="30"/>
  <c r="I66" i="30"/>
  <c r="I65" i="30"/>
  <c r="I64" i="30"/>
  <c r="I63" i="30"/>
  <c r="I62" i="30"/>
  <c r="I61" i="30"/>
  <c r="I60" i="30"/>
  <c r="H59" i="30"/>
  <c r="G59" i="30"/>
  <c r="F59" i="30"/>
  <c r="E59" i="30"/>
  <c r="I58" i="30"/>
  <c r="I57" i="30"/>
  <c r="I56" i="30"/>
  <c r="H55" i="30"/>
  <c r="G55" i="30"/>
  <c r="F55" i="30"/>
  <c r="E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H35" i="30"/>
  <c r="G35" i="30"/>
  <c r="F35" i="30"/>
  <c r="E35" i="30"/>
  <c r="I33" i="30"/>
  <c r="I31" i="30" s="1"/>
  <c r="H31" i="30"/>
  <c r="G31" i="30"/>
  <c r="F31" i="30"/>
  <c r="E31" i="30"/>
  <c r="I29" i="30"/>
  <c r="H29" i="30"/>
  <c r="G29" i="30"/>
  <c r="F29" i="30"/>
  <c r="E29" i="30"/>
  <c r="I28" i="30"/>
  <c r="I27" i="30" s="1"/>
  <c r="H27" i="30"/>
  <c r="G27" i="30"/>
  <c r="F27" i="30"/>
  <c r="E27" i="30"/>
  <c r="I26" i="30"/>
  <c r="I25" i="30" s="1"/>
  <c r="H25" i="30"/>
  <c r="G25" i="30"/>
  <c r="F25" i="30"/>
  <c r="E25" i="30"/>
  <c r="I24" i="30"/>
  <c r="H23" i="30"/>
  <c r="G23" i="30"/>
  <c r="F23" i="30"/>
  <c r="E23" i="30"/>
  <c r="I22" i="30"/>
  <c r="I21" i="30"/>
  <c r="I20" i="30"/>
  <c r="I19" i="30"/>
  <c r="H18" i="30"/>
  <c r="G18" i="30"/>
  <c r="F18" i="30"/>
  <c r="E18" i="30"/>
  <c r="I17" i="30"/>
  <c r="I16" i="30"/>
  <c r="I15" i="30"/>
  <c r="I14" i="30"/>
  <c r="I13" i="30"/>
  <c r="H12" i="30"/>
  <c r="G12" i="30"/>
  <c r="F12" i="30"/>
  <c r="E12" i="30"/>
  <c r="H104" i="29"/>
  <c r="G104" i="29"/>
  <c r="F104" i="29"/>
  <c r="E104" i="29"/>
  <c r="I103" i="29"/>
  <c r="H102" i="29"/>
  <c r="H101" i="29" s="1"/>
  <c r="G102" i="29"/>
  <c r="G101" i="29" s="1"/>
  <c r="F102" i="29"/>
  <c r="F101" i="29" s="1"/>
  <c r="E102" i="29"/>
  <c r="I100" i="29"/>
  <c r="I99" i="29"/>
  <c r="I98" i="29"/>
  <c r="I97" i="29"/>
  <c r="I96" i="29"/>
  <c r="H95" i="29"/>
  <c r="G95" i="29"/>
  <c r="F95" i="29"/>
  <c r="E95" i="29"/>
  <c r="I93" i="29"/>
  <c r="H93" i="29"/>
  <c r="G93" i="29"/>
  <c r="F93" i="29"/>
  <c r="E93" i="29"/>
  <c r="I92" i="29"/>
  <c r="I91" i="29"/>
  <c r="I90" i="29"/>
  <c r="H89" i="29"/>
  <c r="G89" i="29"/>
  <c r="F89" i="29"/>
  <c r="E89" i="29"/>
  <c r="E88" i="29" s="1"/>
  <c r="I87" i="29"/>
  <c r="I86" i="29"/>
  <c r="H85" i="29"/>
  <c r="G85" i="29"/>
  <c r="F85" i="29"/>
  <c r="E85" i="29"/>
  <c r="I84" i="29"/>
  <c r="I83" i="29" s="1"/>
  <c r="H83" i="29"/>
  <c r="G83" i="29"/>
  <c r="F83" i="29"/>
  <c r="E83" i="29"/>
  <c r="I81" i="29"/>
  <c r="I80" i="29" s="1"/>
  <c r="H80" i="29"/>
  <c r="G80" i="29"/>
  <c r="F80" i="29"/>
  <c r="E80" i="29"/>
  <c r="I79" i="29"/>
  <c r="I78" i="29"/>
  <c r="H77" i="29"/>
  <c r="G77" i="29"/>
  <c r="F77" i="29"/>
  <c r="E77" i="29"/>
  <c r="I75" i="29"/>
  <c r="I74" i="29" s="1"/>
  <c r="H74" i="29"/>
  <c r="G74" i="29"/>
  <c r="F74" i="29"/>
  <c r="E74" i="29"/>
  <c r="I73" i="29"/>
  <c r="I72" i="29"/>
  <c r="I71" i="29"/>
  <c r="I70" i="29"/>
  <c r="H69" i="29"/>
  <c r="G69" i="29"/>
  <c r="F69" i="29"/>
  <c r="E69" i="29"/>
  <c r="I68" i="29"/>
  <c r="I67" i="29"/>
  <c r="I66" i="29"/>
  <c r="I65" i="29"/>
  <c r="I64" i="29"/>
  <c r="I63" i="29"/>
  <c r="I62" i="29"/>
  <c r="I61" i="29"/>
  <c r="I60" i="29"/>
  <c r="H59" i="29"/>
  <c r="G59" i="29"/>
  <c r="F59" i="29"/>
  <c r="E59" i="29"/>
  <c r="I58" i="29"/>
  <c r="I57" i="29"/>
  <c r="I56" i="29"/>
  <c r="H55" i="29"/>
  <c r="G55" i="29"/>
  <c r="F55" i="29"/>
  <c r="E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H35" i="29"/>
  <c r="G35" i="29"/>
  <c r="F35" i="29"/>
  <c r="E35" i="29"/>
  <c r="I33" i="29"/>
  <c r="I31" i="29" s="1"/>
  <c r="H31" i="29"/>
  <c r="G31" i="29"/>
  <c r="F31" i="29"/>
  <c r="E31" i="29"/>
  <c r="I29" i="29"/>
  <c r="H29" i="29"/>
  <c r="G29" i="29"/>
  <c r="F29" i="29"/>
  <c r="E29" i="29"/>
  <c r="I28" i="29"/>
  <c r="I27" i="29" s="1"/>
  <c r="H27" i="29"/>
  <c r="G27" i="29"/>
  <c r="F27" i="29"/>
  <c r="E27" i="29"/>
  <c r="I26" i="29"/>
  <c r="I25" i="29" s="1"/>
  <c r="H25" i="29"/>
  <c r="G25" i="29"/>
  <c r="F25" i="29"/>
  <c r="E25" i="29"/>
  <c r="I24" i="29"/>
  <c r="H23" i="29"/>
  <c r="G23" i="29"/>
  <c r="F23" i="29"/>
  <c r="E23" i="29"/>
  <c r="I22" i="29"/>
  <c r="I21" i="29"/>
  <c r="I20" i="29"/>
  <c r="I19" i="29"/>
  <c r="H18" i="29"/>
  <c r="G18" i="29"/>
  <c r="F18" i="29"/>
  <c r="E18" i="29"/>
  <c r="I17" i="29"/>
  <c r="I16" i="29"/>
  <c r="I15" i="29"/>
  <c r="I14" i="29"/>
  <c r="I13" i="29"/>
  <c r="H12" i="29"/>
  <c r="G12" i="29"/>
  <c r="F12" i="29"/>
  <c r="E12" i="29"/>
  <c r="H104" i="28"/>
  <c r="G104" i="28"/>
  <c r="F104" i="28"/>
  <c r="E104" i="28"/>
  <c r="I103" i="28"/>
  <c r="H102" i="28"/>
  <c r="H101" i="28" s="1"/>
  <c r="G102" i="28"/>
  <c r="G101" i="28" s="1"/>
  <c r="F102" i="28"/>
  <c r="F101" i="28" s="1"/>
  <c r="E102" i="28"/>
  <c r="I100" i="28"/>
  <c r="I99" i="28"/>
  <c r="I98" i="28"/>
  <c r="I97" i="28"/>
  <c r="I96" i="28"/>
  <c r="H95" i="28"/>
  <c r="G95" i="28"/>
  <c r="F95" i="28"/>
  <c r="E95" i="28"/>
  <c r="I93" i="28"/>
  <c r="H93" i="28"/>
  <c r="G93" i="28"/>
  <c r="F93" i="28"/>
  <c r="E93" i="28"/>
  <c r="I92" i="28"/>
  <c r="I91" i="28"/>
  <c r="I90" i="28"/>
  <c r="H89" i="28"/>
  <c r="G89" i="28"/>
  <c r="F89" i="28"/>
  <c r="E89" i="28"/>
  <c r="I87" i="28"/>
  <c r="I86" i="28"/>
  <c r="H85" i="28"/>
  <c r="G85" i="28"/>
  <c r="F85" i="28"/>
  <c r="E85" i="28"/>
  <c r="I84" i="28"/>
  <c r="I83" i="28" s="1"/>
  <c r="H83" i="28"/>
  <c r="H82" i="28" s="1"/>
  <c r="G83" i="28"/>
  <c r="F83" i="28"/>
  <c r="E83" i="28"/>
  <c r="I81" i="28"/>
  <c r="I80" i="28" s="1"/>
  <c r="H80" i="28"/>
  <c r="G80" i="28"/>
  <c r="F80" i="28"/>
  <c r="E80" i="28"/>
  <c r="I79" i="28"/>
  <c r="I78" i="28"/>
  <c r="H77" i="28"/>
  <c r="G77" i="28"/>
  <c r="F77" i="28"/>
  <c r="E77" i="28"/>
  <c r="I75" i="28"/>
  <c r="I74" i="28" s="1"/>
  <c r="H74" i="28"/>
  <c r="G74" i="28"/>
  <c r="F74" i="28"/>
  <c r="E74" i="28"/>
  <c r="I73" i="28"/>
  <c r="I72" i="28"/>
  <c r="I71" i="28"/>
  <c r="I70" i="28"/>
  <c r="H69" i="28"/>
  <c r="G69" i="28"/>
  <c r="F69" i="28"/>
  <c r="E69" i="28"/>
  <c r="I68" i="28"/>
  <c r="I67" i="28"/>
  <c r="I66" i="28"/>
  <c r="I65" i="28"/>
  <c r="I64" i="28"/>
  <c r="I63" i="28"/>
  <c r="I62" i="28"/>
  <c r="I61" i="28"/>
  <c r="I60" i="28"/>
  <c r="H59" i="28"/>
  <c r="G59" i="28"/>
  <c r="F59" i="28"/>
  <c r="E59" i="28"/>
  <c r="I58" i="28"/>
  <c r="I57" i="28"/>
  <c r="I56" i="28"/>
  <c r="H55" i="28"/>
  <c r="G55" i="28"/>
  <c r="F55" i="28"/>
  <c r="E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H35" i="28"/>
  <c r="G35" i="28"/>
  <c r="F35" i="28"/>
  <c r="E35" i="28"/>
  <c r="I33" i="28"/>
  <c r="I31" i="28" s="1"/>
  <c r="H31" i="28"/>
  <c r="G31" i="28"/>
  <c r="F31" i="28"/>
  <c r="E31" i="28"/>
  <c r="I29" i="28"/>
  <c r="H29" i="28"/>
  <c r="G29" i="28"/>
  <c r="F29" i="28"/>
  <c r="E29" i="28"/>
  <c r="I28" i="28"/>
  <c r="I27" i="28" s="1"/>
  <c r="H27" i="28"/>
  <c r="G27" i="28"/>
  <c r="F27" i="28"/>
  <c r="E27" i="28"/>
  <c r="I26" i="28"/>
  <c r="I25" i="28" s="1"/>
  <c r="H25" i="28"/>
  <c r="G25" i="28"/>
  <c r="F25" i="28"/>
  <c r="E25" i="28"/>
  <c r="I24" i="28"/>
  <c r="I23" i="28" s="1"/>
  <c r="H23" i="28"/>
  <c r="G23" i="28"/>
  <c r="F23" i="28"/>
  <c r="E23" i="28"/>
  <c r="I22" i="28"/>
  <c r="I21" i="28"/>
  <c r="I20" i="28"/>
  <c r="I19" i="28"/>
  <c r="H18" i="28"/>
  <c r="G18" i="28"/>
  <c r="F18" i="28"/>
  <c r="E18" i="28"/>
  <c r="I17" i="28"/>
  <c r="I16" i="28"/>
  <c r="I15" i="28"/>
  <c r="I14" i="28"/>
  <c r="I13" i="28"/>
  <c r="H12" i="28"/>
  <c r="G12" i="28"/>
  <c r="F12" i="28"/>
  <c r="E12" i="28"/>
  <c r="G76" i="29" l="1"/>
  <c r="I85" i="29"/>
  <c r="I95" i="30"/>
  <c r="F88" i="28"/>
  <c r="I89" i="30"/>
  <c r="E34" i="28"/>
  <c r="G82" i="29"/>
  <c r="G88" i="29"/>
  <c r="E11" i="28"/>
  <c r="G11" i="28"/>
  <c r="G82" i="28"/>
  <c r="I18" i="29"/>
  <c r="G34" i="29"/>
  <c r="F11" i="29"/>
  <c r="G11" i="30"/>
  <c r="I12" i="29"/>
  <c r="I18" i="30"/>
  <c r="G76" i="30"/>
  <c r="G82" i="30"/>
  <c r="G34" i="30"/>
  <c r="H76" i="28"/>
  <c r="E88" i="28"/>
  <c r="H34" i="29"/>
  <c r="I102" i="29"/>
  <c r="I101" i="29" s="1"/>
  <c r="F82" i="30"/>
  <c r="E82" i="29"/>
  <c r="H34" i="28"/>
  <c r="H34" i="30"/>
  <c r="I55" i="30"/>
  <c r="H88" i="30"/>
  <c r="I55" i="28"/>
  <c r="I77" i="28"/>
  <c r="I76" i="28" s="1"/>
  <c r="E76" i="29"/>
  <c r="F11" i="30"/>
  <c r="F82" i="28"/>
  <c r="I85" i="28"/>
  <c r="E82" i="30"/>
  <c r="G88" i="30"/>
  <c r="F11" i="28"/>
  <c r="I95" i="29"/>
  <c r="I12" i="30"/>
  <c r="E76" i="30"/>
  <c r="E76" i="28"/>
  <c r="I102" i="28"/>
  <c r="I101" i="28" s="1"/>
  <c r="I55" i="29"/>
  <c r="I89" i="29"/>
  <c r="E88" i="30"/>
  <c r="G105" i="28"/>
  <c r="E82" i="28"/>
  <c r="I95" i="28"/>
  <c r="E101" i="29"/>
  <c r="I85" i="30"/>
  <c r="E11" i="29"/>
  <c r="H82" i="29"/>
  <c r="E11" i="30"/>
  <c r="I12" i="28"/>
  <c r="H105" i="28"/>
  <c r="G88" i="28"/>
  <c r="E34" i="29"/>
  <c r="E34" i="30"/>
  <c r="H82" i="30"/>
  <c r="I18" i="28"/>
  <c r="H88" i="28"/>
  <c r="G11" i="29"/>
  <c r="I69" i="29"/>
  <c r="F88" i="29"/>
  <c r="I69" i="30"/>
  <c r="I102" i="30"/>
  <c r="I101" i="30" s="1"/>
  <c r="G34" i="28"/>
  <c r="G76" i="28"/>
  <c r="I89" i="28"/>
  <c r="H105" i="29"/>
  <c r="H11" i="29"/>
  <c r="H76" i="29"/>
  <c r="H105" i="30"/>
  <c r="H11" i="30"/>
  <c r="H76" i="30"/>
  <c r="F88" i="30"/>
  <c r="I69" i="28"/>
  <c r="I88" i="30"/>
  <c r="I77" i="29"/>
  <c r="I76" i="29" s="1"/>
  <c r="H88" i="29"/>
  <c r="G105" i="30"/>
  <c r="I77" i="30"/>
  <c r="I76" i="30" s="1"/>
  <c r="F76" i="28"/>
  <c r="F34" i="28"/>
  <c r="F76" i="30"/>
  <c r="I104" i="30"/>
  <c r="F34" i="30"/>
  <c r="I59" i="30"/>
  <c r="F105" i="30"/>
  <c r="I35" i="30"/>
  <c r="I23" i="30"/>
  <c r="E105" i="30"/>
  <c r="F82" i="29"/>
  <c r="F76" i="29"/>
  <c r="I59" i="29"/>
  <c r="F34" i="29"/>
  <c r="I104" i="29"/>
  <c r="I35" i="29"/>
  <c r="F105" i="29"/>
  <c r="G105" i="29"/>
  <c r="I23" i="29"/>
  <c r="I11" i="29" s="1"/>
  <c r="E105" i="29"/>
  <c r="I59" i="28"/>
  <c r="F105" i="28"/>
  <c r="I35" i="28"/>
  <c r="I104" i="28"/>
  <c r="G106" i="28"/>
  <c r="H11" i="28"/>
  <c r="E101" i="28"/>
  <c r="E105" i="28"/>
  <c r="H104" i="27"/>
  <c r="G104" i="27"/>
  <c r="E104" i="27"/>
  <c r="I103" i="27"/>
  <c r="H102" i="27"/>
  <c r="H101" i="27" s="1"/>
  <c r="G102" i="27"/>
  <c r="G101" i="27" s="1"/>
  <c r="F102" i="27"/>
  <c r="F101" i="27" s="1"/>
  <c r="E102" i="27"/>
  <c r="I100" i="27"/>
  <c r="I99" i="27"/>
  <c r="I98" i="27"/>
  <c r="I97" i="27"/>
  <c r="I96" i="27"/>
  <c r="H95" i="27"/>
  <c r="G95" i="27"/>
  <c r="F95" i="27"/>
  <c r="E95" i="27"/>
  <c r="I93" i="27"/>
  <c r="H93" i="27"/>
  <c r="G93" i="27"/>
  <c r="F93" i="27"/>
  <c r="E93" i="27"/>
  <c r="I92" i="27"/>
  <c r="I91" i="27"/>
  <c r="I90" i="27"/>
  <c r="H89" i="27"/>
  <c r="G89" i="27"/>
  <c r="F89" i="27"/>
  <c r="E89" i="27"/>
  <c r="E88" i="27" s="1"/>
  <c r="I87" i="27"/>
  <c r="I86" i="27"/>
  <c r="H85" i="27"/>
  <c r="G85" i="27"/>
  <c r="G82" i="27" s="1"/>
  <c r="F85" i="27"/>
  <c r="E85" i="27"/>
  <c r="I84" i="27"/>
  <c r="I83" i="27" s="1"/>
  <c r="H83" i="27"/>
  <c r="H82" i="27" s="1"/>
  <c r="G83" i="27"/>
  <c r="F83" i="27"/>
  <c r="E83" i="27"/>
  <c r="I81" i="27"/>
  <c r="I80" i="27" s="1"/>
  <c r="H80" i="27"/>
  <c r="G80" i="27"/>
  <c r="F80" i="27"/>
  <c r="E80" i="27"/>
  <c r="I79" i="27"/>
  <c r="I78" i="27"/>
  <c r="H77" i="27"/>
  <c r="G77" i="27"/>
  <c r="F77" i="27"/>
  <c r="E77" i="27"/>
  <c r="I75" i="27"/>
  <c r="I74" i="27" s="1"/>
  <c r="H74" i="27"/>
  <c r="G74" i="27"/>
  <c r="F74" i="27"/>
  <c r="E74" i="27"/>
  <c r="I73" i="27"/>
  <c r="I72" i="27"/>
  <c r="I71" i="27"/>
  <c r="I70" i="27"/>
  <c r="H69" i="27"/>
  <c r="G69" i="27"/>
  <c r="F69" i="27"/>
  <c r="E69" i="27"/>
  <c r="I68" i="27"/>
  <c r="I67" i="27"/>
  <c r="I66" i="27"/>
  <c r="I65" i="27"/>
  <c r="I64" i="27"/>
  <c r="I63" i="27"/>
  <c r="I62" i="27"/>
  <c r="I61" i="27"/>
  <c r="I60" i="27"/>
  <c r="H59" i="27"/>
  <c r="G59" i="27"/>
  <c r="F59" i="27"/>
  <c r="E59" i="27"/>
  <c r="I58" i="27"/>
  <c r="I57" i="27"/>
  <c r="I56" i="27"/>
  <c r="H55" i="27"/>
  <c r="G55" i="27"/>
  <c r="F55" i="27"/>
  <c r="E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H35" i="27"/>
  <c r="G35" i="27"/>
  <c r="F35" i="27"/>
  <c r="E35" i="27"/>
  <c r="I33" i="27"/>
  <c r="I31" i="27" s="1"/>
  <c r="H31" i="27"/>
  <c r="G31" i="27"/>
  <c r="F31" i="27"/>
  <c r="E31" i="27"/>
  <c r="I29" i="27"/>
  <c r="H29" i="27"/>
  <c r="G29" i="27"/>
  <c r="F29" i="27"/>
  <c r="E29" i="27"/>
  <c r="H27" i="27"/>
  <c r="G27" i="27"/>
  <c r="E27" i="27"/>
  <c r="H25" i="27"/>
  <c r="G25" i="27"/>
  <c r="E25" i="27"/>
  <c r="I24" i="27"/>
  <c r="I23" i="27" s="1"/>
  <c r="H23" i="27"/>
  <c r="G23" i="27"/>
  <c r="F23" i="27"/>
  <c r="E23" i="27"/>
  <c r="I20" i="27"/>
  <c r="H18" i="27"/>
  <c r="G18" i="27"/>
  <c r="E18" i="27"/>
  <c r="I17" i="27"/>
  <c r="I16" i="27"/>
  <c r="I15" i="27"/>
  <c r="I14" i="27"/>
  <c r="I13" i="27"/>
  <c r="H12" i="27"/>
  <c r="G12" i="27"/>
  <c r="F12" i="27"/>
  <c r="E12" i="27"/>
  <c r="H104" i="26"/>
  <c r="G104" i="26"/>
  <c r="F104" i="26"/>
  <c r="E104" i="26"/>
  <c r="I103" i="26"/>
  <c r="H102" i="26"/>
  <c r="H101" i="26" s="1"/>
  <c r="G102" i="26"/>
  <c r="G101" i="26" s="1"/>
  <c r="F102" i="26"/>
  <c r="E102" i="26"/>
  <c r="E101" i="26" s="1"/>
  <c r="I100" i="26"/>
  <c r="I99" i="26"/>
  <c r="I98" i="26"/>
  <c r="I97" i="26"/>
  <c r="I96" i="26"/>
  <c r="H95" i="26"/>
  <c r="G95" i="26"/>
  <c r="F95" i="26"/>
  <c r="E95" i="26"/>
  <c r="I93" i="26"/>
  <c r="H93" i="26"/>
  <c r="G93" i="26"/>
  <c r="F93" i="26"/>
  <c r="E93" i="26"/>
  <c r="I92" i="26"/>
  <c r="I91" i="26"/>
  <c r="I90" i="26"/>
  <c r="H89" i="26"/>
  <c r="G89" i="26"/>
  <c r="F89" i="26"/>
  <c r="E89" i="26"/>
  <c r="I87" i="26"/>
  <c r="I86" i="26"/>
  <c r="H85" i="26"/>
  <c r="G85" i="26"/>
  <c r="F85" i="26"/>
  <c r="E85" i="26"/>
  <c r="I84" i="26"/>
  <c r="I83" i="26" s="1"/>
  <c r="H83" i="26"/>
  <c r="G83" i="26"/>
  <c r="F83" i="26"/>
  <c r="F82" i="26" s="1"/>
  <c r="E83" i="26"/>
  <c r="I81" i="26"/>
  <c r="I80" i="26" s="1"/>
  <c r="H80" i="26"/>
  <c r="G80" i="26"/>
  <c r="F80" i="26"/>
  <c r="E80" i="26"/>
  <c r="I79" i="26"/>
  <c r="I78" i="26"/>
  <c r="H77" i="26"/>
  <c r="G77" i="26"/>
  <c r="F77" i="26"/>
  <c r="E77" i="26"/>
  <c r="I75" i="26"/>
  <c r="I74" i="26" s="1"/>
  <c r="H74" i="26"/>
  <c r="G74" i="26"/>
  <c r="F74" i="26"/>
  <c r="E74" i="26"/>
  <c r="I73" i="26"/>
  <c r="I72" i="26"/>
  <c r="I71" i="26"/>
  <c r="I70" i="26"/>
  <c r="H69" i="26"/>
  <c r="G69" i="26"/>
  <c r="F69" i="26"/>
  <c r="E69" i="26"/>
  <c r="I68" i="26"/>
  <c r="I67" i="26"/>
  <c r="I66" i="26"/>
  <c r="I65" i="26"/>
  <c r="I64" i="26"/>
  <c r="I63" i="26"/>
  <c r="I62" i="26"/>
  <c r="I61" i="26"/>
  <c r="I60" i="26"/>
  <c r="H59" i="26"/>
  <c r="G59" i="26"/>
  <c r="F59" i="26"/>
  <c r="E59" i="26"/>
  <c r="I58" i="26"/>
  <c r="I57" i="26"/>
  <c r="I56" i="26"/>
  <c r="H55" i="26"/>
  <c r="G55" i="26"/>
  <c r="F55" i="26"/>
  <c r="E55" i="26"/>
  <c r="I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41" i="26"/>
  <c r="I40" i="26"/>
  <c r="I39" i="26"/>
  <c r="I38" i="26"/>
  <c r="I37" i="26"/>
  <c r="I36" i="26"/>
  <c r="H35" i="26"/>
  <c r="G35" i="26"/>
  <c r="F35" i="26"/>
  <c r="E35" i="26"/>
  <c r="I33" i="26"/>
  <c r="I31" i="26" s="1"/>
  <c r="H31" i="26"/>
  <c r="G31" i="26"/>
  <c r="F31" i="26"/>
  <c r="E31" i="26"/>
  <c r="I29" i="26"/>
  <c r="H29" i="26"/>
  <c r="G29" i="26"/>
  <c r="F29" i="26"/>
  <c r="E29" i="26"/>
  <c r="I28" i="26"/>
  <c r="I27" i="26" s="1"/>
  <c r="H27" i="26"/>
  <c r="G27" i="26"/>
  <c r="F27" i="26"/>
  <c r="E27" i="26"/>
  <c r="I26" i="26"/>
  <c r="I25" i="26" s="1"/>
  <c r="H25" i="26"/>
  <c r="G25" i="26"/>
  <c r="F25" i="26"/>
  <c r="E25" i="26"/>
  <c r="I24" i="26"/>
  <c r="H23" i="26"/>
  <c r="G23" i="26"/>
  <c r="F23" i="26"/>
  <c r="E23" i="26"/>
  <c r="I22" i="26"/>
  <c r="I21" i="26"/>
  <c r="I20" i="26"/>
  <c r="I19" i="26"/>
  <c r="H18" i="26"/>
  <c r="G18" i="26"/>
  <c r="F18" i="26"/>
  <c r="E18" i="26"/>
  <c r="I17" i="26"/>
  <c r="I16" i="26"/>
  <c r="I15" i="26"/>
  <c r="I14" i="26"/>
  <c r="I13" i="26"/>
  <c r="H12" i="26"/>
  <c r="G12" i="26"/>
  <c r="F12" i="26"/>
  <c r="E12" i="26"/>
  <c r="H104" i="25"/>
  <c r="G104" i="25"/>
  <c r="F104" i="25"/>
  <c r="E104" i="25"/>
  <c r="I103" i="25"/>
  <c r="H102" i="25"/>
  <c r="H101" i="25" s="1"/>
  <c r="G102" i="25"/>
  <c r="F102" i="25"/>
  <c r="E102" i="25"/>
  <c r="E101" i="25" s="1"/>
  <c r="F101" i="25"/>
  <c r="I100" i="25"/>
  <c r="I99" i="25"/>
  <c r="I98" i="25"/>
  <c r="I97" i="25"/>
  <c r="I96" i="25"/>
  <c r="H95" i="25"/>
  <c r="G95" i="25"/>
  <c r="F95" i="25"/>
  <c r="E95" i="25"/>
  <c r="I93" i="25"/>
  <c r="H93" i="25"/>
  <c r="G93" i="25"/>
  <c r="F93" i="25"/>
  <c r="E93" i="25"/>
  <c r="I92" i="25"/>
  <c r="I91" i="25"/>
  <c r="I90" i="25"/>
  <c r="H89" i="25"/>
  <c r="G89" i="25"/>
  <c r="F89" i="25"/>
  <c r="E89" i="25"/>
  <c r="I87" i="25"/>
  <c r="I86" i="25"/>
  <c r="H85" i="25"/>
  <c r="G85" i="25"/>
  <c r="F85" i="25"/>
  <c r="E85" i="25"/>
  <c r="I84" i="25"/>
  <c r="I83" i="25" s="1"/>
  <c r="H83" i="25"/>
  <c r="G83" i="25"/>
  <c r="F83" i="25"/>
  <c r="E83" i="25"/>
  <c r="I81" i="25"/>
  <c r="I80" i="25" s="1"/>
  <c r="H80" i="25"/>
  <c r="G80" i="25"/>
  <c r="F80" i="25"/>
  <c r="E80" i="25"/>
  <c r="I79" i="25"/>
  <c r="I78" i="25"/>
  <c r="H77" i="25"/>
  <c r="G77" i="25"/>
  <c r="F77" i="25"/>
  <c r="E77" i="25"/>
  <c r="I75" i="25"/>
  <c r="I74" i="25" s="1"/>
  <c r="H74" i="25"/>
  <c r="G74" i="25"/>
  <c r="F74" i="25"/>
  <c r="E74" i="25"/>
  <c r="I73" i="25"/>
  <c r="I72" i="25"/>
  <c r="I71" i="25"/>
  <c r="I70" i="25"/>
  <c r="H69" i="25"/>
  <c r="G69" i="25"/>
  <c r="F69" i="25"/>
  <c r="E69" i="25"/>
  <c r="I68" i="25"/>
  <c r="I67" i="25"/>
  <c r="I66" i="25"/>
  <c r="I65" i="25"/>
  <c r="I64" i="25"/>
  <c r="I63" i="25"/>
  <c r="I62" i="25"/>
  <c r="I61" i="25"/>
  <c r="I60" i="25"/>
  <c r="H59" i="25"/>
  <c r="G59" i="25"/>
  <c r="F59" i="25"/>
  <c r="E59" i="25"/>
  <c r="I58" i="25"/>
  <c r="I57" i="25"/>
  <c r="I56" i="25"/>
  <c r="H55" i="25"/>
  <c r="G55" i="25"/>
  <c r="F55" i="25"/>
  <c r="E55" i="25"/>
  <c r="I54" i="25"/>
  <c r="I53" i="25"/>
  <c r="I52" i="25"/>
  <c r="I51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H35" i="25"/>
  <c r="G35" i="25"/>
  <c r="F35" i="25"/>
  <c r="E35" i="25"/>
  <c r="I33" i="25"/>
  <c r="I31" i="25" s="1"/>
  <c r="H31" i="25"/>
  <c r="G31" i="25"/>
  <c r="F31" i="25"/>
  <c r="E31" i="25"/>
  <c r="I29" i="25"/>
  <c r="H29" i="25"/>
  <c r="G29" i="25"/>
  <c r="F29" i="25"/>
  <c r="E29" i="25"/>
  <c r="I28" i="25"/>
  <c r="I27" i="25" s="1"/>
  <c r="H27" i="25"/>
  <c r="G27" i="25"/>
  <c r="F27" i="25"/>
  <c r="E27" i="25"/>
  <c r="I26" i="25"/>
  <c r="I25" i="25" s="1"/>
  <c r="H25" i="25"/>
  <c r="G25" i="25"/>
  <c r="F25" i="25"/>
  <c r="E25" i="25"/>
  <c r="I24" i="25"/>
  <c r="I23" i="25" s="1"/>
  <c r="H23" i="25"/>
  <c r="G23" i="25"/>
  <c r="F23" i="25"/>
  <c r="E23" i="25"/>
  <c r="I22" i="25"/>
  <c r="I21" i="25"/>
  <c r="I20" i="25"/>
  <c r="I19" i="25"/>
  <c r="H18" i="25"/>
  <c r="G18" i="25"/>
  <c r="F18" i="25"/>
  <c r="E18" i="25"/>
  <c r="I17" i="25"/>
  <c r="I16" i="25"/>
  <c r="I15" i="25"/>
  <c r="I14" i="25"/>
  <c r="I13" i="25"/>
  <c r="H12" i="25"/>
  <c r="G12" i="25"/>
  <c r="F12" i="25"/>
  <c r="E12" i="25"/>
  <c r="M69" i="24"/>
  <c r="H104" i="24"/>
  <c r="G104" i="24"/>
  <c r="F104" i="24"/>
  <c r="E104" i="24"/>
  <c r="I103" i="24"/>
  <c r="H102" i="24"/>
  <c r="H101" i="24" s="1"/>
  <c r="G102" i="24"/>
  <c r="G101" i="24" s="1"/>
  <c r="F102" i="24"/>
  <c r="F101" i="24" s="1"/>
  <c r="E102" i="24"/>
  <c r="I100" i="24"/>
  <c r="I99" i="24"/>
  <c r="I98" i="24"/>
  <c r="I97" i="24"/>
  <c r="I96" i="24"/>
  <c r="H95" i="24"/>
  <c r="G95" i="24"/>
  <c r="F95" i="24"/>
  <c r="E95" i="24"/>
  <c r="I93" i="24"/>
  <c r="H93" i="24"/>
  <c r="G93" i="24"/>
  <c r="F93" i="24"/>
  <c r="E93" i="24"/>
  <c r="I92" i="24"/>
  <c r="I91" i="24"/>
  <c r="I90" i="24"/>
  <c r="H89" i="24"/>
  <c r="G89" i="24"/>
  <c r="F89" i="24"/>
  <c r="E89" i="24"/>
  <c r="I87" i="24"/>
  <c r="I86" i="24"/>
  <c r="H85" i="24"/>
  <c r="G85" i="24"/>
  <c r="F85" i="24"/>
  <c r="E85" i="24"/>
  <c r="I84" i="24"/>
  <c r="I83" i="24" s="1"/>
  <c r="H83" i="24"/>
  <c r="G83" i="24"/>
  <c r="F83" i="24"/>
  <c r="E83" i="24"/>
  <c r="I81" i="24"/>
  <c r="I80" i="24" s="1"/>
  <c r="H80" i="24"/>
  <c r="G80" i="24"/>
  <c r="F80" i="24"/>
  <c r="E80" i="24"/>
  <c r="I79" i="24"/>
  <c r="I78" i="24"/>
  <c r="H77" i="24"/>
  <c r="G77" i="24"/>
  <c r="F77" i="24"/>
  <c r="E77" i="24"/>
  <c r="I75" i="24"/>
  <c r="I74" i="24" s="1"/>
  <c r="H74" i="24"/>
  <c r="G74" i="24"/>
  <c r="F74" i="24"/>
  <c r="E74" i="24"/>
  <c r="I73" i="24"/>
  <c r="I72" i="24"/>
  <c r="I71" i="24"/>
  <c r="I70" i="24"/>
  <c r="H69" i="24"/>
  <c r="G69" i="24"/>
  <c r="F69" i="24"/>
  <c r="E69" i="24"/>
  <c r="I68" i="24"/>
  <c r="I67" i="24"/>
  <c r="I66" i="24"/>
  <c r="I65" i="24"/>
  <c r="I64" i="24"/>
  <c r="I63" i="24"/>
  <c r="I62" i="24"/>
  <c r="I61" i="24"/>
  <c r="I60" i="24"/>
  <c r="H59" i="24"/>
  <c r="G59" i="24"/>
  <c r="F59" i="24"/>
  <c r="E59" i="24"/>
  <c r="I58" i="24"/>
  <c r="I57" i="24"/>
  <c r="I56" i="24"/>
  <c r="H55" i="24"/>
  <c r="G55" i="24"/>
  <c r="F55" i="24"/>
  <c r="E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H35" i="24"/>
  <c r="G35" i="24"/>
  <c r="F35" i="24"/>
  <c r="E35" i="24"/>
  <c r="I33" i="24"/>
  <c r="I31" i="24" s="1"/>
  <c r="H31" i="24"/>
  <c r="G31" i="24"/>
  <c r="F31" i="24"/>
  <c r="E31" i="24"/>
  <c r="I29" i="24"/>
  <c r="H29" i="24"/>
  <c r="G29" i="24"/>
  <c r="F29" i="24"/>
  <c r="E29" i="24"/>
  <c r="I28" i="24"/>
  <c r="I27" i="24" s="1"/>
  <c r="H27" i="24"/>
  <c r="G27" i="24"/>
  <c r="F27" i="24"/>
  <c r="E27" i="24"/>
  <c r="I26" i="24"/>
  <c r="I25" i="24" s="1"/>
  <c r="H25" i="24"/>
  <c r="G25" i="24"/>
  <c r="F25" i="24"/>
  <c r="E25" i="24"/>
  <c r="I24" i="24"/>
  <c r="I23" i="24" s="1"/>
  <c r="H23" i="24"/>
  <c r="G23" i="24"/>
  <c r="F23" i="24"/>
  <c r="E23" i="24"/>
  <c r="I22" i="24"/>
  <c r="I21" i="24"/>
  <c r="I20" i="24"/>
  <c r="I19" i="24"/>
  <c r="H18" i="24"/>
  <c r="G18" i="24"/>
  <c r="F18" i="24"/>
  <c r="E18" i="24"/>
  <c r="I17" i="24"/>
  <c r="I16" i="24"/>
  <c r="I15" i="24"/>
  <c r="I14" i="24"/>
  <c r="I13" i="24"/>
  <c r="H12" i="24"/>
  <c r="G12" i="24"/>
  <c r="F12" i="24"/>
  <c r="E12" i="24"/>
  <c r="H105" i="23"/>
  <c r="G105" i="23"/>
  <c r="E105" i="23"/>
  <c r="I104" i="23"/>
  <c r="H103" i="23"/>
  <c r="H102" i="23" s="1"/>
  <c r="G103" i="23"/>
  <c r="G102" i="23" s="1"/>
  <c r="F103" i="23"/>
  <c r="F102" i="23" s="1"/>
  <c r="E103" i="23"/>
  <c r="I101" i="23"/>
  <c r="I100" i="23"/>
  <c r="I99" i="23"/>
  <c r="I98" i="23"/>
  <c r="I97" i="23"/>
  <c r="H96" i="23"/>
  <c r="G96" i="23"/>
  <c r="F96" i="23"/>
  <c r="E96" i="23"/>
  <c r="I94" i="23"/>
  <c r="H94" i="23"/>
  <c r="G94" i="23"/>
  <c r="F94" i="23"/>
  <c r="E94" i="23"/>
  <c r="I93" i="23"/>
  <c r="I92" i="23"/>
  <c r="I90" i="23"/>
  <c r="H89" i="23"/>
  <c r="G89" i="23"/>
  <c r="F89" i="23"/>
  <c r="E89" i="23"/>
  <c r="I87" i="23"/>
  <c r="I86" i="23"/>
  <c r="H85" i="23"/>
  <c r="G85" i="23"/>
  <c r="F85" i="23"/>
  <c r="E85" i="23"/>
  <c r="I84" i="23"/>
  <c r="I83" i="23" s="1"/>
  <c r="H83" i="23"/>
  <c r="G83" i="23"/>
  <c r="F83" i="23"/>
  <c r="E83" i="23"/>
  <c r="I81" i="23"/>
  <c r="I80" i="23" s="1"/>
  <c r="H80" i="23"/>
  <c r="G80" i="23"/>
  <c r="F80" i="23"/>
  <c r="E80" i="23"/>
  <c r="I79" i="23"/>
  <c r="I78" i="23"/>
  <c r="H77" i="23"/>
  <c r="G77" i="23"/>
  <c r="F77" i="23"/>
  <c r="E77" i="23"/>
  <c r="I75" i="23"/>
  <c r="I74" i="23" s="1"/>
  <c r="H74" i="23"/>
  <c r="G74" i="23"/>
  <c r="F74" i="23"/>
  <c r="E74" i="23"/>
  <c r="I73" i="23"/>
  <c r="I72" i="23"/>
  <c r="I71" i="23"/>
  <c r="I70" i="23"/>
  <c r="H69" i="23"/>
  <c r="G69" i="23"/>
  <c r="F69" i="23"/>
  <c r="E69" i="23"/>
  <c r="I68" i="23"/>
  <c r="I67" i="23"/>
  <c r="I66" i="23"/>
  <c r="I65" i="23"/>
  <c r="I64" i="23"/>
  <c r="I63" i="23"/>
  <c r="I62" i="23"/>
  <c r="I61" i="23"/>
  <c r="I60" i="23"/>
  <c r="H59" i="23"/>
  <c r="G59" i="23"/>
  <c r="F59" i="23"/>
  <c r="E59" i="23"/>
  <c r="I58" i="23"/>
  <c r="I57" i="23"/>
  <c r="I56" i="23"/>
  <c r="H55" i="23"/>
  <c r="G55" i="23"/>
  <c r="F55" i="23"/>
  <c r="E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H35" i="23"/>
  <c r="G35" i="23"/>
  <c r="F35" i="23"/>
  <c r="E35" i="23"/>
  <c r="I33" i="23"/>
  <c r="I31" i="23" s="1"/>
  <c r="H31" i="23"/>
  <c r="G31" i="23"/>
  <c r="F31" i="23"/>
  <c r="E31" i="23"/>
  <c r="I29" i="23"/>
  <c r="H29" i="23"/>
  <c r="G29" i="23"/>
  <c r="F29" i="23"/>
  <c r="E29" i="23"/>
  <c r="H27" i="23"/>
  <c r="G27" i="23"/>
  <c r="E27" i="23"/>
  <c r="H25" i="23"/>
  <c r="G25" i="23"/>
  <c r="E25" i="23"/>
  <c r="I24" i="23"/>
  <c r="I23" i="23" s="1"/>
  <c r="H23" i="23"/>
  <c r="G23" i="23"/>
  <c r="F23" i="23"/>
  <c r="E23" i="23"/>
  <c r="I22" i="23"/>
  <c r="I20" i="23"/>
  <c r="H18" i="23"/>
  <c r="G18" i="23"/>
  <c r="E18" i="23"/>
  <c r="I17" i="23"/>
  <c r="I16" i="23"/>
  <c r="I15" i="23"/>
  <c r="I14" i="23"/>
  <c r="I13" i="23"/>
  <c r="H12" i="23"/>
  <c r="G12" i="23"/>
  <c r="F12" i="23"/>
  <c r="E12" i="23"/>
  <c r="F82" i="27" l="1"/>
  <c r="C18" i="49"/>
  <c r="G76" i="23"/>
  <c r="I77" i="25"/>
  <c r="E106" i="30"/>
  <c r="I85" i="23"/>
  <c r="F88" i="24"/>
  <c r="E76" i="25"/>
  <c r="G11" i="24"/>
  <c r="E76" i="27"/>
  <c r="G88" i="27"/>
  <c r="F76" i="26"/>
  <c r="I89" i="27"/>
  <c r="G106" i="29"/>
  <c r="I11" i="28"/>
  <c r="I82" i="28"/>
  <c r="I18" i="24"/>
  <c r="G76" i="25"/>
  <c r="I12" i="26"/>
  <c r="G34" i="26"/>
  <c r="I55" i="27"/>
  <c r="H76" i="27"/>
  <c r="I88" i="28"/>
  <c r="F82" i="24"/>
  <c r="I82" i="29"/>
  <c r="I85" i="24"/>
  <c r="F88" i="25"/>
  <c r="G106" i="30"/>
  <c r="F76" i="24"/>
  <c r="I89" i="25"/>
  <c r="I88" i="29"/>
  <c r="G82" i="25"/>
  <c r="G34" i="27"/>
  <c r="I11" i="30"/>
  <c r="H106" i="30"/>
  <c r="I96" i="23"/>
  <c r="G88" i="24"/>
  <c r="G88" i="26"/>
  <c r="I82" i="30"/>
  <c r="E82" i="23"/>
  <c r="H76" i="24"/>
  <c r="G82" i="24"/>
  <c r="G82" i="26"/>
  <c r="E76" i="26"/>
  <c r="E106" i="28"/>
  <c r="I102" i="24"/>
  <c r="I101" i="24" s="1"/>
  <c r="G34" i="25"/>
  <c r="I59" i="25"/>
  <c r="H88" i="25"/>
  <c r="H106" i="28"/>
  <c r="E76" i="24"/>
  <c r="I89" i="24"/>
  <c r="F34" i="25"/>
  <c r="I102" i="25"/>
  <c r="I101" i="25" s="1"/>
  <c r="F11" i="26"/>
  <c r="I85" i="26"/>
  <c r="G76" i="27"/>
  <c r="G11" i="23"/>
  <c r="G82" i="23"/>
  <c r="E88" i="24"/>
  <c r="I95" i="24"/>
  <c r="I18" i="25"/>
  <c r="I55" i="25"/>
  <c r="E82" i="27"/>
  <c r="E88" i="23"/>
  <c r="E11" i="24"/>
  <c r="E82" i="24"/>
  <c r="I35" i="25"/>
  <c r="G105" i="26"/>
  <c r="H106" i="29"/>
  <c r="E11" i="25"/>
  <c r="E106" i="29"/>
  <c r="G11" i="25"/>
  <c r="H34" i="25"/>
  <c r="I95" i="26"/>
  <c r="G34" i="24"/>
  <c r="H82" i="24"/>
  <c r="H34" i="26"/>
  <c r="I55" i="26"/>
  <c r="I69" i="26"/>
  <c r="G76" i="26"/>
  <c r="H88" i="26"/>
  <c r="F106" i="28"/>
  <c r="I12" i="24"/>
  <c r="H105" i="24"/>
  <c r="H34" i="24"/>
  <c r="I77" i="24"/>
  <c r="I76" i="24" s="1"/>
  <c r="E34" i="25"/>
  <c r="E82" i="26"/>
  <c r="I89" i="26"/>
  <c r="E88" i="26"/>
  <c r="I85" i="27"/>
  <c r="H11" i="25"/>
  <c r="G105" i="27"/>
  <c r="H82" i="23"/>
  <c r="F76" i="25"/>
  <c r="H11" i="27"/>
  <c r="E34" i="27"/>
  <c r="E76" i="23"/>
  <c r="E34" i="24"/>
  <c r="E88" i="25"/>
  <c r="I95" i="25"/>
  <c r="I88" i="25" s="1"/>
  <c r="I59" i="26"/>
  <c r="H82" i="26"/>
  <c r="I12" i="27"/>
  <c r="F34" i="27"/>
  <c r="E105" i="24"/>
  <c r="H88" i="24"/>
  <c r="E11" i="26"/>
  <c r="E34" i="26"/>
  <c r="I59" i="27"/>
  <c r="I77" i="27"/>
  <c r="I76" i="27" s="1"/>
  <c r="G34" i="23"/>
  <c r="I59" i="23"/>
  <c r="G88" i="23"/>
  <c r="I59" i="24"/>
  <c r="I69" i="25"/>
  <c r="G88" i="25"/>
  <c r="H34" i="27"/>
  <c r="I85" i="25"/>
  <c r="H34" i="23"/>
  <c r="I55" i="23"/>
  <c r="G105" i="24"/>
  <c r="I55" i="24"/>
  <c r="I69" i="24"/>
  <c r="G76" i="24"/>
  <c r="E101" i="24"/>
  <c r="H76" i="25"/>
  <c r="E82" i="25"/>
  <c r="G11" i="26"/>
  <c r="H11" i="26"/>
  <c r="H76" i="26"/>
  <c r="F88" i="26"/>
  <c r="I102" i="26"/>
  <c r="I101" i="26" s="1"/>
  <c r="G11" i="27"/>
  <c r="I102" i="27"/>
  <c r="I101" i="27" s="1"/>
  <c r="H88" i="27"/>
  <c r="E11" i="23"/>
  <c r="I77" i="23"/>
  <c r="I89" i="23"/>
  <c r="H82" i="25"/>
  <c r="H105" i="26"/>
  <c r="I77" i="26"/>
  <c r="E11" i="27"/>
  <c r="I69" i="27"/>
  <c r="I34" i="29"/>
  <c r="H106" i="23"/>
  <c r="I69" i="23"/>
  <c r="H76" i="23"/>
  <c r="F88" i="23"/>
  <c r="I103" i="23"/>
  <c r="I102" i="23" s="1"/>
  <c r="I12" i="23"/>
  <c r="E34" i="23"/>
  <c r="H11" i="23"/>
  <c r="H88" i="23"/>
  <c r="F82" i="23"/>
  <c r="E106" i="23"/>
  <c r="F34" i="23"/>
  <c r="F76" i="23"/>
  <c r="I34" i="30"/>
  <c r="I106" i="30" s="1"/>
  <c r="D46" i="2" s="1"/>
  <c r="F106" i="30"/>
  <c r="I105" i="30"/>
  <c r="F106" i="29"/>
  <c r="I105" i="29"/>
  <c r="I34" i="28"/>
  <c r="I106" i="28" s="1"/>
  <c r="D43" i="2" s="1"/>
  <c r="I105" i="28"/>
  <c r="F88" i="27"/>
  <c r="I95" i="27"/>
  <c r="I82" i="27"/>
  <c r="F76" i="27"/>
  <c r="I35" i="27"/>
  <c r="H105" i="27"/>
  <c r="E101" i="27"/>
  <c r="E105" i="27"/>
  <c r="F34" i="26"/>
  <c r="I35" i="26"/>
  <c r="I34" i="26" s="1"/>
  <c r="I104" i="26"/>
  <c r="I18" i="26"/>
  <c r="F105" i="26"/>
  <c r="I76" i="26"/>
  <c r="I23" i="26"/>
  <c r="E105" i="26"/>
  <c r="F101" i="26"/>
  <c r="F105" i="25"/>
  <c r="F82" i="25"/>
  <c r="I104" i="25"/>
  <c r="I76" i="25"/>
  <c r="F11" i="25"/>
  <c r="I12" i="25"/>
  <c r="G101" i="25"/>
  <c r="G105" i="25"/>
  <c r="H105" i="25"/>
  <c r="E105" i="25"/>
  <c r="F34" i="24"/>
  <c r="I35" i="24"/>
  <c r="I34" i="24" s="1"/>
  <c r="I104" i="24"/>
  <c r="F105" i="24"/>
  <c r="H11" i="24"/>
  <c r="F11" i="24"/>
  <c r="I76" i="23"/>
  <c r="I35" i="23"/>
  <c r="G106" i="23"/>
  <c r="E102" i="23"/>
  <c r="H105" i="22"/>
  <c r="G105" i="22"/>
  <c r="F105" i="22"/>
  <c r="E105" i="22"/>
  <c r="I104" i="22"/>
  <c r="H103" i="22"/>
  <c r="H102" i="22" s="1"/>
  <c r="G103" i="22"/>
  <c r="G102" i="22" s="1"/>
  <c r="F103" i="22"/>
  <c r="F102" i="22" s="1"/>
  <c r="E103" i="22"/>
  <c r="I101" i="22"/>
  <c r="I100" i="22"/>
  <c r="I99" i="22"/>
  <c r="I98" i="22"/>
  <c r="I97" i="22"/>
  <c r="H96" i="22"/>
  <c r="G96" i="22"/>
  <c r="F96" i="22"/>
  <c r="E96" i="22"/>
  <c r="I94" i="22"/>
  <c r="H94" i="22"/>
  <c r="G94" i="22"/>
  <c r="F94" i="22"/>
  <c r="E94" i="22"/>
  <c r="I90" i="22"/>
  <c r="I89" i="22" s="1"/>
  <c r="H89" i="22"/>
  <c r="G89" i="22"/>
  <c r="E89" i="22"/>
  <c r="I87" i="22"/>
  <c r="I86" i="22"/>
  <c r="H85" i="22"/>
  <c r="G85" i="22"/>
  <c r="F85" i="22"/>
  <c r="E85" i="22"/>
  <c r="I84" i="22"/>
  <c r="I83" i="22" s="1"/>
  <c r="H83" i="22"/>
  <c r="G83" i="22"/>
  <c r="F83" i="22"/>
  <c r="E83" i="22"/>
  <c r="I81" i="22"/>
  <c r="I80" i="22" s="1"/>
  <c r="H80" i="22"/>
  <c r="G80" i="22"/>
  <c r="F80" i="22"/>
  <c r="E80" i="22"/>
  <c r="I79" i="22"/>
  <c r="I78" i="22"/>
  <c r="H77" i="22"/>
  <c r="G77" i="22"/>
  <c r="F77" i="22"/>
  <c r="E77" i="22"/>
  <c r="I75" i="22"/>
  <c r="I74" i="22" s="1"/>
  <c r="H74" i="22"/>
  <c r="G74" i="22"/>
  <c r="F74" i="22"/>
  <c r="E74" i="22"/>
  <c r="I73" i="22"/>
  <c r="I72" i="22"/>
  <c r="I71" i="22"/>
  <c r="I70" i="22"/>
  <c r="H69" i="22"/>
  <c r="G69" i="22"/>
  <c r="F69" i="22"/>
  <c r="E69" i="22"/>
  <c r="I68" i="22"/>
  <c r="I67" i="22"/>
  <c r="I66" i="22"/>
  <c r="I65" i="22"/>
  <c r="I64" i="22"/>
  <c r="I63" i="22"/>
  <c r="I62" i="22"/>
  <c r="I61" i="22"/>
  <c r="I60" i="22"/>
  <c r="H59" i="22"/>
  <c r="G59" i="22"/>
  <c r="F59" i="22"/>
  <c r="E59" i="22"/>
  <c r="I58" i="22"/>
  <c r="I57" i="22"/>
  <c r="I56" i="22"/>
  <c r="H55" i="22"/>
  <c r="G55" i="22"/>
  <c r="F55" i="22"/>
  <c r="E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H35" i="22"/>
  <c r="G35" i="22"/>
  <c r="F35" i="22"/>
  <c r="E35" i="22"/>
  <c r="I33" i="22"/>
  <c r="I31" i="22" s="1"/>
  <c r="H31" i="22"/>
  <c r="G31" i="22"/>
  <c r="F31" i="22"/>
  <c r="E31" i="22"/>
  <c r="I29" i="22"/>
  <c r="H29" i="22"/>
  <c r="G29" i="22"/>
  <c r="F29" i="22"/>
  <c r="E29" i="22"/>
  <c r="I28" i="22"/>
  <c r="I27" i="22" s="1"/>
  <c r="H27" i="22"/>
  <c r="G27" i="22"/>
  <c r="F27" i="22"/>
  <c r="E27" i="22"/>
  <c r="I26" i="22"/>
  <c r="I25" i="22" s="1"/>
  <c r="H25" i="22"/>
  <c r="G25" i="22"/>
  <c r="F25" i="22"/>
  <c r="E25" i="22"/>
  <c r="I24" i="22"/>
  <c r="I23" i="22" s="1"/>
  <c r="H23" i="22"/>
  <c r="G23" i="22"/>
  <c r="F23" i="22"/>
  <c r="E23" i="22"/>
  <c r="I22" i="22"/>
  <c r="I21" i="22"/>
  <c r="I20" i="22"/>
  <c r="I19" i="22"/>
  <c r="H18" i="22"/>
  <c r="G18" i="22"/>
  <c r="F18" i="22"/>
  <c r="E18" i="22"/>
  <c r="I17" i="22"/>
  <c r="I16" i="22"/>
  <c r="I15" i="22"/>
  <c r="I14" i="22"/>
  <c r="I13" i="22"/>
  <c r="H12" i="22"/>
  <c r="G12" i="22"/>
  <c r="F12" i="22"/>
  <c r="E12" i="22"/>
  <c r="H104" i="21"/>
  <c r="G104" i="21"/>
  <c r="F104" i="21"/>
  <c r="E104" i="21"/>
  <c r="I103" i="21"/>
  <c r="H102" i="21"/>
  <c r="G102" i="21"/>
  <c r="G101" i="21" s="1"/>
  <c r="F102" i="21"/>
  <c r="F101" i="21" s="1"/>
  <c r="E102" i="21"/>
  <c r="H101" i="21"/>
  <c r="I100" i="21"/>
  <c r="I99" i="21"/>
  <c r="I98" i="21"/>
  <c r="I97" i="21"/>
  <c r="I96" i="21"/>
  <c r="H95" i="21"/>
  <c r="G95" i="21"/>
  <c r="F95" i="21"/>
  <c r="E95" i="21"/>
  <c r="I93" i="21"/>
  <c r="H93" i="21"/>
  <c r="G93" i="21"/>
  <c r="F93" i="21"/>
  <c r="E93" i="21"/>
  <c r="I92" i="21"/>
  <c r="I91" i="21"/>
  <c r="I90" i="21"/>
  <c r="H89" i="21"/>
  <c r="G89" i="21"/>
  <c r="F89" i="21"/>
  <c r="E89" i="21"/>
  <c r="I87" i="21"/>
  <c r="I86" i="21"/>
  <c r="H85" i="21"/>
  <c r="G85" i="21"/>
  <c r="F85" i="21"/>
  <c r="E85" i="21"/>
  <c r="I84" i="21"/>
  <c r="I83" i="21" s="1"/>
  <c r="H83" i="21"/>
  <c r="G83" i="21"/>
  <c r="F83" i="21"/>
  <c r="E83" i="21"/>
  <c r="I81" i="21"/>
  <c r="I80" i="21" s="1"/>
  <c r="H80" i="21"/>
  <c r="G80" i="21"/>
  <c r="F80" i="21"/>
  <c r="E80" i="21"/>
  <c r="I79" i="21"/>
  <c r="I78" i="21"/>
  <c r="H77" i="21"/>
  <c r="G77" i="21"/>
  <c r="F77" i="21"/>
  <c r="E77" i="21"/>
  <c r="I75" i="21"/>
  <c r="I74" i="21" s="1"/>
  <c r="H74" i="21"/>
  <c r="G74" i="21"/>
  <c r="F74" i="21"/>
  <c r="E74" i="21"/>
  <c r="I73" i="21"/>
  <c r="I72" i="21"/>
  <c r="I71" i="21"/>
  <c r="I70" i="21"/>
  <c r="H69" i="21"/>
  <c r="G69" i="21"/>
  <c r="F69" i="21"/>
  <c r="E69" i="21"/>
  <c r="I68" i="21"/>
  <c r="I67" i="21"/>
  <c r="I66" i="21"/>
  <c r="I65" i="21"/>
  <c r="I64" i="21"/>
  <c r="I63" i="21"/>
  <c r="I62" i="21"/>
  <c r="I61" i="21"/>
  <c r="I60" i="21"/>
  <c r="H59" i="21"/>
  <c r="G59" i="21"/>
  <c r="F59" i="21"/>
  <c r="E59" i="21"/>
  <c r="I58" i="21"/>
  <c r="I57" i="21"/>
  <c r="I56" i="21"/>
  <c r="H55" i="21"/>
  <c r="G55" i="21"/>
  <c r="F55" i="21"/>
  <c r="E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H35" i="21"/>
  <c r="G35" i="21"/>
  <c r="F35" i="21"/>
  <c r="E35" i="21"/>
  <c r="I33" i="21"/>
  <c r="I31" i="21" s="1"/>
  <c r="H31" i="21"/>
  <c r="G31" i="21"/>
  <c r="F31" i="21"/>
  <c r="E31" i="21"/>
  <c r="I29" i="21"/>
  <c r="H29" i="21"/>
  <c r="G29" i="21"/>
  <c r="F29" i="21"/>
  <c r="E29" i="21"/>
  <c r="I28" i="21"/>
  <c r="I27" i="21" s="1"/>
  <c r="H27" i="21"/>
  <c r="G27" i="21"/>
  <c r="F27" i="21"/>
  <c r="E27" i="21"/>
  <c r="I26" i="21"/>
  <c r="I25" i="21" s="1"/>
  <c r="H25" i="21"/>
  <c r="G25" i="21"/>
  <c r="F25" i="21"/>
  <c r="E25" i="21"/>
  <c r="I24" i="21"/>
  <c r="I23" i="21" s="1"/>
  <c r="H23" i="21"/>
  <c r="G23" i="21"/>
  <c r="F23" i="21"/>
  <c r="E23" i="21"/>
  <c r="I22" i="21"/>
  <c r="I21" i="21"/>
  <c r="I20" i="21"/>
  <c r="I19" i="21"/>
  <c r="H18" i="21"/>
  <c r="G18" i="21"/>
  <c r="F18" i="21"/>
  <c r="E18" i="21"/>
  <c r="I17" i="21"/>
  <c r="I16" i="21"/>
  <c r="I15" i="21"/>
  <c r="I14" i="21"/>
  <c r="I13" i="21"/>
  <c r="H12" i="21"/>
  <c r="G12" i="21"/>
  <c r="F12" i="21"/>
  <c r="E12" i="21"/>
  <c r="H104" i="20"/>
  <c r="G104" i="20"/>
  <c r="F104" i="20"/>
  <c r="E104" i="20"/>
  <c r="I103" i="20"/>
  <c r="H102" i="20"/>
  <c r="H101" i="20" s="1"/>
  <c r="G102" i="20"/>
  <c r="G101" i="20" s="1"/>
  <c r="F102" i="20"/>
  <c r="F101" i="20" s="1"/>
  <c r="E102" i="20"/>
  <c r="I100" i="20"/>
  <c r="I99" i="20"/>
  <c r="I98" i="20"/>
  <c r="I97" i="20"/>
  <c r="I96" i="20"/>
  <c r="H95" i="20"/>
  <c r="G95" i="20"/>
  <c r="F95" i="20"/>
  <c r="E95" i="20"/>
  <c r="I93" i="20"/>
  <c r="H93" i="20"/>
  <c r="G93" i="20"/>
  <c r="F93" i="20"/>
  <c r="E93" i="20"/>
  <c r="I92" i="20"/>
  <c r="I91" i="20"/>
  <c r="I90" i="20"/>
  <c r="H89" i="20"/>
  <c r="G89" i="20"/>
  <c r="F89" i="20"/>
  <c r="E89" i="20"/>
  <c r="I87" i="20"/>
  <c r="I86" i="20"/>
  <c r="I85" i="20" s="1"/>
  <c r="H85" i="20"/>
  <c r="G85" i="20"/>
  <c r="F85" i="20"/>
  <c r="E85" i="20"/>
  <c r="I84" i="20"/>
  <c r="I83" i="20" s="1"/>
  <c r="H83" i="20"/>
  <c r="G83" i="20"/>
  <c r="F83" i="20"/>
  <c r="E83" i="20"/>
  <c r="I81" i="20"/>
  <c r="I80" i="20" s="1"/>
  <c r="H80" i="20"/>
  <c r="G80" i="20"/>
  <c r="F80" i="20"/>
  <c r="E80" i="20"/>
  <c r="I79" i="20"/>
  <c r="I78" i="20"/>
  <c r="I77" i="20" s="1"/>
  <c r="H77" i="20"/>
  <c r="G77" i="20"/>
  <c r="F77" i="20"/>
  <c r="F76" i="20" s="1"/>
  <c r="E77" i="20"/>
  <c r="I75" i="20"/>
  <c r="I74" i="20" s="1"/>
  <c r="H74" i="20"/>
  <c r="G74" i="20"/>
  <c r="F74" i="20"/>
  <c r="E74" i="20"/>
  <c r="I73" i="20"/>
  <c r="I72" i="20"/>
  <c r="I71" i="20"/>
  <c r="I70" i="20"/>
  <c r="H69" i="20"/>
  <c r="G69" i="20"/>
  <c r="F69" i="20"/>
  <c r="E69" i="20"/>
  <c r="I68" i="20"/>
  <c r="I67" i="20"/>
  <c r="I66" i="20"/>
  <c r="I65" i="20"/>
  <c r="I64" i="20"/>
  <c r="I63" i="20"/>
  <c r="I62" i="20"/>
  <c r="I61" i="20"/>
  <c r="I60" i="20"/>
  <c r="H59" i="20"/>
  <c r="G59" i="20"/>
  <c r="F59" i="20"/>
  <c r="E59" i="20"/>
  <c r="I58" i="20"/>
  <c r="I57" i="20"/>
  <c r="I56" i="20"/>
  <c r="H55" i="20"/>
  <c r="G55" i="20"/>
  <c r="F55" i="20"/>
  <c r="E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H35" i="20"/>
  <c r="G35" i="20"/>
  <c r="F35" i="20"/>
  <c r="E35" i="20"/>
  <c r="I33" i="20"/>
  <c r="I31" i="20" s="1"/>
  <c r="H31" i="20"/>
  <c r="G31" i="20"/>
  <c r="F31" i="20"/>
  <c r="E31" i="20"/>
  <c r="I29" i="20"/>
  <c r="H29" i="20"/>
  <c r="G29" i="20"/>
  <c r="F29" i="20"/>
  <c r="E29" i="20"/>
  <c r="I28" i="20"/>
  <c r="I27" i="20" s="1"/>
  <c r="H27" i="20"/>
  <c r="G27" i="20"/>
  <c r="F27" i="20"/>
  <c r="E27" i="20"/>
  <c r="I26" i="20"/>
  <c r="I25" i="20" s="1"/>
  <c r="H25" i="20"/>
  <c r="G25" i="20"/>
  <c r="F25" i="20"/>
  <c r="E25" i="20"/>
  <c r="I24" i="20"/>
  <c r="H23" i="20"/>
  <c r="G23" i="20"/>
  <c r="F23" i="20"/>
  <c r="E23" i="20"/>
  <c r="I22" i="20"/>
  <c r="I21" i="20"/>
  <c r="I20" i="20"/>
  <c r="I19" i="20"/>
  <c r="H18" i="20"/>
  <c r="G18" i="20"/>
  <c r="F18" i="20"/>
  <c r="E18" i="20"/>
  <c r="I17" i="20"/>
  <c r="I16" i="20"/>
  <c r="I15" i="20"/>
  <c r="I14" i="20"/>
  <c r="I13" i="20"/>
  <c r="H12" i="20"/>
  <c r="G12" i="20"/>
  <c r="F12" i="20"/>
  <c r="E12" i="20"/>
  <c r="G82" i="21" l="1"/>
  <c r="I82" i="24"/>
  <c r="F106" i="24"/>
  <c r="G106" i="27"/>
  <c r="H106" i="24"/>
  <c r="I11" i="24"/>
  <c r="G106" i="24"/>
  <c r="I88" i="24"/>
  <c r="I88" i="23"/>
  <c r="I106" i="29"/>
  <c r="D44" i="2" s="1"/>
  <c r="G107" i="23"/>
  <c r="E106" i="25"/>
  <c r="I88" i="27"/>
  <c r="I88" i="26"/>
  <c r="I82" i="26"/>
  <c r="I12" i="21"/>
  <c r="H106" i="25"/>
  <c r="G82" i="20"/>
  <c r="I82" i="23"/>
  <c r="I18" i="20"/>
  <c r="I85" i="22"/>
  <c r="G76" i="21"/>
  <c r="G76" i="22"/>
  <c r="I55" i="20"/>
  <c r="H76" i="21"/>
  <c r="E82" i="21"/>
  <c r="F88" i="22"/>
  <c r="H106" i="26"/>
  <c r="F82" i="20"/>
  <c r="F82" i="21"/>
  <c r="F82" i="22"/>
  <c r="E106" i="24"/>
  <c r="E106" i="26"/>
  <c r="I95" i="20"/>
  <c r="F11" i="21"/>
  <c r="I34" i="25"/>
  <c r="E82" i="20"/>
  <c r="I89" i="21"/>
  <c r="E88" i="21"/>
  <c r="I12" i="22"/>
  <c r="I12" i="20"/>
  <c r="H88" i="20"/>
  <c r="I77" i="21"/>
  <c r="H76" i="22"/>
  <c r="G106" i="25"/>
  <c r="I105" i="26"/>
  <c r="G76" i="20"/>
  <c r="H34" i="20"/>
  <c r="E34" i="20"/>
  <c r="I95" i="21"/>
  <c r="I88" i="21" s="1"/>
  <c r="G82" i="22"/>
  <c r="I18" i="21"/>
  <c r="E11" i="20"/>
  <c r="I102" i="20"/>
  <c r="I101" i="20" s="1"/>
  <c r="H106" i="27"/>
  <c r="G106" i="26"/>
  <c r="F11" i="20"/>
  <c r="E76" i="20"/>
  <c r="H82" i="20"/>
  <c r="E88" i="20"/>
  <c r="I55" i="21"/>
  <c r="E82" i="22"/>
  <c r="I82" i="25"/>
  <c r="G11" i="20"/>
  <c r="G34" i="20"/>
  <c r="H76" i="20"/>
  <c r="E11" i="21"/>
  <c r="H34" i="21"/>
  <c r="E76" i="21"/>
  <c r="I85" i="21"/>
  <c r="I18" i="22"/>
  <c r="G34" i="22"/>
  <c r="I59" i="22"/>
  <c r="E88" i="22"/>
  <c r="I96" i="22"/>
  <c r="I88" i="22" s="1"/>
  <c r="I11" i="26"/>
  <c r="I106" i="26" s="1"/>
  <c r="D41" i="2" s="1"/>
  <c r="E106" i="27"/>
  <c r="F88" i="20"/>
  <c r="F34" i="22"/>
  <c r="F76" i="21"/>
  <c r="H82" i="21"/>
  <c r="F106" i="26"/>
  <c r="I69" i="20"/>
  <c r="G34" i="21"/>
  <c r="H105" i="20"/>
  <c r="I89" i="20"/>
  <c r="I102" i="21"/>
  <c r="I101" i="21" s="1"/>
  <c r="H11" i="20"/>
  <c r="F88" i="21"/>
  <c r="I55" i="22"/>
  <c r="G88" i="20"/>
  <c r="E101" i="20"/>
  <c r="G105" i="21"/>
  <c r="G88" i="21"/>
  <c r="I59" i="21"/>
  <c r="H11" i="21"/>
  <c r="E34" i="21"/>
  <c r="H88" i="21"/>
  <c r="I77" i="22"/>
  <c r="I76" i="22" s="1"/>
  <c r="H107" i="23"/>
  <c r="E11" i="22"/>
  <c r="H34" i="22"/>
  <c r="E76" i="22"/>
  <c r="H82" i="22"/>
  <c r="I69" i="22"/>
  <c r="F11" i="22"/>
  <c r="I103" i="22"/>
  <c r="I102" i="22" s="1"/>
  <c r="G11" i="22"/>
  <c r="G88" i="22"/>
  <c r="H11" i="22"/>
  <c r="E34" i="22"/>
  <c r="H88" i="22"/>
  <c r="E107" i="23"/>
  <c r="I34" i="23"/>
  <c r="F106" i="25"/>
  <c r="I34" i="27"/>
  <c r="I11" i="25"/>
  <c r="I105" i="25"/>
  <c r="I106" i="24"/>
  <c r="D39" i="2" s="1"/>
  <c r="I105" i="24"/>
  <c r="F76" i="22"/>
  <c r="I35" i="22"/>
  <c r="I105" i="22"/>
  <c r="F106" i="22"/>
  <c r="I11" i="22"/>
  <c r="H106" i="22"/>
  <c r="G106" i="22"/>
  <c r="E102" i="22"/>
  <c r="E106" i="22"/>
  <c r="I82" i="21"/>
  <c r="I76" i="21"/>
  <c r="I104" i="21"/>
  <c r="I35" i="21"/>
  <c r="F105" i="21"/>
  <c r="F34" i="21"/>
  <c r="H105" i="21"/>
  <c r="I69" i="21"/>
  <c r="G11" i="21"/>
  <c r="E101" i="21"/>
  <c r="E105" i="21"/>
  <c r="I76" i="20"/>
  <c r="I59" i="20"/>
  <c r="F34" i="20"/>
  <c r="I35" i="20"/>
  <c r="F105" i="20"/>
  <c r="I104" i="20"/>
  <c r="G105" i="20"/>
  <c r="I23" i="20"/>
  <c r="E105" i="20"/>
  <c r="I11" i="21" l="1"/>
  <c r="G106" i="20"/>
  <c r="H106" i="21"/>
  <c r="F106" i="21"/>
  <c r="E106" i="20"/>
  <c r="I82" i="20"/>
  <c r="I82" i="22"/>
  <c r="F107" i="22"/>
  <c r="I88" i="20"/>
  <c r="H107" i="22"/>
  <c r="I34" i="21"/>
  <c r="H106" i="20"/>
  <c r="I106" i="25"/>
  <c r="D40" i="2" s="1"/>
  <c r="E106" i="21"/>
  <c r="I105" i="21"/>
  <c r="G107" i="22"/>
  <c r="G106" i="21"/>
  <c r="F106" i="20"/>
  <c r="I106" i="22"/>
  <c r="I34" i="22"/>
  <c r="E107" i="22"/>
  <c r="I34" i="20"/>
  <c r="I105" i="20"/>
  <c r="I11" i="20"/>
  <c r="I106" i="21" l="1"/>
  <c r="D36" i="2" s="1"/>
  <c r="I107" i="22"/>
  <c r="D37" i="2" s="1"/>
  <c r="I106" i="20"/>
  <c r="D35" i="2" s="1"/>
  <c r="H104" i="18" l="1"/>
  <c r="G104" i="18"/>
  <c r="E104" i="18"/>
  <c r="I103" i="18"/>
  <c r="H102" i="18"/>
  <c r="H101" i="18" s="1"/>
  <c r="G102" i="18"/>
  <c r="G101" i="18" s="1"/>
  <c r="F102" i="18"/>
  <c r="F101" i="18" s="1"/>
  <c r="E102" i="18"/>
  <c r="E101" i="18" s="1"/>
  <c r="I100" i="18"/>
  <c r="I99" i="18"/>
  <c r="I98" i="18"/>
  <c r="I97" i="18"/>
  <c r="I96" i="18"/>
  <c r="H95" i="18"/>
  <c r="G95" i="18"/>
  <c r="F95" i="18"/>
  <c r="E95" i="18"/>
  <c r="I93" i="18"/>
  <c r="H93" i="18"/>
  <c r="G93" i="18"/>
  <c r="F93" i="18"/>
  <c r="E93" i="18"/>
  <c r="I92" i="18"/>
  <c r="I91" i="18"/>
  <c r="I90" i="18"/>
  <c r="H89" i="18"/>
  <c r="G89" i="18"/>
  <c r="F89" i="18"/>
  <c r="E89" i="18"/>
  <c r="I87" i="18"/>
  <c r="I86" i="18"/>
  <c r="H85" i="18"/>
  <c r="G85" i="18"/>
  <c r="F85" i="18"/>
  <c r="E85" i="18"/>
  <c r="I84" i="18"/>
  <c r="I83" i="18" s="1"/>
  <c r="H83" i="18"/>
  <c r="G83" i="18"/>
  <c r="F83" i="18"/>
  <c r="E83" i="18"/>
  <c r="I81" i="18"/>
  <c r="I80" i="18" s="1"/>
  <c r="H80" i="18"/>
  <c r="G80" i="18"/>
  <c r="F80" i="18"/>
  <c r="E80" i="18"/>
  <c r="I79" i="18"/>
  <c r="I78" i="18"/>
  <c r="H77" i="18"/>
  <c r="G77" i="18"/>
  <c r="F77" i="18"/>
  <c r="E77" i="18"/>
  <c r="I75" i="18"/>
  <c r="I74" i="18" s="1"/>
  <c r="H74" i="18"/>
  <c r="G74" i="18"/>
  <c r="F74" i="18"/>
  <c r="E74" i="18"/>
  <c r="I73" i="18"/>
  <c r="I72" i="18"/>
  <c r="I71" i="18"/>
  <c r="I70" i="18"/>
  <c r="H69" i="18"/>
  <c r="G69" i="18"/>
  <c r="F69" i="18"/>
  <c r="E69" i="18"/>
  <c r="I68" i="18"/>
  <c r="I67" i="18"/>
  <c r="I66" i="18"/>
  <c r="I65" i="18"/>
  <c r="I64" i="18"/>
  <c r="I63" i="18"/>
  <c r="I62" i="18"/>
  <c r="I61" i="18"/>
  <c r="I60" i="18"/>
  <c r="H59" i="18"/>
  <c r="G59" i="18"/>
  <c r="F59" i="18"/>
  <c r="E59" i="18"/>
  <c r="I58" i="18"/>
  <c r="I57" i="18"/>
  <c r="I56" i="18"/>
  <c r="H55" i="18"/>
  <c r="G55" i="18"/>
  <c r="F55" i="18"/>
  <c r="E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H35" i="18"/>
  <c r="G35" i="18"/>
  <c r="F35" i="18"/>
  <c r="E35" i="18"/>
  <c r="I33" i="18"/>
  <c r="I31" i="18" s="1"/>
  <c r="H31" i="18"/>
  <c r="G31" i="18"/>
  <c r="F31" i="18"/>
  <c r="E31" i="18"/>
  <c r="I29" i="18"/>
  <c r="H29" i="18"/>
  <c r="G29" i="18"/>
  <c r="F29" i="18"/>
  <c r="E29" i="18"/>
  <c r="H27" i="18"/>
  <c r="G27" i="18"/>
  <c r="E27" i="18"/>
  <c r="H25" i="18"/>
  <c r="G25" i="18"/>
  <c r="E25" i="18"/>
  <c r="I24" i="18"/>
  <c r="I23" i="18" s="1"/>
  <c r="H23" i="18"/>
  <c r="G23" i="18"/>
  <c r="F23" i="18"/>
  <c r="E23" i="18"/>
  <c r="I22" i="18"/>
  <c r="I20" i="18"/>
  <c r="H18" i="18"/>
  <c r="G18" i="18"/>
  <c r="E18" i="18"/>
  <c r="I17" i="18"/>
  <c r="I16" i="18"/>
  <c r="I15" i="18"/>
  <c r="I14" i="18"/>
  <c r="I13" i="18"/>
  <c r="H12" i="18"/>
  <c r="G12" i="18"/>
  <c r="F12" i="18"/>
  <c r="E12" i="18"/>
  <c r="H104" i="17"/>
  <c r="G104" i="17"/>
  <c r="F104" i="17"/>
  <c r="E104" i="17"/>
  <c r="I103" i="17"/>
  <c r="H102" i="17"/>
  <c r="H101" i="17" s="1"/>
  <c r="G102" i="17"/>
  <c r="G101" i="17" s="1"/>
  <c r="F102" i="17"/>
  <c r="F101" i="17" s="1"/>
  <c r="E102" i="17"/>
  <c r="I100" i="17"/>
  <c r="I99" i="17"/>
  <c r="I98" i="17"/>
  <c r="I97" i="17"/>
  <c r="I96" i="17"/>
  <c r="H95" i="17"/>
  <c r="G95" i="17"/>
  <c r="F95" i="17"/>
  <c r="E95" i="17"/>
  <c r="I93" i="17"/>
  <c r="H93" i="17"/>
  <c r="G93" i="17"/>
  <c r="F93" i="17"/>
  <c r="E93" i="17"/>
  <c r="I92" i="17"/>
  <c r="I91" i="17"/>
  <c r="I90" i="17"/>
  <c r="H89" i="17"/>
  <c r="G89" i="17"/>
  <c r="F89" i="17"/>
  <c r="E89" i="17"/>
  <c r="I87" i="17"/>
  <c r="I86" i="17"/>
  <c r="H85" i="17"/>
  <c r="G85" i="17"/>
  <c r="F85" i="17"/>
  <c r="E85" i="17"/>
  <c r="I84" i="17"/>
  <c r="I83" i="17" s="1"/>
  <c r="H83" i="17"/>
  <c r="G83" i="17"/>
  <c r="F83" i="17"/>
  <c r="F82" i="17" s="1"/>
  <c r="E83" i="17"/>
  <c r="I81" i="17"/>
  <c r="I80" i="17" s="1"/>
  <c r="H80" i="17"/>
  <c r="G80" i="17"/>
  <c r="F80" i="17"/>
  <c r="E80" i="17"/>
  <c r="I79" i="17"/>
  <c r="I78" i="17"/>
  <c r="H77" i="17"/>
  <c r="G77" i="17"/>
  <c r="F77" i="17"/>
  <c r="E77" i="17"/>
  <c r="I75" i="17"/>
  <c r="I74" i="17" s="1"/>
  <c r="H74" i="17"/>
  <c r="G74" i="17"/>
  <c r="F74" i="17"/>
  <c r="E74" i="17"/>
  <c r="I73" i="17"/>
  <c r="I72" i="17"/>
  <c r="I71" i="17"/>
  <c r="I70" i="17"/>
  <c r="H69" i="17"/>
  <c r="G69" i="17"/>
  <c r="F69" i="17"/>
  <c r="E69" i="17"/>
  <c r="I68" i="17"/>
  <c r="I67" i="17"/>
  <c r="I66" i="17"/>
  <c r="I65" i="17"/>
  <c r="I64" i="17"/>
  <c r="I63" i="17"/>
  <c r="I62" i="17"/>
  <c r="I61" i="17"/>
  <c r="I60" i="17"/>
  <c r="H59" i="17"/>
  <c r="G59" i="17"/>
  <c r="F59" i="17"/>
  <c r="E59" i="17"/>
  <c r="I58" i="17"/>
  <c r="I57" i="17"/>
  <c r="I56" i="17"/>
  <c r="H55" i="17"/>
  <c r="G55" i="17"/>
  <c r="F55" i="17"/>
  <c r="E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H35" i="17"/>
  <c r="G35" i="17"/>
  <c r="F35" i="17"/>
  <c r="E35" i="17"/>
  <c r="I33" i="17"/>
  <c r="I31" i="17" s="1"/>
  <c r="H31" i="17"/>
  <c r="G31" i="17"/>
  <c r="F31" i="17"/>
  <c r="E31" i="17"/>
  <c r="I29" i="17"/>
  <c r="H29" i="17"/>
  <c r="G29" i="17"/>
  <c r="F29" i="17"/>
  <c r="E29" i="17"/>
  <c r="I28" i="17"/>
  <c r="I27" i="17" s="1"/>
  <c r="H27" i="17"/>
  <c r="G27" i="17"/>
  <c r="F27" i="17"/>
  <c r="E27" i="17"/>
  <c r="I26" i="17"/>
  <c r="I25" i="17" s="1"/>
  <c r="H25" i="17"/>
  <c r="G25" i="17"/>
  <c r="F25" i="17"/>
  <c r="E25" i="17"/>
  <c r="I24" i="17"/>
  <c r="I23" i="17" s="1"/>
  <c r="H23" i="17"/>
  <c r="G23" i="17"/>
  <c r="F23" i="17"/>
  <c r="E23" i="17"/>
  <c r="I22" i="17"/>
  <c r="I21" i="17"/>
  <c r="I20" i="17"/>
  <c r="I19" i="17"/>
  <c r="H18" i="17"/>
  <c r="G18" i="17"/>
  <c r="F18" i="17"/>
  <c r="E18" i="17"/>
  <c r="I17" i="17"/>
  <c r="I16" i="17"/>
  <c r="I15" i="17"/>
  <c r="I14" i="17"/>
  <c r="I13" i="17"/>
  <c r="H12" i="17"/>
  <c r="G12" i="17"/>
  <c r="F12" i="17"/>
  <c r="E12" i="17"/>
  <c r="I104" i="16"/>
  <c r="H103" i="16"/>
  <c r="G103" i="16"/>
  <c r="F103" i="16"/>
  <c r="F102" i="16" s="1"/>
  <c r="E103" i="16"/>
  <c r="E102" i="16" s="1"/>
  <c r="I101" i="16"/>
  <c r="I100" i="16"/>
  <c r="I99" i="16"/>
  <c r="I98" i="16"/>
  <c r="I97" i="16"/>
  <c r="H96" i="16"/>
  <c r="G96" i="16"/>
  <c r="F96" i="16"/>
  <c r="E96" i="16"/>
  <c r="I94" i="16"/>
  <c r="H94" i="16"/>
  <c r="G94" i="16"/>
  <c r="F94" i="16"/>
  <c r="E94" i="16"/>
  <c r="I93" i="16"/>
  <c r="I92" i="16"/>
  <c r="I91" i="16"/>
  <c r="H90" i="16"/>
  <c r="G90" i="16"/>
  <c r="F90" i="16"/>
  <c r="E90" i="16"/>
  <c r="I88" i="16"/>
  <c r="I87" i="16"/>
  <c r="H86" i="16"/>
  <c r="G86" i="16"/>
  <c r="F86" i="16"/>
  <c r="F82" i="16" s="1"/>
  <c r="E86" i="16"/>
  <c r="I84" i="16"/>
  <c r="I83" i="16" s="1"/>
  <c r="H83" i="16"/>
  <c r="H82" i="16" s="1"/>
  <c r="G83" i="16"/>
  <c r="E83" i="16"/>
  <c r="I81" i="16"/>
  <c r="I80" i="16"/>
  <c r="H80" i="16"/>
  <c r="G80" i="16"/>
  <c r="F80" i="16"/>
  <c r="E80" i="16"/>
  <c r="I79" i="16"/>
  <c r="I78" i="16"/>
  <c r="H77" i="16"/>
  <c r="G77" i="16"/>
  <c r="F77" i="16"/>
  <c r="E77" i="16"/>
  <c r="I75" i="16"/>
  <c r="I74" i="16" s="1"/>
  <c r="H74" i="16"/>
  <c r="G74" i="16"/>
  <c r="F74" i="16"/>
  <c r="E74" i="16"/>
  <c r="I73" i="16"/>
  <c r="I72" i="16"/>
  <c r="I71" i="16"/>
  <c r="I70" i="16"/>
  <c r="H69" i="16"/>
  <c r="G69" i="16"/>
  <c r="F69" i="16"/>
  <c r="E69" i="16"/>
  <c r="I68" i="16"/>
  <c r="I67" i="16"/>
  <c r="I66" i="16"/>
  <c r="I65" i="16"/>
  <c r="I64" i="16"/>
  <c r="I63" i="16"/>
  <c r="I62" i="16"/>
  <c r="I61" i="16"/>
  <c r="I60" i="16"/>
  <c r="H59" i="16"/>
  <c r="G59" i="16"/>
  <c r="F59" i="16"/>
  <c r="E59" i="16"/>
  <c r="I58" i="16"/>
  <c r="I57" i="16"/>
  <c r="I56" i="16"/>
  <c r="H55" i="16"/>
  <c r="G55" i="16"/>
  <c r="F55" i="16"/>
  <c r="E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H35" i="16"/>
  <c r="G35" i="16"/>
  <c r="F35" i="16"/>
  <c r="E35" i="16"/>
  <c r="I33" i="16"/>
  <c r="I31" i="16" s="1"/>
  <c r="H31" i="16"/>
  <c r="G31" i="16"/>
  <c r="F31" i="16"/>
  <c r="E31" i="16"/>
  <c r="I29" i="16"/>
  <c r="H29" i="16"/>
  <c r="G29" i="16"/>
  <c r="F29" i="16"/>
  <c r="E29" i="16"/>
  <c r="I28" i="16"/>
  <c r="I27" i="16" s="1"/>
  <c r="H27" i="16"/>
  <c r="G27" i="16"/>
  <c r="F27" i="16"/>
  <c r="E27" i="16"/>
  <c r="I26" i="16"/>
  <c r="I25" i="16" s="1"/>
  <c r="H25" i="16"/>
  <c r="G25" i="16"/>
  <c r="F25" i="16"/>
  <c r="E25" i="16"/>
  <c r="I24" i="16"/>
  <c r="H23" i="16"/>
  <c r="G23" i="16"/>
  <c r="F23" i="16"/>
  <c r="E23" i="16"/>
  <c r="I22" i="16"/>
  <c r="I21" i="16"/>
  <c r="I20" i="16"/>
  <c r="I19" i="16"/>
  <c r="H18" i="16"/>
  <c r="G18" i="16"/>
  <c r="F18" i="16"/>
  <c r="E18" i="16"/>
  <c r="I17" i="16"/>
  <c r="I16" i="16"/>
  <c r="I15" i="16"/>
  <c r="I14" i="16"/>
  <c r="I13" i="16"/>
  <c r="H12" i="16"/>
  <c r="G12" i="16"/>
  <c r="F12" i="16"/>
  <c r="E12" i="16"/>
  <c r="H104" i="15"/>
  <c r="G104" i="15"/>
  <c r="E104" i="15"/>
  <c r="I103" i="15"/>
  <c r="H102" i="15"/>
  <c r="H101" i="15" s="1"/>
  <c r="G102" i="15"/>
  <c r="G101" i="15" s="1"/>
  <c r="F102" i="15"/>
  <c r="F101" i="15" s="1"/>
  <c r="E102" i="15"/>
  <c r="E101" i="15" s="1"/>
  <c r="I100" i="15"/>
  <c r="I99" i="15"/>
  <c r="I98" i="15"/>
  <c r="I97" i="15"/>
  <c r="I96" i="15"/>
  <c r="H95" i="15"/>
  <c r="G95" i="15"/>
  <c r="F95" i="15"/>
  <c r="E95" i="15"/>
  <c r="I93" i="15"/>
  <c r="H93" i="15"/>
  <c r="G93" i="15"/>
  <c r="F93" i="15"/>
  <c r="E93" i="15"/>
  <c r="I92" i="15"/>
  <c r="I91" i="15"/>
  <c r="I90" i="15"/>
  <c r="H89" i="15"/>
  <c r="G89" i="15"/>
  <c r="F89" i="15"/>
  <c r="E89" i="15"/>
  <c r="I87" i="15"/>
  <c r="I86" i="15"/>
  <c r="H85" i="15"/>
  <c r="G85" i="15"/>
  <c r="F85" i="15"/>
  <c r="E85" i="15"/>
  <c r="I84" i="15"/>
  <c r="I83" i="15" s="1"/>
  <c r="H83" i="15"/>
  <c r="G83" i="15"/>
  <c r="F83" i="15"/>
  <c r="E83" i="15"/>
  <c r="I81" i="15"/>
  <c r="I80" i="15" s="1"/>
  <c r="H80" i="15"/>
  <c r="G80" i="15"/>
  <c r="F80" i="15"/>
  <c r="E80" i="15"/>
  <c r="I79" i="15"/>
  <c r="I78" i="15"/>
  <c r="H77" i="15"/>
  <c r="G77" i="15"/>
  <c r="G76" i="15" s="1"/>
  <c r="F77" i="15"/>
  <c r="E77" i="15"/>
  <c r="I75" i="15"/>
  <c r="I74" i="15" s="1"/>
  <c r="H74" i="15"/>
  <c r="G74" i="15"/>
  <c r="F74" i="15"/>
  <c r="E74" i="15"/>
  <c r="I73" i="15"/>
  <c r="I72" i="15"/>
  <c r="I71" i="15"/>
  <c r="I70" i="15"/>
  <c r="H69" i="15"/>
  <c r="G69" i="15"/>
  <c r="F69" i="15"/>
  <c r="E69" i="15"/>
  <c r="I68" i="15"/>
  <c r="I67" i="15"/>
  <c r="I66" i="15"/>
  <c r="I65" i="15"/>
  <c r="I64" i="15"/>
  <c r="I63" i="15"/>
  <c r="I62" i="15"/>
  <c r="I61" i="15"/>
  <c r="I60" i="15"/>
  <c r="H59" i="15"/>
  <c r="G59" i="15"/>
  <c r="F59" i="15"/>
  <c r="E59" i="15"/>
  <c r="I58" i="15"/>
  <c r="I57" i="15"/>
  <c r="I56" i="15"/>
  <c r="H55" i="15"/>
  <c r="G55" i="15"/>
  <c r="F55" i="15"/>
  <c r="E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H35" i="15"/>
  <c r="G35" i="15"/>
  <c r="F35" i="15"/>
  <c r="E35" i="15"/>
  <c r="I33" i="15"/>
  <c r="I31" i="15" s="1"/>
  <c r="H31" i="15"/>
  <c r="G31" i="15"/>
  <c r="F31" i="15"/>
  <c r="E31" i="15"/>
  <c r="I29" i="15"/>
  <c r="H29" i="15"/>
  <c r="G29" i="15"/>
  <c r="F29" i="15"/>
  <c r="E29" i="15"/>
  <c r="H27" i="15"/>
  <c r="G27" i="15"/>
  <c r="E27" i="15"/>
  <c r="H25" i="15"/>
  <c r="G25" i="15"/>
  <c r="E25" i="15"/>
  <c r="I24" i="15"/>
  <c r="H23" i="15"/>
  <c r="G23" i="15"/>
  <c r="F23" i="15"/>
  <c r="E23" i="15"/>
  <c r="I22" i="15"/>
  <c r="I20" i="15"/>
  <c r="H18" i="15"/>
  <c r="G18" i="15"/>
  <c r="E18" i="15"/>
  <c r="I17" i="15"/>
  <c r="I16" i="15"/>
  <c r="I15" i="15"/>
  <c r="I14" i="15"/>
  <c r="I13" i="15"/>
  <c r="H12" i="15"/>
  <c r="G12" i="15"/>
  <c r="F12" i="15"/>
  <c r="E12" i="15"/>
  <c r="H104" i="14"/>
  <c r="G104" i="14"/>
  <c r="F104" i="14"/>
  <c r="E104" i="14"/>
  <c r="I103" i="14"/>
  <c r="H102" i="14"/>
  <c r="H101" i="14" s="1"/>
  <c r="G102" i="14"/>
  <c r="F102" i="14"/>
  <c r="F101" i="14" s="1"/>
  <c r="E102" i="14"/>
  <c r="G101" i="14"/>
  <c r="I100" i="14"/>
  <c r="I99" i="14"/>
  <c r="I98" i="14"/>
  <c r="I97" i="14"/>
  <c r="I96" i="14"/>
  <c r="H95" i="14"/>
  <c r="G95" i="14"/>
  <c r="F95" i="14"/>
  <c r="E95" i="14"/>
  <c r="I93" i="14"/>
  <c r="H93" i="14"/>
  <c r="G93" i="14"/>
  <c r="F93" i="14"/>
  <c r="E93" i="14"/>
  <c r="I92" i="14"/>
  <c r="I91" i="14"/>
  <c r="I90" i="14"/>
  <c r="H89" i="14"/>
  <c r="G89" i="14"/>
  <c r="F89" i="14"/>
  <c r="E89" i="14"/>
  <c r="I87" i="14"/>
  <c r="I86" i="14"/>
  <c r="H85" i="14"/>
  <c r="G85" i="14"/>
  <c r="F85" i="14"/>
  <c r="E85" i="14"/>
  <c r="I84" i="14"/>
  <c r="I83" i="14" s="1"/>
  <c r="H83" i="14"/>
  <c r="G83" i="14"/>
  <c r="F83" i="14"/>
  <c r="E83" i="14"/>
  <c r="I81" i="14"/>
  <c r="I80" i="14" s="1"/>
  <c r="H80" i="14"/>
  <c r="G80" i="14"/>
  <c r="F80" i="14"/>
  <c r="E80" i="14"/>
  <c r="I79" i="14"/>
  <c r="I78" i="14"/>
  <c r="H77" i="14"/>
  <c r="G77" i="14"/>
  <c r="F77" i="14"/>
  <c r="E77" i="14"/>
  <c r="I75" i="14"/>
  <c r="I74" i="14" s="1"/>
  <c r="H74" i="14"/>
  <c r="G74" i="14"/>
  <c r="F74" i="14"/>
  <c r="E74" i="14"/>
  <c r="I73" i="14"/>
  <c r="I72" i="14"/>
  <c r="I71" i="14"/>
  <c r="I70" i="14"/>
  <c r="H69" i="14"/>
  <c r="G69" i="14"/>
  <c r="F69" i="14"/>
  <c r="E69" i="14"/>
  <c r="I68" i="14"/>
  <c r="I67" i="14"/>
  <c r="I66" i="14"/>
  <c r="I65" i="14"/>
  <c r="I64" i="14"/>
  <c r="I63" i="14"/>
  <c r="I62" i="14"/>
  <c r="I61" i="14"/>
  <c r="I60" i="14"/>
  <c r="H59" i="14"/>
  <c r="G59" i="14"/>
  <c r="F59" i="14"/>
  <c r="E59" i="14"/>
  <c r="I58" i="14"/>
  <c r="I57" i="14"/>
  <c r="I56" i="14"/>
  <c r="H55" i="14"/>
  <c r="G55" i="14"/>
  <c r="F55" i="14"/>
  <c r="E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H35" i="14"/>
  <c r="G35" i="14"/>
  <c r="F35" i="14"/>
  <c r="E35" i="14"/>
  <c r="I33" i="14"/>
  <c r="I31" i="14" s="1"/>
  <c r="H31" i="14"/>
  <c r="G31" i="14"/>
  <c r="F31" i="14"/>
  <c r="E31" i="14"/>
  <c r="I29" i="14"/>
  <c r="H29" i="14"/>
  <c r="G29" i="14"/>
  <c r="F29" i="14"/>
  <c r="E29" i="14"/>
  <c r="I28" i="14"/>
  <c r="I27" i="14" s="1"/>
  <c r="H27" i="14"/>
  <c r="G27" i="14"/>
  <c r="F27" i="14"/>
  <c r="E27" i="14"/>
  <c r="I26" i="14"/>
  <c r="I25" i="14" s="1"/>
  <c r="H25" i="14"/>
  <c r="G25" i="14"/>
  <c r="F25" i="14"/>
  <c r="E25" i="14"/>
  <c r="I24" i="14"/>
  <c r="H23" i="14"/>
  <c r="G23" i="14"/>
  <c r="F23" i="14"/>
  <c r="E23" i="14"/>
  <c r="I22" i="14"/>
  <c r="I21" i="14"/>
  <c r="I20" i="14"/>
  <c r="I19" i="14"/>
  <c r="H18" i="14"/>
  <c r="G18" i="14"/>
  <c r="F18" i="14"/>
  <c r="E18" i="14"/>
  <c r="I17" i="14"/>
  <c r="I16" i="14"/>
  <c r="I15" i="14"/>
  <c r="I14" i="14"/>
  <c r="I13" i="14"/>
  <c r="H12" i="14"/>
  <c r="G12" i="14"/>
  <c r="F12" i="14"/>
  <c r="E12" i="14"/>
  <c r="H104" i="12"/>
  <c r="G104" i="12"/>
  <c r="F104" i="12"/>
  <c r="I103" i="12"/>
  <c r="H102" i="12"/>
  <c r="H101" i="12" s="1"/>
  <c r="G102" i="12"/>
  <c r="G101" i="12" s="1"/>
  <c r="F102" i="12"/>
  <c r="F101" i="12" s="1"/>
  <c r="E102" i="12"/>
  <c r="E101" i="12" s="1"/>
  <c r="I100" i="12"/>
  <c r="I99" i="12"/>
  <c r="I98" i="12"/>
  <c r="I97" i="12"/>
  <c r="I96" i="12"/>
  <c r="H95" i="12"/>
  <c r="G95" i="12"/>
  <c r="F95" i="12"/>
  <c r="E95" i="12"/>
  <c r="I93" i="12"/>
  <c r="H93" i="12"/>
  <c r="G93" i="12"/>
  <c r="F93" i="12"/>
  <c r="E93" i="12"/>
  <c r="I92" i="12"/>
  <c r="I91" i="12"/>
  <c r="I90" i="12"/>
  <c r="H89" i="12"/>
  <c r="G89" i="12"/>
  <c r="F89" i="12"/>
  <c r="E89" i="12"/>
  <c r="I87" i="12"/>
  <c r="I86" i="12"/>
  <c r="H85" i="12"/>
  <c r="G85" i="12"/>
  <c r="F85" i="12"/>
  <c r="E85" i="12"/>
  <c r="I84" i="12"/>
  <c r="I83" i="12" s="1"/>
  <c r="H83" i="12"/>
  <c r="G83" i="12"/>
  <c r="G82" i="12" s="1"/>
  <c r="F83" i="12"/>
  <c r="E83" i="12"/>
  <c r="I81" i="12"/>
  <c r="I80" i="12" s="1"/>
  <c r="H80" i="12"/>
  <c r="G80" i="12"/>
  <c r="F80" i="12"/>
  <c r="E80" i="12"/>
  <c r="I79" i="12"/>
  <c r="I78" i="12"/>
  <c r="H77" i="12"/>
  <c r="G77" i="12"/>
  <c r="F77" i="12"/>
  <c r="E77" i="12"/>
  <c r="I75" i="12"/>
  <c r="I74" i="12" s="1"/>
  <c r="H74" i="12"/>
  <c r="G74" i="12"/>
  <c r="F74" i="12"/>
  <c r="E74" i="12"/>
  <c r="I73" i="12"/>
  <c r="I72" i="12"/>
  <c r="I71" i="12"/>
  <c r="I70" i="12"/>
  <c r="H69" i="12"/>
  <c r="G69" i="12"/>
  <c r="F69" i="12"/>
  <c r="E69" i="12"/>
  <c r="I68" i="12"/>
  <c r="I67" i="12"/>
  <c r="I66" i="12"/>
  <c r="I65" i="12"/>
  <c r="I64" i="12"/>
  <c r="I63" i="12"/>
  <c r="I62" i="12"/>
  <c r="I61" i="12"/>
  <c r="I60" i="12"/>
  <c r="H59" i="12"/>
  <c r="G59" i="12"/>
  <c r="F59" i="12"/>
  <c r="E59" i="12"/>
  <c r="I58" i="12"/>
  <c r="I57" i="12"/>
  <c r="I56" i="12"/>
  <c r="H55" i="12"/>
  <c r="G55" i="12"/>
  <c r="F55" i="12"/>
  <c r="E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H35" i="12"/>
  <c r="G35" i="12"/>
  <c r="F35" i="12"/>
  <c r="E35" i="12"/>
  <c r="I33" i="12"/>
  <c r="I31" i="12" s="1"/>
  <c r="H31" i="12"/>
  <c r="G31" i="12"/>
  <c r="F31" i="12"/>
  <c r="E31" i="12"/>
  <c r="I29" i="12"/>
  <c r="H29" i="12"/>
  <c r="G29" i="12"/>
  <c r="F29" i="12"/>
  <c r="E29" i="12"/>
  <c r="H27" i="12"/>
  <c r="G27" i="12"/>
  <c r="F27" i="12"/>
  <c r="H25" i="12"/>
  <c r="G25" i="12"/>
  <c r="F25" i="12"/>
  <c r="I24" i="12"/>
  <c r="H23" i="12"/>
  <c r="G23" i="12"/>
  <c r="F23" i="12"/>
  <c r="E23" i="12"/>
  <c r="I22" i="12"/>
  <c r="I20" i="12"/>
  <c r="H18" i="12"/>
  <c r="G18" i="12"/>
  <c r="F18" i="12"/>
  <c r="I17" i="12"/>
  <c r="I16" i="12"/>
  <c r="I15" i="12"/>
  <c r="I14" i="12"/>
  <c r="I13" i="12"/>
  <c r="H12" i="12"/>
  <c r="G12" i="12"/>
  <c r="F12" i="12"/>
  <c r="E12" i="12"/>
  <c r="I77" i="12" l="1"/>
  <c r="F76" i="14"/>
  <c r="G34" i="17"/>
  <c r="E82" i="18"/>
  <c r="G82" i="16"/>
  <c r="I55" i="17"/>
  <c r="E82" i="17"/>
  <c r="F82" i="18"/>
  <c r="H76" i="12"/>
  <c r="I77" i="15"/>
  <c r="F76" i="18"/>
  <c r="F82" i="15"/>
  <c r="G82" i="17"/>
  <c r="E82" i="16"/>
  <c r="E88" i="15"/>
  <c r="H82" i="12"/>
  <c r="E88" i="12"/>
  <c r="I12" i="18"/>
  <c r="G76" i="17"/>
  <c r="G88" i="12"/>
  <c r="G34" i="15"/>
  <c r="H34" i="18"/>
  <c r="I12" i="14"/>
  <c r="H34" i="14"/>
  <c r="I55" i="14"/>
  <c r="I95" i="17"/>
  <c r="G11" i="18"/>
  <c r="F82" i="14"/>
  <c r="E82" i="15"/>
  <c r="E88" i="17"/>
  <c r="E11" i="18"/>
  <c r="G34" i="12"/>
  <c r="H34" i="17"/>
  <c r="E34" i="17"/>
  <c r="G82" i="15"/>
  <c r="E89" i="16"/>
  <c r="I96" i="16"/>
  <c r="I77" i="17"/>
  <c r="G88" i="17"/>
  <c r="G34" i="18"/>
  <c r="I95" i="14"/>
  <c r="H82" i="15"/>
  <c r="I102" i="17"/>
  <c r="I101" i="17" s="1"/>
  <c r="G11" i="12"/>
  <c r="F11" i="14"/>
  <c r="G88" i="15"/>
  <c r="I59" i="17"/>
  <c r="G76" i="12"/>
  <c r="I18" i="17"/>
  <c r="I89" i="17"/>
  <c r="I88" i="17" s="1"/>
  <c r="H105" i="18"/>
  <c r="I12" i="12"/>
  <c r="E82" i="12"/>
  <c r="G34" i="14"/>
  <c r="G76" i="14"/>
  <c r="I95" i="15"/>
  <c r="E88" i="18"/>
  <c r="E82" i="14"/>
  <c r="E11" i="17"/>
  <c r="I12" i="17"/>
  <c r="H82" i="17"/>
  <c r="I82" i="17" s="1"/>
  <c r="F88" i="18"/>
  <c r="I77" i="14"/>
  <c r="I85" i="14"/>
  <c r="I12" i="15"/>
  <c r="I55" i="15"/>
  <c r="G34" i="16"/>
  <c r="G76" i="16"/>
  <c r="F11" i="17"/>
  <c r="G76" i="18"/>
  <c r="I18" i="14"/>
  <c r="G82" i="14"/>
  <c r="I102" i="14"/>
  <c r="I101" i="14" s="1"/>
  <c r="G11" i="17"/>
  <c r="G106" i="17" s="1"/>
  <c r="E76" i="17"/>
  <c r="F88" i="17"/>
  <c r="H76" i="18"/>
  <c r="H88" i="18"/>
  <c r="I85" i="12"/>
  <c r="E76" i="14"/>
  <c r="H82" i="14"/>
  <c r="E88" i="14"/>
  <c r="I85" i="15"/>
  <c r="I86" i="16"/>
  <c r="I77" i="18"/>
  <c r="I76" i="18" s="1"/>
  <c r="F88" i="12"/>
  <c r="I105" i="16"/>
  <c r="I82" i="16"/>
  <c r="G11" i="14"/>
  <c r="G88" i="18"/>
  <c r="E76" i="12"/>
  <c r="H88" i="12"/>
  <c r="H105" i="14"/>
  <c r="H11" i="14"/>
  <c r="H76" i="14"/>
  <c r="H34" i="15"/>
  <c r="E34" i="15"/>
  <c r="I35" i="16"/>
  <c r="I69" i="16"/>
  <c r="H76" i="16"/>
  <c r="H105" i="17"/>
  <c r="I35" i="17"/>
  <c r="I69" i="17"/>
  <c r="I34" i="17" s="1"/>
  <c r="E34" i="18"/>
  <c r="I95" i="12"/>
  <c r="I69" i="14"/>
  <c r="I89" i="12"/>
  <c r="G105" i="14"/>
  <c r="H88" i="14"/>
  <c r="G11" i="15"/>
  <c r="I69" i="15"/>
  <c r="I102" i="15"/>
  <c r="I101" i="15" s="1"/>
  <c r="E106" i="16"/>
  <c r="G105" i="17"/>
  <c r="H11" i="17"/>
  <c r="H76" i="17"/>
  <c r="I102" i="18"/>
  <c r="I101" i="18" s="1"/>
  <c r="E34" i="14"/>
  <c r="F88" i="14"/>
  <c r="F82" i="12"/>
  <c r="F34" i="12"/>
  <c r="I89" i="14"/>
  <c r="I88" i="14" s="1"/>
  <c r="H105" i="15"/>
  <c r="G105" i="15"/>
  <c r="H76" i="15"/>
  <c r="F88" i="15"/>
  <c r="F11" i="16"/>
  <c r="H88" i="17"/>
  <c r="E105" i="18"/>
  <c r="G82" i="18"/>
  <c r="I85" i="18"/>
  <c r="I89" i="18"/>
  <c r="E11" i="15"/>
  <c r="F76" i="12"/>
  <c r="G102" i="16"/>
  <c r="I69" i="18"/>
  <c r="E76" i="18"/>
  <c r="E106" i="18" s="1"/>
  <c r="H82" i="18"/>
  <c r="H105" i="12"/>
  <c r="H89" i="16"/>
  <c r="H11" i="12"/>
  <c r="H34" i="12"/>
  <c r="I55" i="12"/>
  <c r="I69" i="12"/>
  <c r="I102" i="12"/>
  <c r="I101" i="12" s="1"/>
  <c r="F34" i="14"/>
  <c r="G88" i="14"/>
  <c r="E101" i="14"/>
  <c r="H88" i="15"/>
  <c r="H106" i="16"/>
  <c r="F76" i="16"/>
  <c r="I85" i="17"/>
  <c r="I55" i="18"/>
  <c r="E11" i="14"/>
  <c r="H11" i="15"/>
  <c r="E76" i="15"/>
  <c r="I89" i="15"/>
  <c r="E105" i="17"/>
  <c r="F76" i="17"/>
  <c r="H11" i="18"/>
  <c r="I95" i="18"/>
  <c r="I59" i="16"/>
  <c r="I90" i="16"/>
  <c r="I89" i="16" s="1"/>
  <c r="G89" i="16"/>
  <c r="F34" i="16"/>
  <c r="G11" i="16"/>
  <c r="E11" i="16"/>
  <c r="I55" i="16"/>
  <c r="E34" i="16"/>
  <c r="I12" i="16"/>
  <c r="G106" i="16"/>
  <c r="H11" i="16"/>
  <c r="F89" i="16"/>
  <c r="I103" i="16"/>
  <c r="H34" i="16"/>
  <c r="H107" i="16" s="1"/>
  <c r="I77" i="16"/>
  <c r="I76" i="16" s="1"/>
  <c r="I18" i="16"/>
  <c r="I23" i="16"/>
  <c r="E76" i="16"/>
  <c r="H102" i="16"/>
  <c r="I59" i="18"/>
  <c r="I35" i="18"/>
  <c r="F34" i="18"/>
  <c r="G105" i="18"/>
  <c r="F105" i="17"/>
  <c r="I104" i="17"/>
  <c r="F34" i="17"/>
  <c r="I11" i="17"/>
  <c r="I76" i="17"/>
  <c r="E101" i="17"/>
  <c r="F106" i="16"/>
  <c r="I76" i="15"/>
  <c r="F76" i="15"/>
  <c r="F34" i="15"/>
  <c r="I59" i="15"/>
  <c r="I35" i="15"/>
  <c r="H106" i="15"/>
  <c r="I23" i="15"/>
  <c r="E105" i="15"/>
  <c r="I76" i="14"/>
  <c r="I59" i="14"/>
  <c r="F105" i="14"/>
  <c r="I35" i="14"/>
  <c r="I104" i="14"/>
  <c r="I23" i="14"/>
  <c r="E105" i="14"/>
  <c r="I76" i="12"/>
  <c r="E34" i="12"/>
  <c r="I59" i="12"/>
  <c r="I35" i="12"/>
  <c r="F105" i="12"/>
  <c r="F11" i="12"/>
  <c r="G105" i="12"/>
  <c r="I23" i="12"/>
  <c r="H104" i="11"/>
  <c r="G104" i="11"/>
  <c r="E104" i="11"/>
  <c r="I103" i="11"/>
  <c r="H102" i="11"/>
  <c r="G102" i="11"/>
  <c r="G101" i="11" s="1"/>
  <c r="F102" i="11"/>
  <c r="F101" i="11" s="1"/>
  <c r="E102" i="11"/>
  <c r="H101" i="11"/>
  <c r="I100" i="11"/>
  <c r="I99" i="11"/>
  <c r="I98" i="11"/>
  <c r="I97" i="11"/>
  <c r="I96" i="11"/>
  <c r="H95" i="11"/>
  <c r="G95" i="11"/>
  <c r="F95" i="11"/>
  <c r="E95" i="11"/>
  <c r="I93" i="11"/>
  <c r="H93" i="11"/>
  <c r="G93" i="11"/>
  <c r="F93" i="11"/>
  <c r="E93" i="11"/>
  <c r="I92" i="11"/>
  <c r="I91" i="11"/>
  <c r="I90" i="11"/>
  <c r="H89" i="11"/>
  <c r="G89" i="11"/>
  <c r="F89" i="11"/>
  <c r="E89" i="11"/>
  <c r="I87" i="11"/>
  <c r="I86" i="11"/>
  <c r="H85" i="11"/>
  <c r="G85" i="11"/>
  <c r="F85" i="11"/>
  <c r="E85" i="11"/>
  <c r="I84" i="11"/>
  <c r="I83" i="11" s="1"/>
  <c r="H83" i="11"/>
  <c r="G83" i="11"/>
  <c r="F83" i="11"/>
  <c r="F82" i="11" s="1"/>
  <c r="E83" i="11"/>
  <c r="E82" i="11" s="1"/>
  <c r="I81" i="11"/>
  <c r="I80" i="11" s="1"/>
  <c r="H80" i="11"/>
  <c r="G80" i="11"/>
  <c r="F80" i="11"/>
  <c r="E80" i="11"/>
  <c r="I79" i="11"/>
  <c r="I78" i="11"/>
  <c r="H77" i="11"/>
  <c r="H76" i="11" s="1"/>
  <c r="G77" i="11"/>
  <c r="F77" i="11"/>
  <c r="E77" i="11"/>
  <c r="I75" i="11"/>
  <c r="I74" i="11" s="1"/>
  <c r="H74" i="11"/>
  <c r="G74" i="11"/>
  <c r="F74" i="11"/>
  <c r="E74" i="11"/>
  <c r="I73" i="11"/>
  <c r="I72" i="11"/>
  <c r="I71" i="11"/>
  <c r="I70" i="11"/>
  <c r="H69" i="11"/>
  <c r="G69" i="11"/>
  <c r="F69" i="11"/>
  <c r="E69" i="11"/>
  <c r="I68" i="11"/>
  <c r="I67" i="11"/>
  <c r="I66" i="11"/>
  <c r="I65" i="11"/>
  <c r="I64" i="11"/>
  <c r="I63" i="11"/>
  <c r="I62" i="11"/>
  <c r="I61" i="11"/>
  <c r="I60" i="11"/>
  <c r="H59" i="11"/>
  <c r="G59" i="11"/>
  <c r="F59" i="11"/>
  <c r="E59" i="11"/>
  <c r="I58" i="11"/>
  <c r="I57" i="11"/>
  <c r="I56" i="11"/>
  <c r="H55" i="11"/>
  <c r="G55" i="11"/>
  <c r="F55" i="11"/>
  <c r="E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H35" i="11"/>
  <c r="G35" i="11"/>
  <c r="F35" i="11"/>
  <c r="E35" i="11"/>
  <c r="I33" i="11"/>
  <c r="I31" i="11" s="1"/>
  <c r="H31" i="11"/>
  <c r="G31" i="11"/>
  <c r="F31" i="11"/>
  <c r="E31" i="11"/>
  <c r="I29" i="11"/>
  <c r="H29" i="11"/>
  <c r="G29" i="11"/>
  <c r="F29" i="11"/>
  <c r="E29" i="11"/>
  <c r="H27" i="11"/>
  <c r="G27" i="11"/>
  <c r="E27" i="11"/>
  <c r="H25" i="11"/>
  <c r="G25" i="11"/>
  <c r="E25" i="11"/>
  <c r="I24" i="11"/>
  <c r="H23" i="11"/>
  <c r="G23" i="11"/>
  <c r="F23" i="11"/>
  <c r="E23" i="11"/>
  <c r="I22" i="11"/>
  <c r="I20" i="11"/>
  <c r="H18" i="11"/>
  <c r="G18" i="11"/>
  <c r="E18" i="11"/>
  <c r="I17" i="11"/>
  <c r="I16" i="11"/>
  <c r="I15" i="11"/>
  <c r="I14" i="11"/>
  <c r="I13" i="11"/>
  <c r="H12" i="11"/>
  <c r="G12" i="11"/>
  <c r="F12" i="11"/>
  <c r="E12" i="11"/>
  <c r="H104" i="8"/>
  <c r="G104" i="8"/>
  <c r="F104" i="8"/>
  <c r="E104" i="8"/>
  <c r="I103" i="8"/>
  <c r="H102" i="8"/>
  <c r="H101" i="8" s="1"/>
  <c r="G102" i="8"/>
  <c r="G101" i="8" s="1"/>
  <c r="F102" i="8"/>
  <c r="F101" i="8" s="1"/>
  <c r="E102" i="8"/>
  <c r="I100" i="8"/>
  <c r="I99" i="8"/>
  <c r="I98" i="8"/>
  <c r="I97" i="8"/>
  <c r="I96" i="8"/>
  <c r="H95" i="8"/>
  <c r="G95" i="8"/>
  <c r="F95" i="8"/>
  <c r="E95" i="8"/>
  <c r="I93" i="8"/>
  <c r="H93" i="8"/>
  <c r="G93" i="8"/>
  <c r="F93" i="8"/>
  <c r="E93" i="8"/>
  <c r="I92" i="8"/>
  <c r="I91" i="8"/>
  <c r="I90" i="8"/>
  <c r="H89" i="8"/>
  <c r="G89" i="8"/>
  <c r="F89" i="8"/>
  <c r="E89" i="8"/>
  <c r="I87" i="8"/>
  <c r="I86" i="8"/>
  <c r="H85" i="8"/>
  <c r="G85" i="8"/>
  <c r="F85" i="8"/>
  <c r="E85" i="8"/>
  <c r="I84" i="8"/>
  <c r="I83" i="8" s="1"/>
  <c r="H83" i="8"/>
  <c r="G83" i="8"/>
  <c r="F83" i="8"/>
  <c r="E83" i="8"/>
  <c r="I81" i="8"/>
  <c r="I80" i="8" s="1"/>
  <c r="H80" i="8"/>
  <c r="G80" i="8"/>
  <c r="F80" i="8"/>
  <c r="E80" i="8"/>
  <c r="I79" i="8"/>
  <c r="I78" i="8"/>
  <c r="H77" i="8"/>
  <c r="G77" i="8"/>
  <c r="F77" i="8"/>
  <c r="F76" i="8" s="1"/>
  <c r="E77" i="8"/>
  <c r="I75" i="8"/>
  <c r="I74" i="8" s="1"/>
  <c r="H74" i="8"/>
  <c r="G74" i="8"/>
  <c r="F74" i="8"/>
  <c r="E74" i="8"/>
  <c r="I73" i="8"/>
  <c r="I72" i="8"/>
  <c r="I71" i="8"/>
  <c r="I70" i="8"/>
  <c r="H69" i="8"/>
  <c r="G69" i="8"/>
  <c r="F69" i="8"/>
  <c r="E69" i="8"/>
  <c r="I68" i="8"/>
  <c r="I67" i="8"/>
  <c r="I66" i="8"/>
  <c r="I65" i="8"/>
  <c r="I64" i="8"/>
  <c r="I63" i="8"/>
  <c r="I62" i="8"/>
  <c r="I61" i="8"/>
  <c r="I60" i="8"/>
  <c r="H59" i="8"/>
  <c r="G59" i="8"/>
  <c r="F59" i="8"/>
  <c r="E59" i="8"/>
  <c r="I58" i="8"/>
  <c r="I57" i="8"/>
  <c r="I56" i="8"/>
  <c r="H55" i="8"/>
  <c r="G55" i="8"/>
  <c r="F55" i="8"/>
  <c r="E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H35" i="8"/>
  <c r="G35" i="8"/>
  <c r="F35" i="8"/>
  <c r="E35" i="8"/>
  <c r="I33" i="8"/>
  <c r="I31" i="8" s="1"/>
  <c r="H31" i="8"/>
  <c r="G31" i="8"/>
  <c r="F31" i="8"/>
  <c r="E31" i="8"/>
  <c r="I29" i="8"/>
  <c r="H29" i="8"/>
  <c r="G29" i="8"/>
  <c r="F29" i="8"/>
  <c r="E29" i="8"/>
  <c r="I28" i="8"/>
  <c r="I27" i="8" s="1"/>
  <c r="H27" i="8"/>
  <c r="G27" i="8"/>
  <c r="F27" i="8"/>
  <c r="E27" i="8"/>
  <c r="I26" i="8"/>
  <c r="I25" i="8" s="1"/>
  <c r="H25" i="8"/>
  <c r="G25" i="8"/>
  <c r="F25" i="8"/>
  <c r="E25" i="8"/>
  <c r="I24" i="8"/>
  <c r="H23" i="8"/>
  <c r="G23" i="8"/>
  <c r="F23" i="8"/>
  <c r="E23" i="8"/>
  <c r="I22" i="8"/>
  <c r="I21" i="8"/>
  <c r="I20" i="8"/>
  <c r="I19" i="8"/>
  <c r="H18" i="8"/>
  <c r="G18" i="8"/>
  <c r="F18" i="8"/>
  <c r="E18" i="8"/>
  <c r="I17" i="8"/>
  <c r="I16" i="8"/>
  <c r="I15" i="8"/>
  <c r="I14" i="8"/>
  <c r="I13" i="8"/>
  <c r="H12" i="8"/>
  <c r="G12" i="8"/>
  <c r="F12" i="8"/>
  <c r="E12" i="8"/>
  <c r="I29" i="7"/>
  <c r="I28" i="7"/>
  <c r="H27" i="7"/>
  <c r="G27" i="7"/>
  <c r="F27" i="7"/>
  <c r="E27" i="7"/>
  <c r="I26" i="7"/>
  <c r="I25" i="7" s="1"/>
  <c r="H25" i="7"/>
  <c r="G25" i="7"/>
  <c r="F25" i="7"/>
  <c r="E25" i="7"/>
  <c r="I23" i="7"/>
  <c r="I22" i="7" s="1"/>
  <c r="I21" i="7" s="1"/>
  <c r="H22" i="7"/>
  <c r="H21" i="7" s="1"/>
  <c r="G22" i="7"/>
  <c r="G21" i="7" s="1"/>
  <c r="F22" i="7"/>
  <c r="F21" i="7" s="1"/>
  <c r="E22" i="7"/>
  <c r="E21" i="7" s="1"/>
  <c r="I20" i="7"/>
  <c r="I19" i="7"/>
  <c r="H18" i="7"/>
  <c r="G18" i="7"/>
  <c r="F18" i="7"/>
  <c r="E18" i="7"/>
  <c r="I17" i="7"/>
  <c r="I16" i="7"/>
  <c r="I15" i="7"/>
  <c r="I14" i="7"/>
  <c r="I13" i="7"/>
  <c r="H12" i="7"/>
  <c r="H11" i="7" s="1"/>
  <c r="G12" i="7"/>
  <c r="G11" i="7" s="1"/>
  <c r="F12" i="7"/>
  <c r="F11" i="7" s="1"/>
  <c r="E12" i="7"/>
  <c r="F104" i="5"/>
  <c r="G104" i="5"/>
  <c r="H104" i="5"/>
  <c r="E104" i="5"/>
  <c r="I103" i="5"/>
  <c r="I100" i="5"/>
  <c r="I99" i="5"/>
  <c r="I98" i="5"/>
  <c r="I97" i="5"/>
  <c r="I96" i="5"/>
  <c r="I93" i="5"/>
  <c r="H85" i="5"/>
  <c r="F77" i="5"/>
  <c r="G77" i="5"/>
  <c r="H77" i="5"/>
  <c r="E77" i="5"/>
  <c r="I71" i="5"/>
  <c r="I72" i="5"/>
  <c r="I73" i="5"/>
  <c r="I70" i="5"/>
  <c r="F69" i="5"/>
  <c r="G69" i="5"/>
  <c r="H69" i="5"/>
  <c r="E69" i="5"/>
  <c r="I61" i="5"/>
  <c r="I62" i="5"/>
  <c r="I63" i="5"/>
  <c r="I64" i="5"/>
  <c r="I65" i="5"/>
  <c r="I66" i="5"/>
  <c r="I67" i="5"/>
  <c r="I68" i="5"/>
  <c r="I57" i="5"/>
  <c r="I58" i="5"/>
  <c r="F55" i="5"/>
  <c r="G55" i="5"/>
  <c r="H55" i="5"/>
  <c r="E55" i="5"/>
  <c r="I46" i="5"/>
  <c r="I37" i="5"/>
  <c r="I38" i="5"/>
  <c r="I39" i="5"/>
  <c r="I40" i="5"/>
  <c r="I41" i="5"/>
  <c r="I42" i="5"/>
  <c r="I43" i="5"/>
  <c r="I44" i="5"/>
  <c r="I45" i="5"/>
  <c r="I47" i="5"/>
  <c r="I48" i="5"/>
  <c r="I49" i="5"/>
  <c r="I50" i="5"/>
  <c r="I51" i="5"/>
  <c r="I52" i="5"/>
  <c r="I53" i="5"/>
  <c r="I54" i="5"/>
  <c r="I36" i="5"/>
  <c r="F35" i="5"/>
  <c r="G35" i="5"/>
  <c r="H35" i="5"/>
  <c r="E35" i="5"/>
  <c r="F31" i="5"/>
  <c r="G31" i="5"/>
  <c r="H31" i="5"/>
  <c r="E31" i="5"/>
  <c r="I29" i="5"/>
  <c r="F29" i="5"/>
  <c r="G29" i="5"/>
  <c r="H29" i="5"/>
  <c r="E29" i="5"/>
  <c r="E27" i="5"/>
  <c r="E25" i="5"/>
  <c r="F23" i="5"/>
  <c r="G23" i="5"/>
  <c r="H23" i="5"/>
  <c r="E23" i="5"/>
  <c r="I24" i="5"/>
  <c r="I23" i="5" s="1"/>
  <c r="I13" i="5"/>
  <c r="F12" i="5"/>
  <c r="G12" i="5"/>
  <c r="H12" i="5"/>
  <c r="E12" i="5"/>
  <c r="I14" i="5"/>
  <c r="I15" i="5"/>
  <c r="I16" i="5"/>
  <c r="I17" i="5"/>
  <c r="I32" i="6"/>
  <c r="I35" i="6"/>
  <c r="I36" i="6"/>
  <c r="I29" i="6"/>
  <c r="I30" i="6"/>
  <c r="I24" i="6"/>
  <c r="I25" i="6"/>
  <c r="I26" i="6"/>
  <c r="I23" i="6"/>
  <c r="I14" i="6"/>
  <c r="I28" i="6"/>
  <c r="F27" i="6"/>
  <c r="G27" i="6"/>
  <c r="H27" i="6"/>
  <c r="E27" i="6"/>
  <c r="G22" i="6"/>
  <c r="G21" i="6" s="1"/>
  <c r="H22" i="6"/>
  <c r="F22" i="6"/>
  <c r="G19" i="6"/>
  <c r="H19" i="6"/>
  <c r="G17" i="6"/>
  <c r="G11" i="6" s="1"/>
  <c r="H17" i="6"/>
  <c r="G31" i="6"/>
  <c r="H31" i="6"/>
  <c r="E22" i="6"/>
  <c r="H11" i="6" l="1"/>
  <c r="F21" i="6"/>
  <c r="E11" i="7"/>
  <c r="E24" i="7"/>
  <c r="H31" i="7"/>
  <c r="G107" i="16"/>
  <c r="H106" i="12"/>
  <c r="H21" i="6"/>
  <c r="F31" i="7"/>
  <c r="I88" i="12"/>
  <c r="G31" i="7"/>
  <c r="E31" i="7"/>
  <c r="I30" i="7"/>
  <c r="I85" i="11"/>
  <c r="I34" i="12"/>
  <c r="I82" i="15"/>
  <c r="E106" i="15"/>
  <c r="G106" i="14"/>
  <c r="G106" i="12"/>
  <c r="H106" i="17"/>
  <c r="I82" i="18"/>
  <c r="H106" i="14"/>
  <c r="I82" i="14"/>
  <c r="I82" i="12"/>
  <c r="F76" i="11"/>
  <c r="E76" i="11"/>
  <c r="G76" i="11"/>
  <c r="I11" i="14"/>
  <c r="I88" i="15"/>
  <c r="I77" i="8"/>
  <c r="G88" i="11"/>
  <c r="I105" i="17"/>
  <c r="E106" i="17"/>
  <c r="H82" i="8"/>
  <c r="F106" i="14"/>
  <c r="H11" i="8"/>
  <c r="F34" i="8"/>
  <c r="E82" i="8"/>
  <c r="G106" i="15"/>
  <c r="G106" i="18"/>
  <c r="H34" i="11"/>
  <c r="I55" i="11"/>
  <c r="G82" i="8"/>
  <c r="E76" i="8"/>
  <c r="F88" i="8"/>
  <c r="I77" i="11"/>
  <c r="I76" i="11" s="1"/>
  <c r="H34" i="8"/>
  <c r="I12" i="11"/>
  <c r="F34" i="11"/>
  <c r="G82" i="11"/>
  <c r="I102" i="11"/>
  <c r="I101" i="11" s="1"/>
  <c r="F106" i="17"/>
  <c r="F24" i="7"/>
  <c r="F32" i="7" s="1"/>
  <c r="I27" i="7"/>
  <c r="G34" i="11"/>
  <c r="H82" i="11"/>
  <c r="G34" i="8"/>
  <c r="E34" i="11"/>
  <c r="I34" i="15"/>
  <c r="E106" i="14"/>
  <c r="I12" i="5"/>
  <c r="I85" i="8"/>
  <c r="E105" i="11"/>
  <c r="I95" i="11"/>
  <c r="F106" i="12"/>
  <c r="I105" i="14"/>
  <c r="E107" i="16"/>
  <c r="H106" i="18"/>
  <c r="H76" i="8"/>
  <c r="I59" i="11"/>
  <c r="I34" i="16"/>
  <c r="I12" i="8"/>
  <c r="H88" i="8"/>
  <c r="G11" i="11"/>
  <c r="G24" i="7"/>
  <c r="G32" i="7" s="1"/>
  <c r="I18" i="8"/>
  <c r="I89" i="8"/>
  <c r="H105" i="11"/>
  <c r="E88" i="11"/>
  <c r="H24" i="7"/>
  <c r="H32" i="7" s="1"/>
  <c r="F82" i="8"/>
  <c r="F88" i="11"/>
  <c r="F107" i="16"/>
  <c r="I88" i="18"/>
  <c r="E105" i="8"/>
  <c r="G88" i="8"/>
  <c r="I95" i="8"/>
  <c r="E11" i="8"/>
  <c r="I55" i="8"/>
  <c r="E34" i="8"/>
  <c r="I102" i="8"/>
  <c r="I101" i="8" s="1"/>
  <c r="H88" i="11"/>
  <c r="I106" i="17"/>
  <c r="D33" i="2" s="1"/>
  <c r="I106" i="16"/>
  <c r="I34" i="18"/>
  <c r="G11" i="8"/>
  <c r="F11" i="8"/>
  <c r="G76" i="8"/>
  <c r="E88" i="8"/>
  <c r="E11" i="11"/>
  <c r="I89" i="11"/>
  <c r="I11" i="16"/>
  <c r="I102" i="16"/>
  <c r="I34" i="14"/>
  <c r="I76" i="8"/>
  <c r="I59" i="8"/>
  <c r="I104" i="8"/>
  <c r="I35" i="8"/>
  <c r="F105" i="8"/>
  <c r="I35" i="11"/>
  <c r="I82" i="11"/>
  <c r="G105" i="11"/>
  <c r="H11" i="11"/>
  <c r="H106" i="11" s="1"/>
  <c r="I23" i="11"/>
  <c r="I69" i="11"/>
  <c r="E101" i="11"/>
  <c r="G105" i="8"/>
  <c r="H105" i="8"/>
  <c r="I23" i="8"/>
  <c r="I69" i="8"/>
  <c r="E101" i="8"/>
  <c r="I18" i="7"/>
  <c r="I12" i="7"/>
  <c r="I35" i="5"/>
  <c r="I27" i="6"/>
  <c r="I22" i="6"/>
  <c r="H86" i="31"/>
  <c r="I44" i="6"/>
  <c r="H43" i="6"/>
  <c r="G43" i="6"/>
  <c r="F43" i="6"/>
  <c r="E43" i="6"/>
  <c r="I42" i="6"/>
  <c r="I65" i="31" s="1"/>
  <c r="H41" i="6"/>
  <c r="G41" i="6"/>
  <c r="F41" i="6"/>
  <c r="E41" i="6"/>
  <c r="I39" i="6"/>
  <c r="H38" i="6"/>
  <c r="H37" i="6" s="1"/>
  <c r="G38" i="6"/>
  <c r="G37" i="6" s="1"/>
  <c r="F38" i="6"/>
  <c r="F37" i="6" s="1"/>
  <c r="E38" i="6"/>
  <c r="E37" i="6" s="1"/>
  <c r="E31" i="6"/>
  <c r="E21" i="6" s="1"/>
  <c r="E19" i="6"/>
  <c r="E17" i="6"/>
  <c r="E11" i="6" s="1"/>
  <c r="H102" i="5"/>
  <c r="H101" i="5" s="1"/>
  <c r="G102" i="5"/>
  <c r="G101" i="5" s="1"/>
  <c r="F102" i="5"/>
  <c r="F101" i="5" s="1"/>
  <c r="E102" i="5"/>
  <c r="H95" i="5"/>
  <c r="G95" i="5"/>
  <c r="F95" i="5"/>
  <c r="E95" i="5"/>
  <c r="H93" i="5"/>
  <c r="G93" i="5"/>
  <c r="F93" i="5"/>
  <c r="E93" i="5"/>
  <c r="I92" i="5"/>
  <c r="I91" i="5"/>
  <c r="I90" i="5"/>
  <c r="H89" i="5"/>
  <c r="G89" i="5"/>
  <c r="F89" i="5"/>
  <c r="E89" i="5"/>
  <c r="I87" i="5"/>
  <c r="I86" i="5"/>
  <c r="G85" i="5"/>
  <c r="F85" i="5"/>
  <c r="E85" i="5"/>
  <c r="I84" i="5"/>
  <c r="I83" i="5" s="1"/>
  <c r="H83" i="5"/>
  <c r="H82" i="5" s="1"/>
  <c r="G83" i="5"/>
  <c r="F83" i="5"/>
  <c r="E83" i="5"/>
  <c r="I81" i="5"/>
  <c r="I80" i="5" s="1"/>
  <c r="H80" i="5"/>
  <c r="H76" i="5" s="1"/>
  <c r="G80" i="5"/>
  <c r="G76" i="5" s="1"/>
  <c r="F80" i="5"/>
  <c r="F76" i="5" s="1"/>
  <c r="E80" i="5"/>
  <c r="I79" i="5"/>
  <c r="I78" i="5"/>
  <c r="I75" i="5"/>
  <c r="I74" i="5" s="1"/>
  <c r="H74" i="5"/>
  <c r="G74" i="5"/>
  <c r="F74" i="5"/>
  <c r="E74" i="5"/>
  <c r="I69" i="5"/>
  <c r="I60" i="5"/>
  <c r="H59" i="5"/>
  <c r="G59" i="5"/>
  <c r="F59" i="5"/>
  <c r="E59" i="5"/>
  <c r="I56" i="5"/>
  <c r="I55" i="5" s="1"/>
  <c r="I33" i="5"/>
  <c r="I31" i="5" s="1"/>
  <c r="I28" i="5"/>
  <c r="I27" i="5" s="1"/>
  <c r="H27" i="5"/>
  <c r="G27" i="5"/>
  <c r="F27" i="5"/>
  <c r="I26" i="5"/>
  <c r="I25" i="5" s="1"/>
  <c r="H25" i="5"/>
  <c r="G25" i="5"/>
  <c r="F25" i="5"/>
  <c r="I22" i="5"/>
  <c r="I21" i="5"/>
  <c r="I20" i="5"/>
  <c r="I19" i="5"/>
  <c r="H18" i="5"/>
  <c r="G18" i="5"/>
  <c r="F18" i="5"/>
  <c r="E18" i="5"/>
  <c r="E11" i="5" s="1"/>
  <c r="I64" i="31" l="1"/>
  <c r="I63" i="31" s="1"/>
  <c r="O65" i="31"/>
  <c r="O64" i="31" s="1"/>
  <c r="O63" i="31" s="1"/>
  <c r="H46" i="6"/>
  <c r="I31" i="7"/>
  <c r="E46" i="6"/>
  <c r="I88" i="8"/>
  <c r="I11" i="7"/>
  <c r="I32" i="7" s="1"/>
  <c r="E32" i="7"/>
  <c r="G46" i="6"/>
  <c r="C19" i="49"/>
  <c r="I106" i="14"/>
  <c r="D30" i="2" s="1"/>
  <c r="I82" i="8"/>
  <c r="I88" i="11"/>
  <c r="G106" i="11"/>
  <c r="I24" i="7"/>
  <c r="F106" i="8"/>
  <c r="E106" i="11"/>
  <c r="G82" i="5"/>
  <c r="I107" i="16"/>
  <c r="D32" i="2" s="1"/>
  <c r="H87" i="31"/>
  <c r="G106" i="8"/>
  <c r="F105" i="5"/>
  <c r="G105" i="5"/>
  <c r="E34" i="5"/>
  <c r="E105" i="5"/>
  <c r="H105" i="5"/>
  <c r="I34" i="11"/>
  <c r="I11" i="8"/>
  <c r="H106" i="8"/>
  <c r="F34" i="5"/>
  <c r="F82" i="5"/>
  <c r="I89" i="5"/>
  <c r="I77" i="5"/>
  <c r="I76" i="5" s="1"/>
  <c r="I85" i="5"/>
  <c r="I31" i="6"/>
  <c r="I21" i="6" s="1"/>
  <c r="E106" i="8"/>
  <c r="I104" i="5"/>
  <c r="E40" i="6"/>
  <c r="E47" i="6" s="1"/>
  <c r="H40" i="6"/>
  <c r="H47" i="6" s="1"/>
  <c r="I34" i="8"/>
  <c r="I105" i="8"/>
  <c r="F88" i="5"/>
  <c r="I95" i="5"/>
  <c r="E88" i="5"/>
  <c r="H88" i="5"/>
  <c r="G88" i="5"/>
  <c r="H34" i="5"/>
  <c r="G34" i="5"/>
  <c r="I59" i="5"/>
  <c r="G11" i="5"/>
  <c r="H11" i="5"/>
  <c r="F11" i="5"/>
  <c r="I18" i="5"/>
  <c r="I11" i="5" s="1"/>
  <c r="F40" i="6"/>
  <c r="I43" i="6"/>
  <c r="I41" i="6"/>
  <c r="G40" i="6"/>
  <c r="G47" i="6" s="1"/>
  <c r="I38" i="6"/>
  <c r="I37" i="6" s="1"/>
  <c r="E101" i="5"/>
  <c r="I102" i="5"/>
  <c r="I101" i="5" s="1"/>
  <c r="E76" i="5"/>
  <c r="E82" i="5"/>
  <c r="D26" i="2" l="1"/>
  <c r="C20" i="49"/>
  <c r="C22" i="49"/>
  <c r="I106" i="8"/>
  <c r="D27" i="2" s="1"/>
  <c r="I82" i="5"/>
  <c r="F106" i="5"/>
  <c r="G106" i="5"/>
  <c r="H106" i="5"/>
  <c r="I88" i="5"/>
  <c r="I105" i="5"/>
  <c r="I34" i="5"/>
  <c r="I40" i="6"/>
  <c r="E106" i="5"/>
  <c r="E25" i="4"/>
  <c r="I51" i="4"/>
  <c r="L51" i="4"/>
  <c r="M51" i="4"/>
  <c r="N51" i="4"/>
  <c r="O51" i="4"/>
  <c r="E51" i="4"/>
  <c r="I44" i="4"/>
  <c r="L44" i="4"/>
  <c r="M44" i="4"/>
  <c r="N44" i="4"/>
  <c r="O44" i="4"/>
  <c r="E44" i="4"/>
  <c r="G42" i="4"/>
  <c r="G43" i="4"/>
  <c r="F42" i="4"/>
  <c r="H42" i="4" s="1"/>
  <c r="F43" i="4"/>
  <c r="J43" i="4" s="1"/>
  <c r="O39" i="4"/>
  <c r="N39" i="4"/>
  <c r="M39" i="4"/>
  <c r="L39" i="4"/>
  <c r="I39" i="4"/>
  <c r="F38" i="4"/>
  <c r="E39" i="4"/>
  <c r="E15" i="4"/>
  <c r="I25" i="4"/>
  <c r="L24" i="4"/>
  <c r="O24" i="4" s="1"/>
  <c r="F24" i="4"/>
  <c r="J24" i="4" s="1"/>
  <c r="G24" i="4"/>
  <c r="E33" i="4"/>
  <c r="I33" i="4"/>
  <c r="I29" i="4"/>
  <c r="E29" i="4"/>
  <c r="G50" i="4"/>
  <c r="G51" i="4" s="1"/>
  <c r="F21" i="32" s="1"/>
  <c r="I21" i="32" s="1"/>
  <c r="F50" i="4"/>
  <c r="F51" i="4" s="1"/>
  <c r="F19" i="32" s="1"/>
  <c r="I48" i="4"/>
  <c r="G47" i="4"/>
  <c r="F47" i="4"/>
  <c r="O46" i="4"/>
  <c r="O48" i="4" s="1"/>
  <c r="G46" i="4"/>
  <c r="F46" i="4"/>
  <c r="H46" i="4" s="1"/>
  <c r="H48" i="4" s="1"/>
  <c r="G41" i="4"/>
  <c r="F41" i="4"/>
  <c r="K41" i="4" s="1"/>
  <c r="G38" i="4"/>
  <c r="G37" i="4"/>
  <c r="F37" i="4"/>
  <c r="K37" i="4" s="1"/>
  <c r="G36" i="4"/>
  <c r="F36" i="4"/>
  <c r="H36" i="4" s="1"/>
  <c r="O14" i="4"/>
  <c r="N14" i="4"/>
  <c r="M14" i="4"/>
  <c r="G14" i="4"/>
  <c r="F14" i="4"/>
  <c r="K14" i="4" s="1"/>
  <c r="O23" i="4"/>
  <c r="N23" i="4"/>
  <c r="M23" i="4"/>
  <c r="G23" i="4"/>
  <c r="F23" i="4"/>
  <c r="J23" i="4" s="1"/>
  <c r="O22" i="4"/>
  <c r="N22" i="4"/>
  <c r="M22" i="4"/>
  <c r="G22" i="4"/>
  <c r="F22" i="4"/>
  <c r="K22" i="4" s="1"/>
  <c r="O13" i="4"/>
  <c r="N13" i="4"/>
  <c r="M13" i="4"/>
  <c r="G13" i="4"/>
  <c r="F13" i="4"/>
  <c r="H13" i="4" s="1"/>
  <c r="O21" i="4"/>
  <c r="N21" i="4"/>
  <c r="M21" i="4"/>
  <c r="G21" i="4"/>
  <c r="F21" i="4"/>
  <c r="J21" i="4" s="1"/>
  <c r="O20" i="4"/>
  <c r="N20" i="4"/>
  <c r="M20" i="4"/>
  <c r="G20" i="4"/>
  <c r="F20" i="4"/>
  <c r="K20" i="4" s="1"/>
  <c r="O19" i="4"/>
  <c r="N19" i="4"/>
  <c r="M19" i="4"/>
  <c r="G19" i="4"/>
  <c r="F19" i="4"/>
  <c r="K19" i="4" s="1"/>
  <c r="O18" i="4"/>
  <c r="N18" i="4"/>
  <c r="M18" i="4"/>
  <c r="G18" i="4"/>
  <c r="F18" i="4"/>
  <c r="H18" i="4" s="1"/>
  <c r="N12" i="4"/>
  <c r="G12" i="4"/>
  <c r="F12" i="4"/>
  <c r="K12" i="4" s="1"/>
  <c r="N11" i="4"/>
  <c r="G11" i="4"/>
  <c r="F11" i="4"/>
  <c r="K11" i="4" s="1"/>
  <c r="M32" i="4"/>
  <c r="M33" i="4" s="1"/>
  <c r="G32" i="4"/>
  <c r="G33" i="4" s="1"/>
  <c r="F32" i="4"/>
  <c r="K32" i="4" s="1"/>
  <c r="K33" i="4" s="1"/>
  <c r="N10" i="4"/>
  <c r="G10" i="4"/>
  <c r="F10" i="4"/>
  <c r="J10" i="4" s="1"/>
  <c r="N28" i="4"/>
  <c r="N29" i="4" s="1"/>
  <c r="G28" i="4"/>
  <c r="G29" i="4" s="1"/>
  <c r="F28" i="4"/>
  <c r="K28" i="4" s="1"/>
  <c r="K29" i="4" s="1"/>
  <c r="O9" i="4"/>
  <c r="N9" i="4"/>
  <c r="M9" i="4"/>
  <c r="G9" i="4"/>
  <c r="F9" i="4"/>
  <c r="K9" i="4" s="1"/>
  <c r="P47" i="4" l="1"/>
  <c r="I106" i="5"/>
  <c r="G44" i="4"/>
  <c r="F21" i="18" s="1"/>
  <c r="I21" i="18" s="1"/>
  <c r="G25" i="4"/>
  <c r="F21" i="27" s="1"/>
  <c r="I21" i="27" s="1"/>
  <c r="F21" i="15"/>
  <c r="I21" i="15" s="1"/>
  <c r="F21" i="11"/>
  <c r="I21" i="11" s="1"/>
  <c r="F25" i="4"/>
  <c r="F19" i="27" s="1"/>
  <c r="I19" i="32"/>
  <c r="F18" i="32"/>
  <c r="E53" i="4"/>
  <c r="H43" i="4"/>
  <c r="K43" i="4"/>
  <c r="J42" i="4"/>
  <c r="K42" i="4"/>
  <c r="F44" i="4"/>
  <c r="F19" i="18" s="1"/>
  <c r="G39" i="4"/>
  <c r="F21" i="23" s="1"/>
  <c r="F39" i="4"/>
  <c r="F19" i="23" s="1"/>
  <c r="G15" i="4"/>
  <c r="N15" i="4"/>
  <c r="L15" i="4"/>
  <c r="F15" i="4"/>
  <c r="N24" i="4"/>
  <c r="N25" i="4" s="1"/>
  <c r="L25" i="4"/>
  <c r="F22" i="27" s="1"/>
  <c r="I22" i="27" s="1"/>
  <c r="M24" i="4"/>
  <c r="M25" i="4" s="1"/>
  <c r="O25" i="4"/>
  <c r="H24" i="4"/>
  <c r="K24" i="4"/>
  <c r="F33" i="4"/>
  <c r="F19" i="11" s="1"/>
  <c r="L33" i="4"/>
  <c r="L29" i="4"/>
  <c r="K36" i="4"/>
  <c r="F29" i="4"/>
  <c r="F19" i="15" s="1"/>
  <c r="O32" i="4"/>
  <c r="O33" i="4" s="1"/>
  <c r="H22" i="4"/>
  <c r="N32" i="4"/>
  <c r="H23" i="4"/>
  <c r="M10" i="4"/>
  <c r="O10" i="4"/>
  <c r="J36" i="4"/>
  <c r="M12" i="4"/>
  <c r="J19" i="4"/>
  <c r="J13" i="4"/>
  <c r="J37" i="4"/>
  <c r="H32" i="4"/>
  <c r="H33" i="4" s="1"/>
  <c r="F28" i="11" s="1"/>
  <c r="J46" i="4"/>
  <c r="J48" i="4" s="1"/>
  <c r="O12" i="4"/>
  <c r="O11" i="4"/>
  <c r="K21" i="4"/>
  <c r="K46" i="4"/>
  <c r="K48" i="4" s="1"/>
  <c r="O28" i="4"/>
  <c r="O29" i="4" s="1"/>
  <c r="K10" i="4"/>
  <c r="H9" i="4"/>
  <c r="J9" i="4"/>
  <c r="J41" i="4"/>
  <c r="J32" i="4"/>
  <c r="J33" i="4" s="1"/>
  <c r="K13" i="4"/>
  <c r="J22" i="4"/>
  <c r="L48" i="4"/>
  <c r="F16" i="6" s="1"/>
  <c r="H28" i="4"/>
  <c r="H29" i="4" s="1"/>
  <c r="H14" i="4"/>
  <c r="P14" i="4" s="1"/>
  <c r="I11" i="4"/>
  <c r="I15" i="4" s="1"/>
  <c r="J28" i="4"/>
  <c r="J29" i="4" s="1"/>
  <c r="J11" i="4"/>
  <c r="J18" i="4"/>
  <c r="H19" i="4"/>
  <c r="K23" i="4"/>
  <c r="J14" i="4"/>
  <c r="H38" i="4"/>
  <c r="M46" i="4"/>
  <c r="F48" i="4"/>
  <c r="F13" i="6" s="1"/>
  <c r="H12" i="4"/>
  <c r="K18" i="4"/>
  <c r="H20" i="4"/>
  <c r="J38" i="4"/>
  <c r="N46" i="4"/>
  <c r="N48" i="4" s="1"/>
  <c r="G48" i="4"/>
  <c r="F15" i="6" s="1"/>
  <c r="I15" i="6" s="1"/>
  <c r="H50" i="4"/>
  <c r="H51" i="4" s="1"/>
  <c r="F28" i="32" s="1"/>
  <c r="J12" i="4"/>
  <c r="J20" i="4"/>
  <c r="H37" i="4"/>
  <c r="K38" i="4"/>
  <c r="H41" i="4"/>
  <c r="J50" i="4"/>
  <c r="J51" i="4" s="1"/>
  <c r="M28" i="4"/>
  <c r="M29" i="4" s="1"/>
  <c r="H10" i="4"/>
  <c r="M11" i="4"/>
  <c r="H21" i="4"/>
  <c r="K50" i="4"/>
  <c r="K51" i="4" s="1"/>
  <c r="F12" i="6" l="1"/>
  <c r="H44" i="4"/>
  <c r="F28" i="18" s="1"/>
  <c r="K44" i="4"/>
  <c r="P36" i="4"/>
  <c r="J44" i="4"/>
  <c r="F26" i="18" s="1"/>
  <c r="F25" i="18" s="1"/>
  <c r="P18" i="4"/>
  <c r="F18" i="6"/>
  <c r="F17" i="6" s="1"/>
  <c r="P42" i="4"/>
  <c r="F26" i="32"/>
  <c r="F25" i="32" s="1"/>
  <c r="P9" i="4"/>
  <c r="P43" i="4"/>
  <c r="F26" i="15"/>
  <c r="F25" i="15" s="1"/>
  <c r="P13" i="4"/>
  <c r="P24" i="4"/>
  <c r="F27" i="32"/>
  <c r="I28" i="32"/>
  <c r="I27" i="32" s="1"/>
  <c r="E19" i="12"/>
  <c r="F27" i="11"/>
  <c r="I28" i="11"/>
  <c r="I27" i="11" s="1"/>
  <c r="F18" i="11"/>
  <c r="I19" i="11"/>
  <c r="I28" i="18"/>
  <c r="I27" i="18" s="1"/>
  <c r="F27" i="18"/>
  <c r="I53" i="4"/>
  <c r="P10" i="4"/>
  <c r="F28" i="15"/>
  <c r="H25" i="4"/>
  <c r="F28" i="27" s="1"/>
  <c r="E21" i="12"/>
  <c r="F18" i="23"/>
  <c r="I19" i="23"/>
  <c r="P12" i="4"/>
  <c r="I19" i="15"/>
  <c r="F18" i="15"/>
  <c r="I21" i="23"/>
  <c r="I16" i="6"/>
  <c r="G53" i="4"/>
  <c r="I18" i="32"/>
  <c r="P41" i="4"/>
  <c r="I13" i="6"/>
  <c r="I12" i="6" s="1"/>
  <c r="F18" i="18"/>
  <c r="I19" i="18"/>
  <c r="I19" i="27"/>
  <c r="F18" i="27"/>
  <c r="P50" i="4"/>
  <c r="P51" i="4" s="1"/>
  <c r="M48" i="4"/>
  <c r="F20" i="6" s="1"/>
  <c r="F45" i="6" s="1"/>
  <c r="P46" i="4"/>
  <c r="P48" i="4" s="1"/>
  <c r="P11" i="4"/>
  <c r="P28" i="4"/>
  <c r="P29" i="4" s="1"/>
  <c r="L53" i="4"/>
  <c r="P32" i="4"/>
  <c r="P33" i="4" s="1"/>
  <c r="F53" i="4"/>
  <c r="H39" i="4"/>
  <c r="F28" i="23" s="1"/>
  <c r="J39" i="4"/>
  <c r="O15" i="4"/>
  <c r="K39" i="4"/>
  <c r="M15" i="4"/>
  <c r="K15" i="4"/>
  <c r="J15" i="4"/>
  <c r="H15" i="4"/>
  <c r="K25" i="4"/>
  <c r="J25" i="4"/>
  <c r="P37" i="4"/>
  <c r="N33" i="4"/>
  <c r="N53" i="4" s="1"/>
  <c r="P22" i="4"/>
  <c r="P20" i="4"/>
  <c r="P23" i="4"/>
  <c r="P19" i="4"/>
  <c r="P21" i="4"/>
  <c r="P38" i="4"/>
  <c r="P39" i="4" l="1"/>
  <c r="I26" i="18"/>
  <c r="I25" i="18" s="1"/>
  <c r="F104" i="18"/>
  <c r="P44" i="4"/>
  <c r="F104" i="32"/>
  <c r="I18" i="6"/>
  <c r="F11" i="32"/>
  <c r="F106" i="32" s="1"/>
  <c r="F26" i="27"/>
  <c r="F104" i="27" s="1"/>
  <c r="I26" i="15"/>
  <c r="I25" i="15" s="1"/>
  <c r="H53" i="4"/>
  <c r="F104" i="15"/>
  <c r="P15" i="4"/>
  <c r="I26" i="32"/>
  <c r="I25" i="32" s="1"/>
  <c r="I11" i="32" s="1"/>
  <c r="I106" i="32" s="1"/>
  <c r="D45" i="2" s="1"/>
  <c r="F26" i="23"/>
  <c r="F105" i="23" s="1"/>
  <c r="P25" i="4"/>
  <c r="E26" i="12"/>
  <c r="I20" i="6"/>
  <c r="I45" i="6" s="1"/>
  <c r="F19" i="6"/>
  <c r="F46" i="6" s="1"/>
  <c r="J53" i="4"/>
  <c r="I18" i="23"/>
  <c r="I18" i="27"/>
  <c r="E28" i="12"/>
  <c r="K53" i="4"/>
  <c r="I18" i="18"/>
  <c r="I104" i="18"/>
  <c r="I18" i="15"/>
  <c r="I17" i="6"/>
  <c r="F11" i="18"/>
  <c r="F106" i="18" s="1"/>
  <c r="F105" i="18"/>
  <c r="I21" i="12"/>
  <c r="I26" i="23"/>
  <c r="I25" i="23" s="1"/>
  <c r="F105" i="32"/>
  <c r="F27" i="27"/>
  <c r="I28" i="27"/>
  <c r="I27" i="27" s="1"/>
  <c r="I18" i="11"/>
  <c r="I19" i="12"/>
  <c r="E18" i="12"/>
  <c r="F27" i="23"/>
  <c r="I28" i="23"/>
  <c r="I27" i="23" s="1"/>
  <c r="I28" i="15"/>
  <c r="I27" i="15" s="1"/>
  <c r="F27" i="15"/>
  <c r="F11" i="15" s="1"/>
  <c r="F106" i="15" s="1"/>
  <c r="F26" i="11"/>
  <c r="O53" i="4"/>
  <c r="M53" i="4"/>
  <c r="F11" i="6" l="1"/>
  <c r="F47" i="6" s="1"/>
  <c r="F25" i="27"/>
  <c r="I26" i="27"/>
  <c r="I25" i="27" s="1"/>
  <c r="F86" i="31"/>
  <c r="F85" i="31"/>
  <c r="P53" i="4"/>
  <c r="I105" i="32"/>
  <c r="E104" i="12"/>
  <c r="E25" i="12"/>
  <c r="I26" i="12"/>
  <c r="I25" i="12" s="1"/>
  <c r="F105" i="27"/>
  <c r="F25" i="23"/>
  <c r="F11" i="23" s="1"/>
  <c r="F107" i="23" s="1"/>
  <c r="I104" i="32"/>
  <c r="F105" i="15"/>
  <c r="I106" i="23"/>
  <c r="I11" i="23"/>
  <c r="I107" i="23" s="1"/>
  <c r="D38" i="2" s="1"/>
  <c r="I18" i="12"/>
  <c r="F11" i="27"/>
  <c r="F106" i="27" s="1"/>
  <c r="I104" i="27"/>
  <c r="I11" i="27"/>
  <c r="I106" i="27" s="1"/>
  <c r="D42" i="2" s="1"/>
  <c r="I105" i="27"/>
  <c r="I19" i="6"/>
  <c r="E27" i="12"/>
  <c r="I28" i="12"/>
  <c r="I27" i="12" s="1"/>
  <c r="I104" i="15"/>
  <c r="I11" i="18"/>
  <c r="I106" i="18" s="1"/>
  <c r="D34" i="2" s="1"/>
  <c r="I105" i="18"/>
  <c r="I26" i="11"/>
  <c r="F25" i="11"/>
  <c r="F104" i="11"/>
  <c r="I105" i="15"/>
  <c r="I11" i="15"/>
  <c r="I106" i="15" s="1"/>
  <c r="D31" i="2" s="1"/>
  <c r="I105" i="23"/>
  <c r="I46" i="6" l="1"/>
  <c r="I11" i="6"/>
  <c r="I47" i="6" s="1"/>
  <c r="D25" i="2" s="1"/>
  <c r="E11" i="12"/>
  <c r="E106" i="12" s="1"/>
  <c r="F87" i="31"/>
  <c r="E85" i="31"/>
  <c r="E90" i="31" s="1"/>
  <c r="I104" i="12"/>
  <c r="F106" i="23"/>
  <c r="E105" i="12"/>
  <c r="I105" i="12"/>
  <c r="I11" i="12"/>
  <c r="I106" i="12" s="1"/>
  <c r="D29" i="2" s="1"/>
  <c r="F11" i="11"/>
  <c r="F106" i="11" s="1"/>
  <c r="F105" i="11"/>
  <c r="I25" i="11"/>
  <c r="I104" i="11"/>
  <c r="C17" i="49" l="1"/>
  <c r="E87" i="31"/>
  <c r="I105" i="11"/>
  <c r="I11" i="11"/>
  <c r="I106" i="11" s="1"/>
  <c r="E92" i="31" l="1"/>
  <c r="D28" i="2"/>
  <c r="D47" i="2" s="1"/>
  <c r="D7" i="2" l="1"/>
  <c r="D8" i="2" s="1"/>
  <c r="D18" i="2" s="1"/>
  <c r="G85" i="31" l="1"/>
  <c r="I85" i="31"/>
  <c r="G87" i="31" l="1"/>
  <c r="G86" i="31"/>
  <c r="O85" i="31"/>
  <c r="I86" i="31"/>
  <c r="I87" i="31" l="1"/>
  <c r="O86" i="31" l="1"/>
  <c r="O89" i="31" s="1"/>
  <c r="O87" i="31" l="1"/>
  <c r="C21" i="49"/>
  <c r="C24" i="49" s="1"/>
  <c r="C26" i="4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8" authorId="0" shapeId="0" xr:uid="{6777B7FF-E0B9-4844-B583-9BA7342CB31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AQUÍ SE DISMINUYO $8,884.90 PARA BALANCEAR LOS INGRESOS Y LOS GASTOS FDOS
PROPIOS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62" authorId="0" shapeId="0" xr:uid="{8856F5C9-4D5A-47A3-9EC2-0CC0D1ABBB03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valor para ajuste del cuadro presentado por la UACI y balancear los gastos con ingresos.
</t>
        </r>
      </text>
    </comment>
    <comment ref="L62" authorId="0" shapeId="0" xr:uid="{0CA30909-855C-4C8C-AAF7-11D7BF2335F5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valor para ajustar gastos del cuadro de la UACI y balancear los egresos a los gastos
</t>
        </r>
      </text>
    </comment>
    <comment ref="G76" authorId="0" shapeId="0" xr:uid="{4CF87493-A2E9-46DB-848E-2126BC05454D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valor ajustado al cuadro de la UACI, para balancear los ingresos a los gastos</t>
        </r>
      </text>
    </comment>
    <comment ref="J76" authorId="0" shapeId="0" xr:uid="{9A7F8CAC-C17E-4B91-84BD-8C71792FB929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valor ajustado al dato presentado por la UACI, para balancear los egresos contra ingresos </t>
        </r>
      </text>
    </comment>
    <comment ref="N77" authorId="0" shapeId="0" xr:uid="{8CA46F81-F5C9-42A4-BD20-3B72F5FFB72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 ESTA COLUMNA SOLO SE HA CONSIDERADO EL VALOR DEL SALDO DE LA CTA. AL 31/12/2020.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A4356B57-539F-45F9-824B-3F1779A30AF4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<sst xmlns="http://schemas.openxmlformats.org/spreadsheetml/2006/main" count="4385" uniqueCount="837">
  <si>
    <t>Perfil</t>
  </si>
  <si>
    <t>Proyecto</t>
  </si>
  <si>
    <t>Encargado</t>
  </si>
  <si>
    <t>Monto</t>
  </si>
  <si>
    <t>Fomento y promoción al turismo de la Villa de Santa Cruz Michapa 2021</t>
  </si>
  <si>
    <t>Gloria Pedrina Vásquez López</t>
  </si>
  <si>
    <t>Programa de dotación de productos de primera necesidad para adultos mayores de la Villa de Santa Cruz Michapa 2021</t>
  </si>
  <si>
    <t>Karen Elizabeth Amaya de Peña</t>
  </si>
  <si>
    <t>Programa de fomento y promoción a la cultura en la Villa de Santa Cruz Michapa 2021</t>
  </si>
  <si>
    <t>Programa de mantenimiento de espacios públicos y monumentos municipales de la Villa de Santa Cruz Michapa 2021</t>
  </si>
  <si>
    <t>José Manuel Archila Pichinte</t>
  </si>
  <si>
    <t>Programa de reparación, mantenimiento de calles y caminos vecinales de la Villa de Santa Cruz Michapa 2021</t>
  </si>
  <si>
    <t>Jose Alfredo Escobar Escobar</t>
  </si>
  <si>
    <t>Programa de mantenimiento preventivo y correctivo de vehículos municipales de la Villa de Santa Cruz Michapa 2021</t>
  </si>
  <si>
    <t>Marcos Antonio Escobar Escobar</t>
  </si>
  <si>
    <t>Programa de instalación y mantenimiento de luminarias en prevención de la violencia de la Villa de Santa Cruz Michapa 2021</t>
  </si>
  <si>
    <t>Julio Alfonso Rosales</t>
  </si>
  <si>
    <t>Adquisición de vehículo para la recolección de basura, municipio de Santa Cruz Michapa, Departamento de Cuscatlán</t>
  </si>
  <si>
    <t>Alba Julissa Menjívar Alvarenga</t>
  </si>
  <si>
    <t>Programa de servicio de energía eléctrica de la villa de Santa Cruz Michapa 2021</t>
  </si>
  <si>
    <t>Programa de manejo de Centros de Alcance y CMPV de la Villa de Santa Cruz Michapa 2021</t>
  </si>
  <si>
    <t>Hugo Rigoberto Bolaños Penado</t>
  </si>
  <si>
    <t>Programa de fiestas y eventos socio-culturales de la villa de Santa Cruz Michapa 2021</t>
  </si>
  <si>
    <t>Carlos Javier Pérez Molina</t>
  </si>
  <si>
    <t>Programa emergente de ayuda comunitaria a personas de escasos recursos de la Villa de Santa Cruz Michapa 2021</t>
  </si>
  <si>
    <t>Programa de fortalecimiento al pequeño productor agrícola de la Villa de Santa Cruz Michapa 2021</t>
  </si>
  <si>
    <t>Programa de apoyo a la salud y medio ambiente de la Villa de Santa Cruz Michapa 2021</t>
  </si>
  <si>
    <t>Santos de Jesús Sánchez</t>
  </si>
  <si>
    <t>Programa de equidad de género y atención a la violencia contra la mujer de la Villa de Santa Cruz Michapa 2021</t>
  </si>
  <si>
    <t>Gloria Esperanza Granados</t>
  </si>
  <si>
    <t>Programa de fomento a la educación en prevención de la violencia de la Villa de Santa Cruz Michapa 2021</t>
  </si>
  <si>
    <t>Marvin Enrique Gómez Aragón</t>
  </si>
  <si>
    <t>Programa de mantenimiento del proyecto de agua potable de Buena Vista y Animas de la Villa de Santa Cruz Michapa 2021</t>
  </si>
  <si>
    <t>Programa de barrido, recolección, transporte y disposición final de los desechos sólidos de la villa de santa cruz Michapa 2021</t>
  </si>
  <si>
    <t>Programa de fomento al deporte en prevención de la violencia de la Villa de Santa Cruz Michapa 2021</t>
  </si>
  <si>
    <t>Programa de fortalecimiento y apoyo a la niñez y adolescencia en el municipio de Santa Cruz Michapa 2021</t>
  </si>
  <si>
    <t>Programa de mantenimiento y compra de mobiliario y equipo municipal de la Villa de Santa Cruz Michapa 2021</t>
  </si>
  <si>
    <t>UACI</t>
  </si>
  <si>
    <t>Escuela de futbol municipal de la villa de Santa Cruz Michapa 2021.</t>
  </si>
  <si>
    <t>Fodes 75 % 2021 (Doc. ISDEM)</t>
  </si>
  <si>
    <t>Total Fodes 75%</t>
  </si>
  <si>
    <t>Enero - Noviembre (A)</t>
  </si>
  <si>
    <t>Diciembre (B)</t>
  </si>
  <si>
    <t>A + B</t>
  </si>
  <si>
    <t>Banco Atlantida</t>
  </si>
  <si>
    <t>Enero - Diciembre</t>
  </si>
  <si>
    <t>Disponible FODES 75% 2021 para programas sociales</t>
  </si>
  <si>
    <t>Programas sociales</t>
  </si>
  <si>
    <t>Nombre</t>
  </si>
  <si>
    <t>Departamento/Área</t>
  </si>
  <si>
    <t>Sistema de Remuneración</t>
  </si>
  <si>
    <t>Línea de Trabajo</t>
  </si>
  <si>
    <t>Salario Mensual</t>
  </si>
  <si>
    <t>51101
Salario 
 Anual</t>
  </si>
  <si>
    <t>51103
Aguinaldo         (1 mes de salario)</t>
  </si>
  <si>
    <t>Aportes por Contribuciones Patronales</t>
  </si>
  <si>
    <t>Aportes por Contribuciones Patronales (vacaciones)</t>
  </si>
  <si>
    <t>TOTAL</t>
  </si>
  <si>
    <t>51501
Seg. Soc. Priv.</t>
  </si>
  <si>
    <t>51401
Seg. Soc. Pub.</t>
  </si>
  <si>
    <t xml:space="preserve">Vacacion </t>
  </si>
  <si>
    <t>51501 
Seg. Soc. privada</t>
  </si>
  <si>
    <t>51401 
Seg. Soc. publica</t>
  </si>
  <si>
    <t>AFP´s (7.75%)</t>
  </si>
  <si>
    <t>IPSFA (6.0%)</t>
  </si>
  <si>
    <t>ISSS (7.5)</t>
  </si>
  <si>
    <t xml:space="preserve"> INSAFORP (1.00%)</t>
  </si>
  <si>
    <t>AFP (7.75%)</t>
  </si>
  <si>
    <t>INSAFORP</t>
  </si>
  <si>
    <t>AG4   (0401)</t>
  </si>
  <si>
    <t>PROYECTO MANTENIMIENTO DE CALLES 2019</t>
  </si>
  <si>
    <t>Supervisor</t>
  </si>
  <si>
    <t xml:space="preserve">Proyecto </t>
  </si>
  <si>
    <t>Mto de Caminos y Calles</t>
  </si>
  <si>
    <t>TOTALES</t>
  </si>
  <si>
    <t>AG3    (0301)</t>
  </si>
  <si>
    <t>BARRIDO, RECOLECCION, TRANSPORTE Y DISPOSICION FINAL DE LOS DESECHOS SOLIDOS</t>
  </si>
  <si>
    <t>Barrido, Recoleccion, transporte y Disp. Final.</t>
  </si>
  <si>
    <t>Educadora Ambiental</t>
  </si>
  <si>
    <t>Educador Ambiental</t>
  </si>
  <si>
    <t>Coordinadora CDA Buena Vista</t>
  </si>
  <si>
    <t>Policia Municipal</t>
  </si>
  <si>
    <t>Programa de Instalacion y Mantenimiento de Luminarias en prevencion de la villa de Santa Cruz Michapa 2021</t>
  </si>
  <si>
    <t>Programa y mantenimiento de espacio publicos y monumentos municipales de la villa de Santa Cruz Michapa 2021</t>
  </si>
  <si>
    <t>Supervisor de Composta</t>
  </si>
  <si>
    <t>Coordinador de proyecto</t>
  </si>
  <si>
    <t>Programa de apoyo a la salud y medio ambiente de la villa de santa cruz michapa 2021</t>
  </si>
  <si>
    <t>Coordinadora CDA Delicias</t>
  </si>
  <si>
    <t>Coordinadora CDA Santa Clara</t>
  </si>
  <si>
    <t>Programa de manejo de los centros de alcance y CMPV de la villa de santa cruz michapa 2021</t>
  </si>
  <si>
    <t>Programa de fomento y promocion al turismo de la villa de santa cruz michapa 2021</t>
  </si>
  <si>
    <t>Programa de mantenimiento y comnpra de mobiliario y equipo municipal de la villa de santa cruz michapa 2021</t>
  </si>
  <si>
    <t>Suma General del programa</t>
  </si>
  <si>
    <t>Soporte Informatico</t>
  </si>
  <si>
    <t>ALCALDIA DE VILLA DE SANTA CRUZ MICHAPA</t>
  </si>
  <si>
    <t>POR AREAS DE GESTION, LINEAS DE TRABAJO, FUENTES DE FINANCIAMIENTO Y OBJETO ESPECIFICO</t>
  </si>
  <si>
    <t>EN DOLARES DE ESTADOS UNIDOS DE AMERICA</t>
  </si>
  <si>
    <t>INSTITUCIÓN:  AlCALDIA MUNICIPAL DE VILLA DE SANTA CRUZ MICHAPA</t>
  </si>
  <si>
    <t xml:space="preserve">CODIGO: 0714 </t>
  </si>
  <si>
    <t>(5) DENOMINACIÓN</t>
  </si>
  <si>
    <t>0301 INFRAESTRUCTURA SOCIAL,         A.G. 3</t>
  </si>
  <si>
    <t>0302 PROGRAMAS DE DESARROLLO SOCIAL,       A.G. 3</t>
  </si>
  <si>
    <t>0401 INFRAESTRUCTURA PARA EL DESARROLLO ECONOMICO,       A. G. 4</t>
  </si>
  <si>
    <t>0501 ENDEUDAMIENTO PUBLICO</t>
  </si>
  <si>
    <t>(9)TOTAL POR FODES 75% INVERSIÓN</t>
  </si>
  <si>
    <t>(2)FUENTE DE FINANCIEMIENTO</t>
  </si>
  <si>
    <t>(3)SUBFUENTE DE FINANCIAMIENTO</t>
  </si>
  <si>
    <t>(4) OBJETO ESPECIFICO</t>
  </si>
  <si>
    <t>REMUNERACIONES</t>
  </si>
  <si>
    <t>Remuneraciones permanentes</t>
  </si>
  <si>
    <t>Sueldos</t>
  </si>
  <si>
    <t>Aguinaldo</t>
  </si>
  <si>
    <t>Sobresueldos</t>
  </si>
  <si>
    <t>Dietas</t>
  </si>
  <si>
    <t>Beneficios adicionales (Bonificaciones, vacaciones)</t>
  </si>
  <si>
    <t>Remuneraciones eventuales</t>
  </si>
  <si>
    <t>sueldos</t>
  </si>
  <si>
    <t>Salarios por Jornal</t>
  </si>
  <si>
    <t>Aguinaldos</t>
  </si>
  <si>
    <t>Beneficios adicionales</t>
  </si>
  <si>
    <t>Remuneraciones Extraordinarias</t>
  </si>
  <si>
    <t>Horas Extraordinarias</t>
  </si>
  <si>
    <t>Cont. Patron. a instituc. de Seg. Social Publica</t>
  </si>
  <si>
    <t>Por Remuneracion Permanente</t>
  </si>
  <si>
    <t>Contrib. Patronales a instituc.del Sector Priv.</t>
  </si>
  <si>
    <t>Por remuneracione permanentes</t>
  </si>
  <si>
    <t>Indemnizaciones</t>
  </si>
  <si>
    <t>Al Personal de Servicios Permanentes</t>
  </si>
  <si>
    <t>Remuneraciones diversas</t>
  </si>
  <si>
    <t>Honorarios</t>
  </si>
  <si>
    <t>Prestaciones Sociales al Personal</t>
  </si>
  <si>
    <t>ADQUISICION DE BIENES Y SERVICIOS</t>
  </si>
  <si>
    <t>Bienes de uso y Consumo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</si>
  <si>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</si>
  <si>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</si>
  <si>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</si>
  <si>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</si>
  <si>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</si>
  <si>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</si>
  <si>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</si>
  <si>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</si>
  <si>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</si>
  <si>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</si>
  <si>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Miner. No Metalicos y Prod. Der.</t>
  </si>
  <si>
    <t>Miner. Metalicos y Prod. Der.</t>
  </si>
  <si>
    <t>Materiales de oficina</t>
  </si>
  <si>
    <t>Materiales Informaticos</t>
  </si>
  <si>
    <t>Libros, Textos, Utiles de enseñanza y Publicac.</t>
  </si>
  <si>
    <t>Materiales de defensa y Seguridad Publica</t>
  </si>
  <si>
    <t>Herramientas, Repuestos y Accesorios</t>
  </si>
  <si>
    <t>Materiales Electricos</t>
  </si>
  <si>
    <t>Bienes de Uso y Consumo Diverso</t>
  </si>
  <si>
    <t>Servicios Basicos</t>
  </si>
  <si>
    <t>Servicios Energia Electrica</t>
  </si>
  <si>
    <t>Servicios de agua</t>
  </si>
  <si>
    <t>Servicios de telecomunicaciones</t>
  </si>
  <si>
    <t>Servicios generales y Arrendamientos</t>
  </si>
  <si>
    <t>Mantenimiento  y Repar. de Bienes  Muebles</t>
  </si>
  <si>
    <t>Mantenimiento y  Repararación de  Vehiculos</t>
  </si>
  <si>
    <t>Mantenimiento y  Rep. De Bienes Inmuebles</t>
  </si>
  <si>
    <t>Transportes Fletes y almacenamientos</t>
  </si>
  <si>
    <t>Arrendamiento de Bienes Muebles</t>
  </si>
  <si>
    <t>Arrendamiento de bienes inmuebles</t>
  </si>
  <si>
    <t>Servicios de alimentacion</t>
  </si>
  <si>
    <t>Atenciones Oficiales</t>
  </si>
  <si>
    <t>Servicios Generales y Arrendamientos Diversos</t>
  </si>
  <si>
    <t>Consultorias, estudios e investigaciones</t>
  </si>
  <si>
    <t>Servicios Juridicos</t>
  </si>
  <si>
    <t>Servicios de Contabilidad y Auditoría</t>
  </si>
  <si>
    <t>Servicios de Capacitación</t>
  </si>
  <si>
    <t>Desarrollos Informáticos</t>
  </si>
  <si>
    <t>Tratamiento de desechos</t>
  </si>
  <si>
    <t>Deposito de Desechos</t>
  </si>
  <si>
    <t>GASTOS FINANCIEROS Y OTROS</t>
  </si>
  <si>
    <t>Intereses y Comis.de emprestitos internos</t>
  </si>
  <si>
    <t>De instituc. Descentraliz. no empresariales</t>
  </si>
  <si>
    <t>De empresas privadas  financieras</t>
  </si>
  <si>
    <t>Seguros Comisiones y Gastos Bancarios</t>
  </si>
  <si>
    <t>Comisiones y Gastos Bancarios</t>
  </si>
  <si>
    <t>TRANSFERENCIAS CORRIENTES</t>
  </si>
  <si>
    <t>Otros Gastos Clasificados</t>
  </si>
  <si>
    <t>Gastos Diversos</t>
  </si>
  <si>
    <t>Transferencias Corrientes al sector Privado</t>
  </si>
  <si>
    <t>A Personas Naturales</t>
  </si>
  <si>
    <t>Becas</t>
  </si>
  <si>
    <t>INVERSIONES EN ACTIVOS FIJOS</t>
  </si>
  <si>
    <t>Bienes Muebles</t>
  </si>
  <si>
    <t>Mobiliario</t>
  </si>
  <si>
    <t>Equipos Informaticos</t>
  </si>
  <si>
    <t>Bienes Muebles Diversos</t>
  </si>
  <si>
    <t>Estudios de Preinversion</t>
  </si>
  <si>
    <t>Infraeestructura</t>
  </si>
  <si>
    <t>AMORTIZAC. DE ENDEUDAMTO PUBLICO</t>
  </si>
  <si>
    <t>Amortizacion de Emprestitos Internos</t>
  </si>
  <si>
    <t>De empresas Privadas Financieras</t>
  </si>
  <si>
    <t>TOTALES POR ESPECIFICOS</t>
  </si>
  <si>
    <t>TOTALES POR CUENTAS</t>
  </si>
  <si>
    <t>TOTALES POR GRUPOS</t>
  </si>
  <si>
    <t>Servicios de publicidad</t>
  </si>
  <si>
    <t>Broshure</t>
  </si>
  <si>
    <t>PRESUPUESTO INSTITUCIONAL DE EGRESOS: FODES 75%   2021</t>
  </si>
  <si>
    <t>EJERCICIO FINANCIERO FISCAL: 2021</t>
  </si>
  <si>
    <t>Estudios de Preinversión  (proy.progr.divers).</t>
  </si>
  <si>
    <t xml:space="preserve">Viales </t>
  </si>
  <si>
    <t xml:space="preserve">De Salud y Saneamiento Ambiental </t>
  </si>
  <si>
    <t xml:space="preserve">De Educación y Recreación </t>
  </si>
  <si>
    <t xml:space="preserve">Supervición de Infraestructura </t>
  </si>
  <si>
    <t>Obras de Infraestructura Diversa</t>
  </si>
  <si>
    <t>Vallas publicitarias</t>
  </si>
  <si>
    <t>0301 INFRAESTRUCTURA SOCIAL,         A.G. 4</t>
  </si>
  <si>
    <t>Total</t>
  </si>
  <si>
    <t>Maquinarias y Equipos</t>
  </si>
  <si>
    <t>Maquinaria y equipos</t>
  </si>
  <si>
    <t>Primas y gastos de seguros y bienes</t>
  </si>
  <si>
    <t>Cuentas por cobrar FODES 2020 (Junio a Diciembre)</t>
  </si>
  <si>
    <t>Junio - Noviembre</t>
  </si>
  <si>
    <t>Diciembre</t>
  </si>
  <si>
    <t>Enero - Diciembre (OIP)</t>
  </si>
  <si>
    <t>COMURES</t>
  </si>
  <si>
    <t>Junio - Diciembre</t>
  </si>
  <si>
    <t>ALCALDIA MUNICIPAL DE SANTA CRUZ MICHAPA</t>
  </si>
  <si>
    <t>DEPARTAMENTO DE CUSCATLAN</t>
  </si>
  <si>
    <t>DEUDAS AL  31 DE DICIEMBRE DE 2020</t>
  </si>
  <si>
    <t>Nº</t>
  </si>
  <si>
    <t>Nombre Proveedor</t>
  </si>
  <si>
    <t>FUENTE DE 
FINANCIAMIENTO</t>
  </si>
  <si>
    <t>DUI</t>
  </si>
  <si>
    <t>NIT</t>
  </si>
  <si>
    <t>Concepto</t>
  </si>
  <si>
    <t>Respaldo</t>
  </si>
  <si>
    <t xml:space="preserve">PRYS, S.A. DE C.V., </t>
  </si>
  <si>
    <t>MEJORAMIENTO DE CANCHA DE FUTBOL (OBRAS COMPLEMENTARIAS) COL. STA. CLARA, MUNICIPIO DE SANTA CRUZ MICHAPA, DEPARTAMENTO DE CUSCATLAN.</t>
  </si>
  <si>
    <t>0614-131099-109-5</t>
  </si>
  <si>
    <r>
      <t xml:space="preserve">Complemento de pago por Eejecucion del Proyecto. </t>
    </r>
    <r>
      <rPr>
        <sz val="8"/>
        <color theme="1"/>
        <rFont val="Arial"/>
        <family val="2"/>
      </rPr>
      <t>MEJORAMIENTO DE CANCHA DE FUTBOL (OBRAS COMPLEMENTARIAS) COL. STA. CLARA, MUNICIPIO DE SANTA CRUZ MICHAPA, DEPARTAMENTO DE CUSCATLAN</t>
    </r>
    <r>
      <rPr>
        <sz val="10"/>
        <color theme="1"/>
        <rFont val="Arial"/>
        <family val="2"/>
      </rPr>
      <t>.</t>
    </r>
  </si>
  <si>
    <t xml:space="preserve">Ana Carmen Alegria de Jacinto </t>
  </si>
  <si>
    <t>Programa de Mantenimiento de Espacios Publicos y Monumentos Municipales de la Villa de Santa Cruz Michapa 2020.</t>
  </si>
  <si>
    <t>FODES 75%</t>
  </si>
  <si>
    <t>Compra de spray, para pintar barriles.</t>
  </si>
  <si>
    <t>Factura</t>
  </si>
  <si>
    <t>Compra de materiales para reparacion de valvula  de desague de la fuente del Monumento a la Santa Cruz.</t>
  </si>
  <si>
    <t>Compra de 3 pares de guantes para el personal que desarrolla  mantenimiento del jardin.</t>
  </si>
  <si>
    <t>SERVICENTRO RIVERA S.A DE C.V</t>
  </si>
  <si>
    <t>-</t>
  </si>
  <si>
    <t xml:space="preserve">Compra de 19.92 galones de gasolina para maquinas motoguadañas </t>
  </si>
  <si>
    <t>Compra de materiales para reparacion de carreton metalico para el desalojo de grama</t>
  </si>
  <si>
    <t>Compra de materiales para pintar palmeras y postes, calle pincipal y cruz verde.</t>
  </si>
  <si>
    <t>Luis Alberto Paniagua Romero</t>
  </si>
  <si>
    <t>Compra de 7 pipadas de agua utilizadas en reactivacion de la fuente del monumento a la Santa Cruz.</t>
  </si>
  <si>
    <t xml:space="preserve">Programa de Barrido, Recoleccion, Transporte y Disposicion Final de los Desechos Solidos de la Villa de Santa Cruz Michapa 2020. </t>
  </si>
  <si>
    <t>Compra de materiales para pintar basureros instalados en la cruz verde.</t>
  </si>
  <si>
    <t>MIDES S.E.M DE C.V</t>
  </si>
  <si>
    <t>Pago por la compra de 265 galones de combustible itilizado para la recoleccion y disposicion final de los desechos solidos.correspondiente al mes de octubre/20</t>
  </si>
  <si>
    <t>Pago por la compra de 190 galones de combustible itilizado para la recoleccion y disposicion final de los desechos solidos.correspondiente al mes de noviembre/20</t>
  </si>
  <si>
    <t>Programa de Reparacion, Mantenimiento de Calles y Caminos Vecinales de la Villa de Santa Cruz Michapa 2020.</t>
  </si>
  <si>
    <t>Pago por la compra de 77.38 galones de combustible, utilizado para traslado de trabajadores y retiro de ripio. Correspondiente al mes de octubre/20</t>
  </si>
  <si>
    <t>Pago por la compra de 50.87 galones de combustible, utilizado para traslado de trabajadores y retiro de ripio, correspondiente al mes de noviembre/20.</t>
  </si>
  <si>
    <t xml:space="preserve">Programa de Fiestas y Eventos Socioculturales  de la Villa de Santa Cruz Michapa 2020. </t>
  </si>
  <si>
    <t xml:space="preserve">Compra de materiales utilizados para la decoracion navideña en postes de la calle pincipal. </t>
  </si>
  <si>
    <t xml:space="preserve">Programa Emergente de Ayuda comunitaria a personas de escasos recursos de la Villa de Santa Cruz Michapa 2020. </t>
  </si>
  <si>
    <t>Pago por la compra de 45 galones de combustible utilizado en la ambulancia.</t>
  </si>
  <si>
    <t xml:space="preserve">Saul Armando Pineda Rivera </t>
  </si>
  <si>
    <t>Pago por la compra de 3 servicios funerarios los dias 10 de sep, 18 y 26 de octubre/20</t>
  </si>
  <si>
    <t xml:space="preserve">Pago por la compra de 4 servicios funerarios los dias </t>
  </si>
  <si>
    <t>Compra de materiales electricos a solicitud de la Sra. Sandy Yamileth Flores</t>
  </si>
  <si>
    <t>Panaderia Cuscatlan S.A de C.v</t>
  </si>
  <si>
    <t>Compra de pan dulce durante el periodo de agosto a diciembre/20</t>
  </si>
  <si>
    <t xml:space="preserve">Miguel Alberto Ventura Perez </t>
  </si>
  <si>
    <t xml:space="preserve">Programa de fomento al Deporte en Prevencion de la Violencia de la Violencia de la Villa de Santa Cruz Michapa 2020. </t>
  </si>
  <si>
    <t>Pago por servicio de Arbitraje de 16 partidos de futbol, los dias 22 y 29 de noviembre y 06 de diciembre/20</t>
  </si>
  <si>
    <t>Recibo</t>
  </si>
  <si>
    <t>Pago por servicio de Arbitraje de 18 partidos de futbol, los dias 13, 20 y 27 de diciembre/20</t>
  </si>
  <si>
    <t>Compra de 20 laminas, cancha de futbol canton rosales</t>
  </si>
  <si>
    <t>Jose Armando Avendaño Guzman</t>
  </si>
  <si>
    <t>Eduardo Arturo Diaz Martinez</t>
  </si>
  <si>
    <t xml:space="preserve">Proyecto. " Introduccion de Energia Electrica en Canton Michapa Km 5, Calle a Tenancingo. Municipio de Santa Cruz Michapa. </t>
  </si>
  <si>
    <t xml:space="preserve">Pago por formulacion de carpeta tecnica del Proyecto. " Introduccion de Energia Electrica en Canton Michapa Km 5, Calle a Tenancingo. Municipio de Santa Cruz Michapa. </t>
  </si>
  <si>
    <t>Jose Arnoldo Jurado Carballo</t>
  </si>
  <si>
    <t xml:space="preserve">Pago por ejecucion del Proyecto. " Introduccion de Energia Electrica en Canton Michapa Km 5, Calle a Tenancingo. Municipio de Santa Cruz Michapa. </t>
  </si>
  <si>
    <t>Inversiones M mas C, S.A de C.V</t>
  </si>
  <si>
    <t xml:space="preserve">Pago por Supervision  del Proyecto. " Introduccion de Energia Electrica en Canton Michapa Km 5, Calle a Tenancingo. Municipio de Santa Cruz Michapa. </t>
  </si>
  <si>
    <t>Jose Alonso Turcios</t>
  </si>
  <si>
    <t>Programa de Fortalecimiento al Pequeño Productor Agricola de la Villa de Santa Cruz Michapa 2020.</t>
  </si>
  <si>
    <t>5 cuotas por adquisicion de 3080 quintales de abono y 1200 litros de herbicida</t>
  </si>
  <si>
    <t xml:space="preserve">30 galones de combustible para maquina desgranadora </t>
  </si>
  <si>
    <t>ACOTAC DE R.L</t>
  </si>
  <si>
    <t>Pago por la compra de 1 bateria de 120-100 amp, para maquina desgranadora.</t>
  </si>
  <si>
    <t>Cesar David Constanza Rodas</t>
  </si>
  <si>
    <t>Pago por compra de repuestos para maquina desgranadora</t>
  </si>
  <si>
    <t>PELSA S.A DE C.V</t>
  </si>
  <si>
    <t>Programa de instalacion de luminarias en prevencion de la violencia de la Villa de Santa Cruz Michapa 2020.</t>
  </si>
  <si>
    <t>Compra de material electrico para el mantenimiento de alumbrado publico.</t>
  </si>
  <si>
    <t>CAESS</t>
  </si>
  <si>
    <t>Programa de servicio de energia electrica de la 
Villa de Santa Cruz Michapa 2020.</t>
  </si>
  <si>
    <t>Pago por servicio de energia electrica correspondiente al mes de diciembre de 2020.</t>
  </si>
  <si>
    <t>Soluciones Integrales de Ingenieria y Servicios S.A de C.V.</t>
  </si>
  <si>
    <t xml:space="preserve">Planilla Salario </t>
  </si>
  <si>
    <t>Planilla</t>
  </si>
  <si>
    <t xml:space="preserve">Planilla Aguinaldo </t>
  </si>
  <si>
    <t xml:space="preserve">Programa de apoyo a la salud y medio ambiente de la Villa de Santa Cruz Michapa 2020. </t>
  </si>
  <si>
    <t>Programa manejo de centros de alcance y cmpv de la villa de santa cruz michapa 2020</t>
  </si>
  <si>
    <t>Programa manejo de centros de alcance y cmpv de la villa de santa cruz michapa 2020.</t>
  </si>
  <si>
    <t>Aguinaldo (CMPV)</t>
  </si>
  <si>
    <t>Programa de fomento y promocion al turismo de la villa de santa cruz michapa 2020</t>
  </si>
  <si>
    <t>Aguinaldo (Turismo)</t>
  </si>
  <si>
    <t xml:space="preserve">Pago a estructurista por elaboracion de 12 paradas de buses </t>
  </si>
  <si>
    <t>Planilla Aguinaldo (Espacios Publicos)</t>
  </si>
  <si>
    <t>Programa de Mantenimiento y compra de mobiliario y equipo municipal de la Villa de Santa Cruz Michapa 2020.</t>
  </si>
  <si>
    <t>Planilla aguinaldo (Mobiliario y equipo)</t>
  </si>
  <si>
    <t>Planilla Aguinaldo (Luminarias)</t>
  </si>
  <si>
    <t>Planilla de Becas</t>
  </si>
  <si>
    <t xml:space="preserve">Programa de fomento a la Educacion en Prevencion de la Violencia de la Villa de Santa Cruz Michapa 2020. </t>
  </si>
  <si>
    <t>Planilla  de BECAS correspondiente al mes de agosto</t>
  </si>
  <si>
    <t xml:space="preserve">Planilla  de BECAS correspondiente al mes de septiembre </t>
  </si>
  <si>
    <t>Planilla  de BECAS correspondiente al mes de octubre</t>
  </si>
  <si>
    <t>Planilla  de BECAS correspondiente al mes de noviembre</t>
  </si>
  <si>
    <t>Planilla  de BECAS correspondiente al mes de diciembre universitarios</t>
  </si>
  <si>
    <t xml:space="preserve"> </t>
  </si>
  <si>
    <t>Deuda FODES 75% 2019</t>
  </si>
  <si>
    <t>Deuda FODES 75% 2020</t>
  </si>
  <si>
    <t>Diferencia</t>
  </si>
  <si>
    <t>Juan Melqui Constanza Carrillo</t>
  </si>
  <si>
    <t>Programa de mantenimiento preventivo y correctivo de vehiculos Municipales de la Villa de Santa Cruz Michapa 2020.</t>
  </si>
  <si>
    <t>Compra de 4 llantas usadas, reparacion con tubo protector. Para camion recolector Internacional Placa N 8753.</t>
  </si>
  <si>
    <t>Cargar</t>
  </si>
  <si>
    <t>Se les abonaria a cada cuenta</t>
  </si>
  <si>
    <t>Goes</t>
  </si>
  <si>
    <t>Fodes 75 %</t>
  </si>
  <si>
    <t>Fodes 25 %</t>
  </si>
  <si>
    <t>Abonar</t>
  </si>
  <si>
    <t>Cada cuenta registra deuda entre otras cuentas</t>
  </si>
  <si>
    <t>FC</t>
  </si>
  <si>
    <t xml:space="preserve">Ricardo Alberto Salazar Rivas </t>
  </si>
  <si>
    <t>Compra de 12 catorcenas de uniformes y 12 uniformes de porteros. Para entregar a equipos del torneo de futbol libre 2020-2021.</t>
  </si>
  <si>
    <t>Compra de 20 uniformes sublimados, para jovenes del equipo de  futbol federado paticipantes del torneo ADFA Cuscatlan 2020.</t>
  </si>
  <si>
    <t>Rigoberto Antonio Vasquez</t>
  </si>
  <si>
    <t>ADIMACON, S.A DE C.V</t>
  </si>
  <si>
    <t>Alcaldia Municipal de Santa Cruz Michapa</t>
  </si>
  <si>
    <t>Informe Tesoreria</t>
  </si>
  <si>
    <t>Deuda entre cuentas - Transferencia al Fodes 2%</t>
  </si>
  <si>
    <t>Deuda entre cuentas - Transferencia al GOES - 2020</t>
  </si>
  <si>
    <t>Infraestructura Vial</t>
  </si>
  <si>
    <t>Disponible para Infraestructura FODES 75% 2021</t>
  </si>
  <si>
    <t>Disponible FODES 75% 2020</t>
  </si>
  <si>
    <t>Junio - Diciembre (OIP)</t>
  </si>
  <si>
    <t>PRESUPUESTO INSTITUCIONAL DE EGRESOS: FODES 2%   2021</t>
  </si>
  <si>
    <t>GRANDES RUBROS (75%+2%) - INGRESOS</t>
  </si>
  <si>
    <t>Ingresos Fodes 75% 2020</t>
  </si>
  <si>
    <t>Cuota Consolidacion de Deuda</t>
  </si>
  <si>
    <t>Fondos en Caja FODES 75%</t>
  </si>
  <si>
    <t>Liquidez (Banco Atlantida)</t>
  </si>
  <si>
    <t>FISDL</t>
  </si>
  <si>
    <t>CESC</t>
  </si>
  <si>
    <t>*</t>
  </si>
  <si>
    <t>Total a consolidar</t>
  </si>
  <si>
    <t>Ingresos Fodes 75% 2021</t>
  </si>
  <si>
    <t>Ingresos Fodes 2% 2021</t>
  </si>
  <si>
    <t>Transf. F75% FC (Pendiente de transf)</t>
  </si>
  <si>
    <t>FODES 25%</t>
  </si>
  <si>
    <t>FODES 2%</t>
  </si>
  <si>
    <t>Pago por la compra de 190 galones de combustible itilizado para la recoleccion y disposicion final de los desechos solidos.correspondiente al mes de DICIEMBRE/20</t>
  </si>
  <si>
    <t>Jose Carlos Garcia Rodriguez</t>
  </si>
  <si>
    <t>Pago por servicio de Arbitraje de  partidos de futbol, de la jornada 4 y 5, asi como final y semifinales del torneo de futbol libre 2020/2021.</t>
  </si>
  <si>
    <t>Fondo Comun</t>
  </si>
  <si>
    <t>Pago por la compra de 42.07 galones de combustible utilizado para  diveras actividades de la municipalidad.durante el mes de octubre/20</t>
  </si>
  <si>
    <t>Pago por la compra de 60 galones de combustible utilizado para cotizaciones, compras y trasladod de pacientes.durante el mes de octubre/20</t>
  </si>
  <si>
    <t>Pago por la compra de 58 galones de combustible utilizado para cotizaciones, compras y trasladod de pacientes.durante el mes de noviembre/20</t>
  </si>
  <si>
    <t>Pago por la compra de 48.43 galones de combustible itilizado en diversas actividades de la municipalidad, durante el mes de noviembre/20</t>
  </si>
  <si>
    <t>Jose Rigoberto Fernandez Ascencio</t>
  </si>
  <si>
    <t>Pago 2 de 2 por la compra de papeleria</t>
  </si>
  <si>
    <t>Compra de una cubeta de aceite 15w40 para vehiculo municipal placa 3966</t>
  </si>
  <si>
    <t>Oscar Mauricio Urias Hernandez</t>
  </si>
  <si>
    <t xml:space="preserve"> Compra de 6 docenas de cohetes de vara, donados al concejo pastoral de Canton El Centro.</t>
  </si>
  <si>
    <t>Oscar Mauricio Urías Hernández</t>
  </si>
  <si>
    <t>Fondo Común</t>
  </si>
  <si>
    <t xml:space="preserve"> Compra de 4 docenas de cohetes de vara, donados al concejo pastoral de casco urbano, parroquia Santa Cruz.</t>
  </si>
  <si>
    <t>Fabiola F. Díaz Zelaya</t>
  </si>
  <si>
    <t>Pago de 1ra. Cuota de convenio por recuperación de mora con ETESAL S.A DE C.V.</t>
  </si>
  <si>
    <t>Reintegro de fondos por compra de 4 trofeos, entregados al comité de cantón Animas y 3 pelotas para los jóvenes del caserío la Rinconada.</t>
  </si>
  <si>
    <t xml:space="preserve"> Compra de cohetes de luz, relampago y mortero, donados al concejo pastoral de Canton Buena Vista.</t>
  </si>
  <si>
    <t xml:space="preserve">Carlos Antonio Carrillo Morales </t>
  </si>
  <si>
    <t>Pago por la compra de almuerzos para comision de apoyo durante la entrega de juguetes en las diferentes comunidades.</t>
  </si>
  <si>
    <t>Fidelina Mendez de Gonzalez</t>
  </si>
  <si>
    <t>Pago por compra de almuerzos y refrigerios  durante el periodo de preparacion de adornos navideños.</t>
  </si>
  <si>
    <t>Joselyn Gabriela Juarez Ventura</t>
  </si>
  <si>
    <t>Pago por la compra de 10 canastas navideñas, para miembros de ASMITUR, rifadas el dia 18 de dic/2020.</t>
  </si>
  <si>
    <t>Manuel Antonio Hernandez Garzona</t>
  </si>
  <si>
    <t>Pago por cambio y montaje de power stile bomba, ambulancia.</t>
  </si>
  <si>
    <t>Reintegro de fondos por compra de sombreros, pegamento, liston, diamantina etc. Implementos para la pastorela.</t>
  </si>
  <si>
    <t>Reintegro de fondos por compra de Implementos para la pastorela. Gorros, lentes de juguetes, pitos, y pirinolas</t>
  </si>
  <si>
    <t>Emilia Aracely Garcia Campos</t>
  </si>
  <si>
    <t>Compra de desayunos y almuerzos para miembros de la fundacion JERUSALEM y personal municipal en apoyo en la jornada medica el dia 18 dic/20</t>
  </si>
  <si>
    <t>.</t>
  </si>
  <si>
    <t>TERRACAT, S.A DE C.V</t>
  </si>
  <si>
    <t>PREINVERSION 5% TORMENTA TROPICAL AMANDA</t>
  </si>
  <si>
    <t>FONDO GOES 2020</t>
  </si>
  <si>
    <t>COSALDE S.A DE C.V</t>
  </si>
  <si>
    <t xml:space="preserve">REHABILITACION DE CALLE PRINCIPAL QUE CONDUCE A CANTON ANIMAS, (CONOCIDO COMO LA CUESTA DEL FLOR) POR AFECTACIONES DE LA TORMENTA AMANDA, CANTON BUENA VISTA, SANTA CRUZ MICHAPA, DEPARTAMENTO DE CUSCATLAN. </t>
  </si>
  <si>
    <t>INVERSIONES E &amp; M, S.A DE C.V.</t>
  </si>
  <si>
    <t>CONSTRUCCION DE OBRAS DE MITIGACION EN COLONIA SANTA BARBARA 2, FRENTE A LA CALLE QUE CONDUCE A CANTON EL CENTRO, POR AFECTACIONES DE LA TORMENTA AMANDA, MUNICIPIO DE SANTA CRUZ MICHAPA, DEPARTAMENTO DE CUSCATLAN.</t>
  </si>
  <si>
    <t>OBRAS DE MITIGACION SOBRE CALLE QUE CONDUCE A CANTON ANIMAS DERIVADA DE LA TORMENTA AMANDA, MUNICIPIO DE SANTA CRUZ MICHAPA, DEPARTAMENTO DE CUSCTLAN.</t>
  </si>
  <si>
    <t>Pandemia COVID-19/ Asistencia a los hogares, Santa Cruz Michapa, Cuscatlan.</t>
  </si>
  <si>
    <t xml:space="preserve">Compra de almuerzos entregados a personal que colaboro en la elaboracion de paquetes de viveres </t>
  </si>
  <si>
    <t>Planilla de personal de apoyo</t>
  </si>
  <si>
    <t>Alimentacion para personal de apoyo en la entega de paquetes alimenticios.</t>
  </si>
  <si>
    <t>Pago por supervision  del Proyecto.</t>
  </si>
  <si>
    <t>CONCRETEADO DE CALLE DE ACCESO A COLONIA PRADOS DE SANTA CRUZ, MUNICIPIO DE SANTA CRUZ MICHAPA, DEPARTAMENTO DE CUSCATLAN</t>
  </si>
  <si>
    <t>ASFALTADO DE AVENIDA PRINCIPAL ESCALANTE MENA, COLONIA SANTA CLARA, MUNICIPIO DE SANTA CRUZ MICHAPA, DEPARTAMENTO DE CUSCATLAN”</t>
  </si>
  <si>
    <t>Herbert Abrahán Molina Padilla</t>
  </si>
  <si>
    <t>“OBRAS DE MITIGACION EN TERRENO RUSTICO, UBICADO A UN COSTADO DEL CEMENTERIO GENERAL DE SANTA CRUZ MICHAPA EN EL DEPARTAMENTO DE CUSCATLAN”</t>
  </si>
  <si>
    <t>ROMAD INGENIEROS S.A DE C.V</t>
  </si>
  <si>
    <t>PAVIMENTACION DE CALLE PRINCIPAL Y PASAJE N° 1 DE LA COLONIA 3 DE MAYO, MUNICIPIO DE SANTA CRUZ MICHAPA, DEPARTAMENTO DE CUSCATLAN.</t>
  </si>
  <si>
    <r>
      <t>Pago por ejecucion del proyecto.</t>
    </r>
    <r>
      <rPr>
        <sz val="8"/>
        <color theme="1"/>
        <rFont val="Arial"/>
        <family val="2"/>
      </rPr>
      <t>PAVIMENTACION DE CALLE PRINCIPAL Y PASAJE N° 1 DE LA COLONIA 3 DE MAYO, MUNICIPIO DE SANTA CRUZ MICHAPA, DEPARTAMENTO DE CUSCATLAN.</t>
    </r>
  </si>
  <si>
    <t>GRUPO AVILA &amp; AVILA, S.A DE C.V.</t>
  </si>
  <si>
    <t>Pago por Supervicion del proyecto. PAVIMENTACION DE CALLE PRINCIPAL Y PASAJE N° 1 DE LA COLONIA 3 DE MAYO, MUNICIPIO DE SANTA CRUZ MICHAPA, DEPARTAMENTO DE CUSCATLAN.</t>
  </si>
  <si>
    <t xml:space="preserve">Asfaltado de 500 ml de calle en Canton Animas, sector la escuela, Municipio de Santa Cruz Michapa. </t>
  </si>
  <si>
    <t xml:space="preserve">Complemento de pago por EJECUCION. del Proyecto. Asfaltado de 500 ml de calle en Canton Animas, sector la escuela, Municipio de Santa Cruz Michapa. </t>
  </si>
  <si>
    <t>AP&amp;G CONSTRUCTORES, S.A DE C.V</t>
  </si>
  <si>
    <t xml:space="preserve">Pago por supervision del Proyecto. Asfaltado de 500 ml de calle en Canton Animas, sector la escuela, Municipio de Santa Cruz Michapa. </t>
  </si>
  <si>
    <t xml:space="preserve">Jose Benedicto Cardoza </t>
  </si>
  <si>
    <t>02095500-5</t>
  </si>
  <si>
    <t>1220-051149-001-8</t>
  </si>
  <si>
    <t>Pago por servicio de auditoria interna correspondiente a los meses de: julio, agosto, septiembre y octubre de 2020.</t>
  </si>
  <si>
    <t>Pago por servicio de auditoria interna correspondiente a los meses de: noviembre y diciembre de 2020.</t>
  </si>
  <si>
    <t>CESC (Convenio entre el MJSP-ALCALDIA)</t>
  </si>
  <si>
    <t>Glenda Ronilda Peña Peña</t>
  </si>
  <si>
    <t>Santa Cruz Michapa/85P-Fondo General-IP-2019/PES IP-2019 ASISTENCIA TECNICA</t>
  </si>
  <si>
    <t>Complemento de pago por contrato, por 12 meses</t>
  </si>
  <si>
    <t>Henry Alexander Godinez de Paz</t>
  </si>
  <si>
    <t xml:space="preserve">Complemento de pago por contrato,  por 12 meses </t>
  </si>
  <si>
    <t>Pago por la compra de 60 galones de combustible utilizado para diligencias de la municipalidad correspondiente al mes de diciembre/20.</t>
  </si>
  <si>
    <t>Pago por la compra de 58.293 galones de combustible utilizado para diligencias de la municipalidad correspondiente al mes de diciembre/20.</t>
  </si>
  <si>
    <t xml:space="preserve">Erik Huezo Aquino </t>
  </si>
  <si>
    <t>Pago por servicios profecionales como juridico, durante el periodo comprendido de julio a diciembre/2020.</t>
  </si>
  <si>
    <t>Guillermo Elias Zaldaña Montecino</t>
  </si>
  <si>
    <t>MAFRE SEGUROS EL SALVADOR, S.A DE C.V</t>
  </si>
  <si>
    <t>Pago por renovacion de poliza N° 18757.  de seguro de incendio, del 11 dic/20 al 11 dic/21.</t>
  </si>
  <si>
    <t>Pago por renovacion de poliza N° CF-2529. Cobertura de fianza de fidelidad y fianza de dinero y valores, del 11 dic/20 al 11 dic/21.</t>
  </si>
  <si>
    <t>FUENTE</t>
  </si>
  <si>
    <t>Planilla correspondiente a la 2da. Quincena de diciembre/20</t>
  </si>
  <si>
    <t>Planilla personal eventual</t>
  </si>
  <si>
    <t>Planilla # 24. correspondiente a la 2da. Quincena de diciembre/20.</t>
  </si>
  <si>
    <t>Planilla # 24.1. correspondiente a la 2da. Quincena de diciembre/20.</t>
  </si>
  <si>
    <t>Programa de Mantenimiento del Proyecto de Agua Potable de Buena Vista y Animas de la Villa de Santa Cruz Michapa 2020.</t>
  </si>
  <si>
    <t>Materiales para el mantenimiento de energia electrica/20</t>
  </si>
  <si>
    <t>Compra de alambre y alicate para decoracion navideña/20</t>
  </si>
  <si>
    <t xml:space="preserve">DEUDAS AL  31 DE DICIEMBRE DE 2020                                    </t>
  </si>
  <si>
    <t>Observaciones</t>
  </si>
  <si>
    <t>Se anexa factura 0153 y 0151, copia de contrato.</t>
  </si>
  <si>
    <t>Se anexa contrato, acuerdo de adjudicacion (Acuerdo municipal N° 3, de acta 34 de fecha 14 de septiembre de 2020 - item C.)</t>
  </si>
  <si>
    <t>Contrato y Acuerdo</t>
  </si>
  <si>
    <t>Concreteado y Cordon Cuneta de 4ta. Av. Norte de la Colonia Santa Clara #1, Santa Cruz Michapa, Departamento de Cuscatlan.</t>
  </si>
  <si>
    <t>Supervision del Proyecto. "Concreteado y Cordon Cuneta de 4ta. Av. Norte de la Colonia Santa Clara #1, Santa Cruz Michapa, Departamento de Cuscatlan"</t>
  </si>
  <si>
    <t>Contrapartida por Eejecucion del Proyecto. MEJORAMIENTO DE CANCHA DE FUTBOL (OBRAS COMPLEMENTARIAS) COL. STA. CLARA, MUNICIPIO DE SANTA CRUZ MICHAPA, DEPARTAMENTO DE CUSCATLAN.</t>
  </si>
  <si>
    <t>Se anexa contrato, acuerdo de adjudicacion (Acuerdo municipal N° 4, de acta 34 de fecha 14 de septiembre de 2020)</t>
  </si>
  <si>
    <t>Pago por supervision del Proyecto. MEJORAMIENTO DE CANCHA DE FUTBOL (OBRAS COMPLEMENTARIAS) COL. STA. CLARA, MUNICIPIO DE SANTA CRUZ MICHAPA, DEPARTAMENTO DE CUSCATLAN.</t>
  </si>
  <si>
    <t>Planilla Salario mes de diciembre 2020.</t>
  </si>
  <si>
    <t>Se anexa planilla # 12, la cual contiene 3 empleados.</t>
  </si>
  <si>
    <t>Pago de planilla al 100% aguinaldo 2020 (apoyo a la salud).</t>
  </si>
  <si>
    <t>Se anexa planilla # 12 A, la cual contiene 3 empleados.</t>
  </si>
  <si>
    <t>Planilla de salario</t>
  </si>
  <si>
    <t>Planilla de aguinaldo</t>
  </si>
  <si>
    <t>Nota solicitud, Orden de compra, Recepcion y Acta de entrega</t>
  </si>
  <si>
    <t>Ninguna.</t>
  </si>
  <si>
    <t>Pago por disposicion final de 56.6175 toneladas de desechos solidos correspondiente al periodo del 16 al  31 de octubre de 2020.</t>
  </si>
  <si>
    <t>Factura 2384</t>
  </si>
  <si>
    <t>Pago por disposicion final de 39.7982 toneladas de desechos solidos correspondiente al periodo del 01 al 15 de noviembre de 2020.</t>
  </si>
  <si>
    <t>Factura 2451</t>
  </si>
  <si>
    <t>Pago por disposicion final de 36.3419 toneladas de desechos solidos correspondiente al periodo del 16 al 30 de noviembre de 2020.</t>
  </si>
  <si>
    <t>Factura 2508</t>
  </si>
  <si>
    <t>Pago por disposicion final de 88.2692 toneladas de desechos solidos correspondiente al periodo del 01 al 15 de diciembre de 2020.</t>
  </si>
  <si>
    <t>Factura 2571</t>
  </si>
  <si>
    <t>Se anexa contrato y acuerdo de adjudicacion numero sesenta y tres, de acta numero uno de fecha seis de enero de dos mil veinte, factura y comprobantes.</t>
  </si>
  <si>
    <t>Pago por disposicion final de 30.6901 toneladas de desechos solidos correspondiente al periodo del 16 al 31 de diciembre de 2020.</t>
  </si>
  <si>
    <t>Factura 2632</t>
  </si>
  <si>
    <t>Planilla Aguinaldo 2020</t>
  </si>
  <si>
    <t>Planilla Salario diciembre 2020</t>
  </si>
  <si>
    <t>Se anexa planilla # 12, la cual contiene 7 empleados.</t>
  </si>
  <si>
    <t>Pago de planilla al 100% Aguinaldo 2020 (Barrido).</t>
  </si>
  <si>
    <t>Se anexa planilla # 12 A, la cual contiene 7 empleados.</t>
  </si>
  <si>
    <t>Planilla de Jornal (Segunda quincena de diciembre)</t>
  </si>
  <si>
    <t>Planilla correspondiente a la 2da. Quincena de diciembre de 2020.</t>
  </si>
  <si>
    <t>Planilla N° 24</t>
  </si>
  <si>
    <t>Se anexa planilla # 24, la cual contiene 6 empleados.</t>
  </si>
  <si>
    <t>Vales de combustible entregados</t>
  </si>
  <si>
    <t>Se anexa planilla de becas (Universitarios y Bachilleres) e informes por el encargado de becas.</t>
  </si>
  <si>
    <t>Se anexa planilla de becas (Universitarios) e informe por el encargado de becas.</t>
  </si>
  <si>
    <t>Nota solicitud, Orden de compra, Recepcion.</t>
  </si>
  <si>
    <t>Se anexa planilla # 12, la cual contiene 2 empleados.</t>
  </si>
  <si>
    <t>Se anexa planilla # 12 A, la cual contiene 2 empleados, se debe el 100% de la planilla.</t>
  </si>
  <si>
    <t>El proveedor factura el total de la compra según factura N° 1178 de fecha 21 de mayo de 2020, la cual esta anexa al pago de la primera cuota.</t>
  </si>
  <si>
    <t>Copia de factura N° 06507</t>
  </si>
  <si>
    <t>Se anexa copia de factura, el proveedor debera de entregar la original al momento de cancelar.</t>
  </si>
  <si>
    <t>Factura 19DS001F3559</t>
  </si>
  <si>
    <t>Queda en expediente factura por el monto total, orden de compra, acta de recepcion y acta de entrega a solicitante.</t>
  </si>
  <si>
    <t>Factura 19DS001F3837</t>
  </si>
  <si>
    <t>Se anexa planilla # 12, la cual contiene 1 empleado.</t>
  </si>
  <si>
    <t>Se adeuda el 100% de la planilla.</t>
  </si>
  <si>
    <t>Compra de $50.00 de gasolina regular para ser utilizada  en las  maquinas motoguadañas, el cual  se utilizara en la chapoda  de  los espacios publicos municipales.</t>
  </si>
  <si>
    <t>Se anexa vale de combustible N° 9867</t>
  </si>
  <si>
    <t>Compra de gasolina para uso de desgranadora de maiz en apoyo a los agricultores del municipio.</t>
  </si>
  <si>
    <t>El proveedor presentara factura cuando se le cancele la compra.</t>
  </si>
  <si>
    <t>Se anexa planilla # 12, la cual contiene un empleado</t>
  </si>
  <si>
    <t>Se anexa planilla # 12, de la cual solo se ha cancelado de dicho aguinaldo la cantidad de $108.00 a la PGR.</t>
  </si>
  <si>
    <t>Compra de una pega tangit de 1/32 y demas herramientas para realizar reparaciones a tuberias en la fuente de la cruz verde, para una mejor vistosidad a los turistas.</t>
  </si>
  <si>
    <t>Se anexa planilla # 12 A, la cual contiene 1 empleado.</t>
  </si>
  <si>
    <t>Pago por la compra de 79.92 galones de combustible, utilizado para traslado de trabajadores y retiro de ripio, correspondiente al mes de diciembre/2020</t>
  </si>
  <si>
    <t>Compra de herramientas para realizar trabajos en caserio el cerrito del casco urbano.</t>
  </si>
  <si>
    <t>Planilla Salario</t>
  </si>
  <si>
    <t>Planilla Aguinaldo 100% (calles y caminos)</t>
  </si>
  <si>
    <t>Se adjunta planilla N° 12 A, la cual contiene 6 empleados.</t>
  </si>
  <si>
    <t>Se adjunta planilla N° 12, la cual contiene 6 empleados.</t>
  </si>
  <si>
    <t>Se adjunta planilla N° 24, la cual contiene 10 empleados.</t>
  </si>
  <si>
    <t>Se adjunta planilla N° 24.1, la cual contiene 1 empleado.</t>
  </si>
  <si>
    <t>Se adjunta copia de Factura.</t>
  </si>
  <si>
    <t>Pago por la Compra de 58.57  galones de combustible, utilizado para diversas actividades emergentes de la municipalidad,correspondiente al mes de diciembre de 2020. según vales #  9853, 9856 y 9865   utilizado en vehiculo municipal donado por USAID, dicha placa esta en proceso</t>
  </si>
  <si>
    <t>Se anexan facturas N° 551, 552.</t>
  </si>
  <si>
    <t>En este caso el proveedor no presento factura debido a que a partir del 03dic2020, se tenia que retener el 1% de IVA.</t>
  </si>
  <si>
    <t>Se anexa nota de la solicitante, con su respectiva acta de entrega.</t>
  </si>
  <si>
    <t>Se anexan facturas 98, 1034, 3857, 2135, 2792, 3879, 3303, 3934, 3930, 3965, 4100</t>
  </si>
  <si>
    <t>Se anexa planila N° 12, la cual contiene 3 empleados</t>
  </si>
  <si>
    <t>Se anexa planila N° 12 A, la cual contiene 3 empleados</t>
  </si>
  <si>
    <t>Se anexa planilla N° 24, la cual contiene 1 empleado.</t>
  </si>
  <si>
    <t>Transferencia entre cuentas</t>
  </si>
  <si>
    <t>Romad Ingenieros, S.A. de C.V.</t>
  </si>
  <si>
    <t>Asfaltado de calle que conduce a centro escolar canton delicias, santa cruz michapa, departamento de cuscatlan.</t>
  </si>
  <si>
    <t>Pago pendiente de cuotas 4, 5 y 6 por la ejecucion del proyecto.</t>
  </si>
  <si>
    <t>Contrato y Acuerdo de adjudicacion</t>
  </si>
  <si>
    <t>A la fecha se cancelo la cantidad de $ 29,667.09, corresp. a las 3 cuotas (1,2 y 3) y Devolucion del 5% de garantia de buena obra.</t>
  </si>
  <si>
    <t>PROSED, S.A. DE C.V.</t>
  </si>
  <si>
    <t>Pago por los servicios de supervision del proyecto "Asfaltado de calle que conduce a centro escolar canton delicias, santa cruz michapa, departamento de cuscatlan".</t>
  </si>
  <si>
    <t>Es el monto total contratado, a la fecha no se le ha cancelado por sus servicios.</t>
  </si>
  <si>
    <t>Asfaltado de calle y cordon sector hernandez - perez, calle a la espartana, Municipio de Santa Cruz Michapa, Departamento de Cuscatlan.</t>
  </si>
  <si>
    <t>Pago por los servicios de supervision del proyecto "Asfaltado de calle y cordon sector hernandez - perez, calle a la espartana, Municipio de Santa Cruz Michapa, Departamento de Cuscatlan.".</t>
  </si>
  <si>
    <t>Transforma, S.A. de C.V.</t>
  </si>
  <si>
    <t>SIIS, S.A. DE C.V.</t>
  </si>
  <si>
    <t>Supervision externa del proyecto "Remodelacion y readeucacion de parque central, municipio de santa cruz michapa, departamento de cuscatlan"</t>
  </si>
  <si>
    <t>Remodelacion y readeucacion de parque central, Municipio de Santa Cruz Michapa, Departamento de Cuscatlan.</t>
  </si>
  <si>
    <t>Obras de Mejoramiento en zona recreativa en colonia santa clara I, Municipio de Santa Cruz Michapa, Departamento de Cuscatlan.</t>
  </si>
  <si>
    <t>Supervision externa del proyecto "Obras de Mejoramiento en zona recreativa en colonia santa clara I, Municipio de Santa Cruz Michapa, Departamento de Cuscatlan"</t>
  </si>
  <si>
    <t>El monto total del contrato es de $8,810.00 cancelando el anticipo, quedando pendiente la cantidad de $ 6,167.00</t>
  </si>
  <si>
    <t>El monto total del contrato es de $9,553.00, cancelando el anticipo, quedando pendiente la cantidad de $ 6,687.10</t>
  </si>
  <si>
    <t>Supervision Externa del proyecto "MEJORAMIENTO DE CANCHA DE FUTBOL (OBRAS COMPLEMENTARIAS) COL. STA. CLARA, MUNICIPIO DE SANTA CRUZ MICHAPA, DEPARTAMENTO DE CUSCATLAN".</t>
  </si>
  <si>
    <t>Contrapartida del proyecto.</t>
  </si>
  <si>
    <t>SALDOS DE AÑOS ANTERIORES</t>
  </si>
  <si>
    <t>Cuentas por pagar de años ant. Gastos de Capital</t>
  </si>
  <si>
    <t>MJSP</t>
  </si>
  <si>
    <t>PRESTAMO</t>
  </si>
  <si>
    <t>TOTAL GENERAL</t>
  </si>
  <si>
    <t>Contrato y Acuerdo de Adjudicacion</t>
  </si>
  <si>
    <t>JRC, ASOCIADOS, S.A. DE C.V.</t>
  </si>
  <si>
    <t>CONSTRUAL, S.A. DE C.V.</t>
  </si>
  <si>
    <t xml:space="preserve">Pago por EJECUCION DEL PROYECTO. REHABILITACION DE CALLE PRINCIPAL QUE CONDUCE A CANTON ANIMAS, (CONOCIDO COMO LA CUESTA DEL FLOR) POR AFECTACIONES DE LA TORMENTA AMANDA, CANTON BUENA VISTA, SANTA CRUZ MICHAPA, DEPARTAMENTO DE CUSCATLAN. </t>
  </si>
  <si>
    <t xml:space="preserve">Pago por SUPERVISION  DEL PROYECTO. REHABILITACION DE CALLE PRINCIPAL QUE CONDUCE A CANTON ANIMAS, (CONOCIDO COMO LA CUESTA DEL FLOR) POR AFECTACIONES DE LA TORMENTA AMANDA, CANTON BUENA VISTA, SANTA CRUZ MICHAPA, DEPARTAMENTO DE CUSCATLAN. </t>
  </si>
  <si>
    <t>PAGO POR EJECUCION DEL PROYECTO.  CONSTRUCCION DE OBRAS DE MITIGACION EN COLONIA SANTA BARBARA 2, FRENTE A LA CALLE QUE CONDUCE A CANTON EL CENTRO, POR AFECTACIONES DE LA TORMENTA AMANDA, MUNICIPIO DE SANTA CRUZ MICHAPA, DEPARTAMENTO DE CUSCATLAN.</t>
  </si>
  <si>
    <t>Pago por SUPERVISION  DEL PROYECTO. CONSTRUCCION DE OBRAS DE MITIGACION EN COLONIA SANTA BARBARA 2, FRENTE A LA CALLE QUE CONDUCE A CANTON EL CENTRO, POR AFECTACIONES DE LA TORMENTA AMANDA, MUNICIPIO DE SANTA CRUZ MICHAPA, DEPARTAMENTO DE CUSCATLAN.</t>
  </si>
  <si>
    <t>Pago por ejecucion del proyecto:  OBRAS DE MITIGACION SOBRE CALLE QUE CONDUCE A CANTON ANIMAS DERIVADA DE LA TORMENTA AMANDA, MUNICIPIO DE SANTA CRUZ MICHAPA, DEPARTAMENTO DE CUSCATLAN.</t>
  </si>
  <si>
    <t>Pago por SUPERVISION  DEL PROYECTO.  OBRAS DE MITIGACION SOBRE CALLE QUE CONDUCE A CANTON ANIMAS DERIVADA DE LA TORMENTA AMANDA, MUNICIPIO DE SANTA CRUZ MICHAPA, DEPARTAMENTO DE CUSCATLAN.</t>
  </si>
  <si>
    <t>Deuda entre cuentas - Transferencia al Fondo GOES - 2020</t>
  </si>
  <si>
    <t>Observacion</t>
  </si>
  <si>
    <t>Ninguna</t>
  </si>
  <si>
    <t>El proyecto posee un monto de ejecucion de $122,880.44, de los cuales solo $40,960.15, serian cancelados de acuerdo a las transferencias FODES 2%</t>
  </si>
  <si>
    <t>Orden de compra, acta de recepcion</t>
  </si>
  <si>
    <t>El monto del proyecto es de $96,995.55, del cual se pago una estimacion por la suma de $29,050.87.</t>
  </si>
  <si>
    <t>PREINVERSION 5%/Pandemia COVID-19</t>
  </si>
  <si>
    <t>Formulacion de la carpeta tecnica del proyecto "Construccion de centro comunitario de Canton Rosales para atencion a la salud e implementacion de medidas preventivas ante la pandemia COVID-19, Municipio de Santa Cruz Michapa, Departamento de Cuscatlan"</t>
  </si>
  <si>
    <t>Se anexa factura N° 973, 978 y 982</t>
  </si>
  <si>
    <t>Se anexa copia de factura 583 por la suma de $86.00 de fecha 09/06/2020</t>
  </si>
  <si>
    <t>Se anexa, Convenio de pago de contribuciones especiales Municipio de Santa Cruz Michapa, firmado con ETESAL, y acuerdo de adjudicacion numero uno de acta cinco de fecha 03/02/2020</t>
  </si>
  <si>
    <t>Factura para reintegro</t>
  </si>
  <si>
    <t>Acuerdo Municipal y Facturas</t>
  </si>
  <si>
    <t>AFP Confia, S.A.</t>
  </si>
  <si>
    <t>AFP Crecer, S.A.</t>
  </si>
  <si>
    <t>ISSS</t>
  </si>
  <si>
    <t>Pago de prestaciones patronales correspondientes al mes de diciembre de 2020</t>
  </si>
  <si>
    <t>IPSFA</t>
  </si>
  <si>
    <t>Pago de planilla correspondiente al mes de diciembre 2020.</t>
  </si>
  <si>
    <t>Pago del planilla correspondiente al mes de diciembre 2020.</t>
  </si>
  <si>
    <t>Copia de factura N° 49539, 03509 y 05514</t>
  </si>
  <si>
    <t>Pago por mantenimientos realizados a los vehiculos municipales.</t>
  </si>
  <si>
    <t>ASFALTADO Y CORDON CUNETA DE AVENIDA EL ROBLE, COLONIA SANTA CLARA N°2, MUNICIPIO DE SANTA CRUZ MICHAPA, DEPARTAMENTO DE CUSCATLAN</t>
  </si>
  <si>
    <t>ASFALTADO DE CALLE LA CUESTONA DE CANTON DELICIAS, MUNICIPIO DE SANTA CRUZ MICHAPA, DEPARTAMENTO DE CUSCATLAN</t>
  </si>
  <si>
    <t>ASFALTADO DE 5ta. CALLE PONIENTE NICOLAS RIVAS, COLONIA SANTA CLARA, MUNICIPIO DE SANTA CRUZ MICHAPA, DEPARTAMENTO DE CUSCATLAN</t>
  </si>
  <si>
    <t>Contrato y Acuerdo de Adjudicacion (Acuerdo 17 Acta 10 de fecha 16/03/2020)</t>
  </si>
  <si>
    <t>Contrato y Acuerdo de Adjudicacion (Acuerdo 19 Acta 10 de fecha 16/03/2020)</t>
  </si>
  <si>
    <t>Contrato y Acuerdo de Adjudicacion (Acuerdo 21 de Acta 10 de fecha 16/03/2020)</t>
  </si>
  <si>
    <t>Contrato y Acuerdo de Adjudicacion (Acuerdo 23 de Acta 10 de fecha 16/03/2020)</t>
  </si>
  <si>
    <t>Contrato y Acuerdo de Adjudicacion (Acuerdo 8 de Acta 12 de fecha 07/04/2020)</t>
  </si>
  <si>
    <t>Contrato y Acuerdo de Adjudicacion (Acuerdo 9 de Acta 36 de fecha 28/09/2020 y acuerdo 36 de Acta 43 de fecha 30/11/2020)</t>
  </si>
  <si>
    <t>Contrato y Acuerdo de Adjudicacion (Acuerdo 10 de Acta 36 de fecha 28/09/2020)</t>
  </si>
  <si>
    <t>Contrato y Acuerdo de Adjudicacion (Acuerdo 1 de Acta 34 de fecha 14/09/2020)</t>
  </si>
  <si>
    <t>Contrato y Acuerdo de Adjudicacion (Acuerdo 2 de Acta 34 de fecha 14/09/2020)</t>
  </si>
  <si>
    <t>Addenda al proyecto "REHABILITACION DE CALLE PRINCIPAL QUE CONDUCE A CANTON ANIMAS, (CONOCIDO COMO LA CUESTA DEL FLOR) POR AFECTACIONES DE LA TORMENTA AMANDA, CANTON BUENA VISTA, SANTA CRUZ MICHAPA, DEPARTAMENTO DE CUSCATLAN. "</t>
  </si>
  <si>
    <t>GOES</t>
  </si>
  <si>
    <t>Orden de compra, acta de recepcion, Acuerdo de adjudicacion y aprobacion de carpeta tecnica.</t>
  </si>
  <si>
    <t>Contrato y acuerdo de adjudicacion (Acuerdo 5 Acta 41 de fecha 16/11/2020)</t>
  </si>
  <si>
    <t>Addenda al contrato y acuerdo de aprobacion de addenda (Acuerdo 9 Acta 5 de fecha 15/12/2020)</t>
  </si>
  <si>
    <t>Contrato y acuerdo de adjudicacion (Acuerdo 6 Acta 41 de fecha 16/11/2020)</t>
  </si>
  <si>
    <t>Orden de compra y Acta de recepcion</t>
  </si>
  <si>
    <t>Contrato y acuerdo de adjudicacion (Acuerdo 7 Acta 41 de fecha 16/11/2020)</t>
  </si>
  <si>
    <t>Contrato y acuerdo de adjudicacion (Acuerdo 8 Acta 41 de fecha 16/11/2020)</t>
  </si>
  <si>
    <t>Contrato y acuerdo de adjudicacion (Acuerdo 11 Acta 41 de fecha 16/11/2020)</t>
  </si>
  <si>
    <t>Contrato y acuerdo de adjudicacion (Acuerdo 13 Acta 41 de fecha 16/11/2020)</t>
  </si>
  <si>
    <t>Planilla, Informes y acuerdo N° 8 de Acta 45 de fecha 15/12/2020</t>
  </si>
  <si>
    <t>Pago penidnete de planilla eventual a personal que laboraron en la elaboracion de paquetes de viveres durante el periodo del 15 al 31 de diciembre de 2020. (Según acuerdo es la suma de $1,450.00, sin embargo solo se le cancelo a Sr. Walter Antonio Fabian Palma)</t>
  </si>
  <si>
    <t>Acta de Recepcion, Orden de Compra (Acuerdo N° 8 Acta 3 de fecha 18/11/2021)</t>
  </si>
  <si>
    <t>Orden de compra, addenda a la orden de compra, oferta, acuerdo de adjudicacion (Acuerdo 31 Acta 39 de fecha 23/10/2020), acuerdo de aprobacion de carpetas y de pago (Acuerdos 34,35, 37, 33, 38, 39 de Acta 43 de fecha 30/11/2020))</t>
  </si>
  <si>
    <t>Contrato y Acuerdo de adjudicacion (Acuerdo 4 de Acta 25 de fecha 17/07/2020)</t>
  </si>
  <si>
    <t>Se anexa Orden de Compra. Acta de Recepcion y Acuerdo de adjudicacion 32 de Acta 43 de fecha 30/11/2020.</t>
  </si>
  <si>
    <t xml:space="preserve">Contrato </t>
  </si>
  <si>
    <t>Deuda entre cuentas - Transferencia al FODES 25%</t>
  </si>
  <si>
    <t>Deuda entre cuentas - Transferencia al FODES 2%</t>
  </si>
  <si>
    <t>Deuda entre cuentas - Transferencia al FODES 75%</t>
  </si>
  <si>
    <t>Formulacion de carpetas tecnicas de los proyectos derivados de las afectaciones de la tormenta AMANDA del Municipio de Santa Cruz Michapa, Departamento de Cuscatlan. (Segndo Desembolso)</t>
  </si>
  <si>
    <t>DEPARTAMENTO DE  CUSCATLAN</t>
  </si>
  <si>
    <t>ALCALDIA MUNICIPAL DE VILLA DE SANTA CRUZ MICHAPA</t>
  </si>
  <si>
    <t>UNIDAD PRESUPUESTARIA</t>
  </si>
  <si>
    <t>LINEA DE TRABAJO</t>
  </si>
  <si>
    <t>CONCEPTO</t>
  </si>
  <si>
    <t>AREA DE GESTIÓN</t>
  </si>
  <si>
    <t>01</t>
  </si>
  <si>
    <t>DIRECCION Y ADMINISTRACION MUNICIPAL</t>
  </si>
  <si>
    <t>1 - CONDUCCION ADMINISTRATIVA</t>
  </si>
  <si>
    <t>0101</t>
  </si>
  <si>
    <t>DIRECCION Y ADMINISTRACION SUPERIOR</t>
  </si>
  <si>
    <t>0102</t>
  </si>
  <si>
    <t>ADMINISTRACION FINANCIERA Y TRIBUTARIA</t>
  </si>
  <si>
    <t>02</t>
  </si>
  <si>
    <t>SERVICIOS MUNICIPALES</t>
  </si>
  <si>
    <t>0201</t>
  </si>
  <si>
    <t>SERVICIOS INTERNOS</t>
  </si>
  <si>
    <t>0202</t>
  </si>
  <si>
    <t>SERVICIOS EXTERNOS</t>
  </si>
  <si>
    <t>03</t>
  </si>
  <si>
    <t>INVERSION E INFRAESTRUCTURA SOCIAL</t>
  </si>
  <si>
    <t>3 - DESARROLLO SOCIAL</t>
  </si>
  <si>
    <t>0301</t>
  </si>
  <si>
    <t>INFRAESTRUCTURA SOCIAL</t>
  </si>
  <si>
    <t>0302</t>
  </si>
  <si>
    <t>PROGRAMAS DE DESARROLLO SOCIAL</t>
  </si>
  <si>
    <t>04</t>
  </si>
  <si>
    <t>DESARROLLO ECONOMICO</t>
  </si>
  <si>
    <t>4- DESARROLLO ECONOMICO</t>
  </si>
  <si>
    <t>0401</t>
  </si>
  <si>
    <t>INFRAESTRUCTURA PARA EL DESARROLLO ECONOMICO</t>
  </si>
  <si>
    <t>05</t>
  </si>
  <si>
    <t>SERVICIO DE LA DEUDA MUNICIPAL</t>
  </si>
  <si>
    <t>5- DEUDA PUBLICA</t>
  </si>
  <si>
    <t>0501</t>
  </si>
  <si>
    <t>AMORTIZACION E INTERESES DE LA DEUDA PUBLICA MUNICIPAL</t>
  </si>
  <si>
    <t>ESTRUCTURA PRESUPUESTARIA PARA EL EJERCICIO 2021</t>
  </si>
  <si>
    <t>PRESUPUESTO DE INGRESOS POR RUBROS Y FUENTES DE FINANCIAMIENTO.</t>
  </si>
  <si>
    <t>EN DOLARES DE LOS ESTADOS UNIDOS DE AMERICA</t>
  </si>
  <si>
    <t>LA ALCALDÍA EJECUTARA EL PRESUPUESTO DE INGRESOS DE LA SIGUIENTE MANERA:</t>
  </si>
  <si>
    <t>*  Las funciones administrativas y operativas lo hará con:</t>
  </si>
  <si>
    <r>
      <t xml:space="preserve">     </t>
    </r>
    <r>
      <rPr>
        <i/>
        <sz val="12"/>
        <color theme="1"/>
        <rFont val="Arial Black"/>
        <family val="2"/>
      </rPr>
      <t xml:space="preserve">      * Fondos Propios</t>
    </r>
  </si>
  <si>
    <r>
      <t xml:space="preserve">     </t>
    </r>
    <r>
      <rPr>
        <i/>
        <sz val="12"/>
        <color theme="1"/>
        <rFont val="Arial Black"/>
        <family val="2"/>
      </rPr>
      <t xml:space="preserve">     * 25% del Fondo FODES</t>
    </r>
  </si>
  <si>
    <r>
      <t xml:space="preserve">*  </t>
    </r>
    <r>
      <rPr>
        <sz val="12"/>
        <color theme="1"/>
        <rFont val="Arial"/>
        <family val="2"/>
      </rPr>
      <t>Los Proyectos de Inversión orientados al Desarrollo Social y Desarrollo Economico, los ejecutará con:</t>
    </r>
  </si>
  <si>
    <t>INGRESOS MUNICIPALES</t>
  </si>
  <si>
    <t>FONDOS. PROPIOS</t>
  </si>
  <si>
    <t>Inversion FODES 75%</t>
  </si>
  <si>
    <t>Inversion FODES 2%</t>
  </si>
  <si>
    <t xml:space="preserve">Estimación de Ingresos por Impuestos proyectados </t>
  </si>
  <si>
    <t xml:space="preserve">Estimación de Ingresos por Tasas y derechos proyectados </t>
  </si>
  <si>
    <t>Estimacion de Ingresos por bienes y servicios</t>
  </si>
  <si>
    <t>Ingresos Financieros y otros</t>
  </si>
  <si>
    <t>Transferencias corrientes del sector Publico FODES 25%</t>
  </si>
  <si>
    <t>Transferencias de Capital del sector Publico FODES 75%</t>
  </si>
  <si>
    <t>Transferencias de Capital del sector Publico FODES 2%</t>
  </si>
  <si>
    <t>Transferencias de Capital del sector Publico (MJSP)</t>
  </si>
  <si>
    <t>Saldos de años anteriores (cuentas por cobrar) mora hasta diciembre, 12109-12108-12112-12117 de años anteriores</t>
  </si>
  <si>
    <t>EJERCICIO FINANCIERO FISCAL:2021</t>
  </si>
  <si>
    <t>PRESUPUESTO MUNICIPAL 2021</t>
  </si>
  <si>
    <t>(En Dolares de los Estados Unidos de America)</t>
  </si>
  <si>
    <t xml:space="preserve"> Objeto Específico</t>
  </si>
  <si>
    <t>DENOMINACION</t>
  </si>
  <si>
    <t xml:space="preserve"> Fondo General</t>
  </si>
  <si>
    <t>Fondos Propios</t>
  </si>
  <si>
    <t xml:space="preserve">PRESTAMO </t>
  </si>
  <si>
    <t>MJSP (Minist. De Ju</t>
  </si>
  <si>
    <t xml:space="preserve"> T O T A L  </t>
  </si>
  <si>
    <t>FODES</t>
  </si>
  <si>
    <t>Funcionamiento 25%</t>
  </si>
  <si>
    <t>Inversión 75%</t>
  </si>
  <si>
    <t>Inversión 2%</t>
  </si>
  <si>
    <t>IMPUESTOS</t>
  </si>
  <si>
    <t>IMPUESTOS MUNICIPALES</t>
  </si>
  <si>
    <t>De Comercio</t>
  </si>
  <si>
    <t>Vallas Publicitarias</t>
  </si>
  <si>
    <t>Vialidades</t>
  </si>
  <si>
    <t>TASAS Y DERECHOS</t>
  </si>
  <si>
    <t>TASAS</t>
  </si>
  <si>
    <t>Por Serv. Certific. Visado de Docum.</t>
  </si>
  <si>
    <t>Por Expedic. Documentos de Identif.</t>
  </si>
  <si>
    <t>Alumbrado Público</t>
  </si>
  <si>
    <t>Aseo Público</t>
  </si>
  <si>
    <t>Cementerios Municipales</t>
  </si>
  <si>
    <t>Desechos</t>
  </si>
  <si>
    <t>Fiestas Patronales</t>
  </si>
  <si>
    <t>Mercados</t>
  </si>
  <si>
    <t>Pavimentacion</t>
  </si>
  <si>
    <t>Postes, Torres y Antenas</t>
  </si>
  <si>
    <t>Rastro y Tiangue</t>
  </si>
  <si>
    <t>Terminal de Buses</t>
  </si>
  <si>
    <t>Baños y Lavaderos Públicos</t>
  </si>
  <si>
    <t>DERECHOS</t>
  </si>
  <si>
    <t>Permisos y Licencias Municipales</t>
  </si>
  <si>
    <t>VENTA DE BIENES Y SERVICIOS</t>
  </si>
  <si>
    <t>INGRESOS POR PRESTACION DE SERVICIOS</t>
  </si>
  <si>
    <t>Servicios Básicos</t>
  </si>
  <si>
    <t>INGRESOS FINANCIEROS Y OTROS</t>
  </si>
  <si>
    <t>MULTAS E INTERESES POR MORA</t>
  </si>
  <si>
    <t>Intereses por mora de impuestos</t>
  </si>
  <si>
    <t>Multas por Registro Civil</t>
  </si>
  <si>
    <t>Otras multas municipales</t>
  </si>
  <si>
    <t>OTROS INGRESOS NO CLASIFICADOS</t>
  </si>
  <si>
    <t>Ingresos Diversos</t>
  </si>
  <si>
    <t>TRANSFER. CORRIENTES DEL SECTOR PUBLICO</t>
  </si>
  <si>
    <t>Transfer. Corrientes del Sector Publico</t>
  </si>
  <si>
    <t>TRANSFERENCIAS DE CAPITAL</t>
  </si>
  <si>
    <t>TRANSFER. DE CAPITAL DEL SECTOR PUBLICO</t>
  </si>
  <si>
    <t>Transfer. de Capital del Sector Público</t>
  </si>
  <si>
    <t>SALDOS INICIALES DE CAJA Y BANCOS</t>
  </si>
  <si>
    <t>Saldo Inicial en caja</t>
  </si>
  <si>
    <t>Saldo Inicial en Banco</t>
  </si>
  <si>
    <t>CUENTAS POR COBRAR DE AÑOS ANTERIORES</t>
  </si>
  <si>
    <t>Cuentas por cobrar de años anteriores</t>
  </si>
  <si>
    <t>TOTALES POR ESPECIFICO</t>
  </si>
  <si>
    <t>TOTALES POR CUENTA</t>
  </si>
  <si>
    <t>TOTALES POR RUBRO</t>
  </si>
  <si>
    <t>PRESUPUESTO MUNICIPAL DE INGRESOS 2021</t>
  </si>
  <si>
    <t>DETALLE DE INGRESOS CONSOLIDADOS PARA EL AÑO 2021</t>
  </si>
  <si>
    <t>PRESUPUESTO DE INGRESOS</t>
  </si>
  <si>
    <t>RUBRO DE AGRUPACION</t>
  </si>
  <si>
    <t>MONTO PRESUPUESTADO</t>
  </si>
  <si>
    <t>INGRESOS DIVERSOS Y OTROS</t>
  </si>
  <si>
    <t>SALDO DE AÑOS ANTERIORES</t>
  </si>
  <si>
    <t>TOTAL INGRESOS</t>
  </si>
  <si>
    <t>PRESUPUESTO DE EGRESOS</t>
  </si>
  <si>
    <t>AMORTIZACION DE ENDEUDAMIENTO PUBLICO</t>
  </si>
  <si>
    <t>CUENTAS POR PAGAR DE AÑOS ANTERIORES.</t>
  </si>
  <si>
    <t>TOTAL GASTOS</t>
  </si>
  <si>
    <t>NOTA: CODIGO DE PROYECTO 435004, EJECUTADO EN EL 2019.</t>
  </si>
  <si>
    <t>COD.  443041, PROY. EJECUTADO EN EL 2019</t>
  </si>
  <si>
    <t>COD.  810008, PROY DEL 2020</t>
  </si>
  <si>
    <t>FONDOS GOES, COVID-19 Y TORMENTA AMANDA</t>
  </si>
  <si>
    <t>Impuestos municipales diversos</t>
  </si>
  <si>
    <t>PRESUPUESTO INSTITUCIONAL DE EGRESOS: FONDOS PROPIOS   2021</t>
  </si>
  <si>
    <t>ESTRUCTURA PRESUPUESTARIA</t>
  </si>
  <si>
    <t xml:space="preserve">ÁREA DE GESTIÓN 1: CONDUCCIÓN ADMINISTRATIVA </t>
  </si>
  <si>
    <t>AREA DE GESTION</t>
  </si>
  <si>
    <t>FUENTE DE FINANCIAMIENTO</t>
  </si>
  <si>
    <t>OBJETO ESPECIFICO</t>
  </si>
  <si>
    <t xml:space="preserve">CONCEPTO/DENOMINACIONES </t>
  </si>
  <si>
    <t>Fuente de Financiamiento 2 (Fondos Propios)</t>
  </si>
  <si>
    <t>Fuente de Recursos 000</t>
  </si>
  <si>
    <t>(7)TOTAL</t>
  </si>
  <si>
    <t>Remuneraciones Permanentes</t>
  </si>
  <si>
    <t>Remuneraciones Eventuales</t>
  </si>
  <si>
    <t>Beneficios Adicionales</t>
  </si>
  <si>
    <t>Contrib. Patron. a Instituc.de Seg.  Soc.Púb.</t>
  </si>
  <si>
    <t>Por Remuneraciones Permanentes</t>
  </si>
  <si>
    <t>Contrib. Patron. a Instit. de Segur. Social Priv.</t>
  </si>
  <si>
    <t>Gastos de Representación</t>
  </si>
  <si>
    <t>Por Prestación de Servicios en el País</t>
  </si>
  <si>
    <t>ADQUISICIONES DE BIENES Y SERVICIOS</t>
  </si>
  <si>
    <t>Bienes de Uso y Consumo</t>
  </si>
  <si>
    <t>Productos de Papel y Cartón</t>
  </si>
  <si>
    <t>Productos de cuero y caucho</t>
  </si>
  <si>
    <t>Productos Químicos</t>
  </si>
  <si>
    <t>Combustible y Lubricantes</t>
  </si>
  <si>
    <t>Minerales No Metálicos y Prod.Derivados</t>
  </si>
  <si>
    <t>Minerales Metálicos y Productos Derivados</t>
  </si>
  <si>
    <t>Materiales de Oficina</t>
  </si>
  <si>
    <t>Materiales Informáticos</t>
  </si>
  <si>
    <t xml:space="preserve">Libros, Textos, Utiles de </t>
  </si>
  <si>
    <t>Materiales Eléctricos</t>
  </si>
  <si>
    <t>Bienes de Uso y Consumo Diversos</t>
  </si>
  <si>
    <t>Servicios de Energía Electrica</t>
  </si>
  <si>
    <t>servicios de agra</t>
  </si>
  <si>
    <t>Servicios de Telecomunicaciones</t>
  </si>
  <si>
    <t xml:space="preserve">Servicios de Correo </t>
  </si>
  <si>
    <t>Servicios Generales y Arrendamientos</t>
  </si>
  <si>
    <t>Mantto y Reparación de Bienes Muebles</t>
  </si>
  <si>
    <t xml:space="preserve">Mantenimiento y Reparación de Vehículo </t>
  </si>
  <si>
    <t xml:space="preserve">Transporte, Fletes y Almacenamiento </t>
  </si>
  <si>
    <t xml:space="preserve">Servicios de Publicidad </t>
  </si>
  <si>
    <t>Impresiones, Publicaciones y Reproducciones</t>
  </si>
  <si>
    <t xml:space="preserve">Servicios Generales y Arrendamientos Diversos </t>
  </si>
  <si>
    <t>Pasajes y Viaticos</t>
  </si>
  <si>
    <t>Pasajes al interior</t>
  </si>
  <si>
    <t>Viáticos por Comisión Interna</t>
  </si>
  <si>
    <t xml:space="preserve">Viáticos por Comisión Externa </t>
  </si>
  <si>
    <t>Consultorías, Estudios e Investigaciones</t>
  </si>
  <si>
    <t>Servicios Jurídicos</t>
  </si>
  <si>
    <t>Servicios de contabilidad y Auditoria</t>
  </si>
  <si>
    <t>Primas Gastos de Seguros de personas</t>
  </si>
  <si>
    <t xml:space="preserve">Comisiones y Gastos Bancarios </t>
  </si>
  <si>
    <t>Transferencias Corrientes al Sector Privado</t>
  </si>
  <si>
    <t xml:space="preserve">A organismos sin fines de lucro </t>
  </si>
  <si>
    <t xml:space="preserve">Vehículos de Transporte </t>
  </si>
  <si>
    <t>Cuentas por Pagar de Años Anter.Gastos Corrtes</t>
  </si>
  <si>
    <t>Ctas por Pagar de Años Ant. Gastos Corrientes</t>
  </si>
  <si>
    <t>PRESUPUESTO INSTITUCIONAL DE EGRESOS: FODES 25%   2021</t>
  </si>
  <si>
    <t>UNIDAD PRESUPUEST.</t>
  </si>
  <si>
    <t>FUENTE DE FINANCIAMTO</t>
  </si>
  <si>
    <t>FUENTE DE RECURSOS</t>
  </si>
  <si>
    <t>DENOMINACION (ESPECIFICOS)</t>
  </si>
  <si>
    <t xml:space="preserve">AREA DE GESTION 1: CONDUCCION ADMINISTRATIVA </t>
  </si>
  <si>
    <t>Fuente de Financiamiento 1 (Fondo General 25%)</t>
  </si>
  <si>
    <t>Beneficios adicionales(Bonific. Vacaciones)</t>
  </si>
  <si>
    <t>Contrib. Patron.a Instit. de Seg.  Social Publicas</t>
  </si>
  <si>
    <t>Contrib. Patron. a Instit. de Segur. Social Privadas</t>
  </si>
  <si>
    <t>Productos de papel y carton</t>
  </si>
  <si>
    <t>Especies Municipales Diversas</t>
  </si>
  <si>
    <t>Servicios de Agua</t>
  </si>
  <si>
    <t>Mtto y Reparacion de vehiculos</t>
  </si>
  <si>
    <t>1</t>
  </si>
  <si>
    <t>Comisiones Gastos Bancarios</t>
  </si>
  <si>
    <t>Transferencias al Sector Público</t>
  </si>
  <si>
    <t>Transferencias al Sector Público (CDA, ASOMUC, COMURES)</t>
  </si>
  <si>
    <t>Bienes muebles</t>
  </si>
  <si>
    <t>Equipos Informáticos</t>
  </si>
  <si>
    <t>Cuentas por Pagar de Años Anteriores Gastos Corrtes</t>
  </si>
  <si>
    <t>TOTAL POR ESPECIFICO</t>
  </si>
  <si>
    <t>TOTAL POR CUENTA</t>
  </si>
  <si>
    <t>TOTAL POR RUBRO</t>
  </si>
  <si>
    <t>PRESUPUESTO POR RUBROS DE AGRUPACION, EJERCICIO 2021</t>
  </si>
  <si>
    <t>Saldos en bancos al 31/12/2020</t>
  </si>
  <si>
    <t>Saldo en caja al 31/12/2020</t>
  </si>
  <si>
    <t>FDOS. GOES (COVID-19 Y TORMENTA AMANDA)</t>
  </si>
  <si>
    <t xml:space="preserve">        * Las Transferencias del 75% y 2% FODES, FISDL y FDOS del MJSP</t>
  </si>
  <si>
    <t xml:space="preserve">Total Ingresos Presupuestados más saldos al 31/12/2020     Fondos Propios, FODES 25%, FODES 75%, 2%, FISDL; PRESTAMO Y FDOS. MJSP </t>
  </si>
  <si>
    <t>DETALLE DEL PERSONAL CANCELADO CON FONDOS FODES 75%</t>
  </si>
  <si>
    <t>DETALLE DE PROYECTOS A FINANCIAR CON FODES 75%</t>
  </si>
  <si>
    <t>PARA INGRESAR AL SAFIM</t>
  </si>
  <si>
    <t>Impresiones, publicaciones y reproducciones</t>
  </si>
  <si>
    <t>0301 DESARROLLO SOCIAL, CONTRIBUCION ESPECIAL PARA LA SEGURIDAD CIUDADANA Y CONVIVENCIA (CESC)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</si>
</sst>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$-440A]* #,##0.00_);_([$$-440A]* \(#,##0.00\);_([$$-440A]* &quot;-&quot;??_);_(@_)"/>
    <numFmt numFmtId="167" formatCode="#,##0.00_ ;[Red]\-#,##0.00\ 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8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9"/>
      <color rgb="FF0000CC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rgb="FF0070C0"/>
      <name val="Algerian"/>
      <family val="5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Gill Sans"/>
    </font>
    <font>
      <b/>
      <sz val="10"/>
      <color rgb="FF000000"/>
      <name val="Gill Sans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8" tint="-0.499984740745262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 Black"/>
      <family val="2"/>
    </font>
    <font>
      <b/>
      <i/>
      <sz val="12"/>
      <color theme="1"/>
      <name val="Arial Black"/>
      <family val="2"/>
    </font>
    <font>
      <i/>
      <sz val="12"/>
      <color theme="1"/>
      <name val="Arial Black"/>
      <family val="2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indexed="8"/>
      <name val="Arial"/>
      <family val="2"/>
    </font>
    <font>
      <b/>
      <sz val="8"/>
      <color rgb="FFC00000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</cellStyleXfs>
  <cellXfs count="63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164" fontId="4" fillId="0" borderId="0" xfId="1" applyFont="1"/>
    <xf numFmtId="164" fontId="3" fillId="0" borderId="0" xfId="1" applyFont="1"/>
    <xf numFmtId="0" fontId="10" fillId="0" borderId="0" xfId="0" applyFont="1"/>
    <xf numFmtId="0" fontId="9" fillId="3" borderId="7" xfId="3" applyFont="1" applyFill="1" applyBorder="1" applyAlignment="1">
      <alignment horizontal="center" vertical="center" wrapText="1"/>
    </xf>
    <xf numFmtId="0" fontId="9" fillId="7" borderId="10" xfId="3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 wrapText="1"/>
    </xf>
    <xf numFmtId="0" fontId="9" fillId="5" borderId="14" xfId="3" applyFont="1" applyFill="1" applyBorder="1" applyAlignment="1">
      <alignment horizontal="center" vertical="center" wrapText="1"/>
    </xf>
    <xf numFmtId="0" fontId="9" fillId="5" borderId="15" xfId="3" applyFont="1" applyFill="1" applyBorder="1" applyAlignment="1">
      <alignment horizontal="center" vertical="center" wrapText="1"/>
    </xf>
    <xf numFmtId="0" fontId="9" fillId="7" borderId="14" xfId="3" applyFont="1" applyFill="1" applyBorder="1" applyAlignment="1">
      <alignment vertical="center" wrapText="1"/>
    </xf>
    <xf numFmtId="0" fontId="9" fillId="6" borderId="14" xfId="3" applyFont="1" applyFill="1" applyBorder="1" applyAlignment="1">
      <alignment vertical="center" wrapText="1"/>
    </xf>
    <xf numFmtId="0" fontId="9" fillId="6" borderId="16" xfId="3" applyFont="1" applyFill="1" applyBorder="1" applyAlignment="1">
      <alignment vertical="center" wrapText="1"/>
    </xf>
    <xf numFmtId="0" fontId="8" fillId="0" borderId="17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7" xfId="3" applyFont="1" applyBorder="1" applyAlignment="1">
      <alignment vertical="center" wrapText="1"/>
    </xf>
    <xf numFmtId="0" fontId="12" fillId="7" borderId="17" xfId="3" applyFont="1" applyFill="1" applyBorder="1" applyAlignment="1">
      <alignment horizontal="center" vertical="center" wrapText="1"/>
    </xf>
    <xf numFmtId="0" fontId="12" fillId="7" borderId="17" xfId="3" applyFont="1" applyFill="1" applyBorder="1" applyAlignment="1">
      <alignment horizontal="center" wrapText="1"/>
    </xf>
    <xf numFmtId="49" fontId="12" fillId="7" borderId="17" xfId="3" applyNumberFormat="1" applyFont="1" applyFill="1" applyBorder="1" applyAlignment="1">
      <alignment horizontal="center"/>
    </xf>
    <xf numFmtId="44" fontId="12" fillId="7" borderId="17" xfId="4" applyFont="1" applyFill="1" applyBorder="1" applyAlignment="1">
      <alignment horizontal="center"/>
    </xf>
    <xf numFmtId="44" fontId="12" fillId="7" borderId="1" xfId="4" applyFont="1" applyFill="1" applyBorder="1" applyAlignment="1">
      <alignment horizontal="center"/>
    </xf>
    <xf numFmtId="49" fontId="12" fillId="7" borderId="1" xfId="3" applyNumberFormat="1" applyFont="1" applyFill="1" applyBorder="1" applyAlignment="1">
      <alignment horizontal="center"/>
    </xf>
    <xf numFmtId="44" fontId="14" fillId="8" borderId="1" xfId="0" applyNumberFormat="1" applyFont="1" applyFill="1" applyBorder="1"/>
    <xf numFmtId="0" fontId="8" fillId="0" borderId="0" xfId="3" applyFont="1" applyAlignment="1">
      <alignment horizontal="center" vertical="center" wrapText="1"/>
    </xf>
    <xf numFmtId="0" fontId="15" fillId="0" borderId="0" xfId="0" applyFont="1"/>
    <xf numFmtId="0" fontId="17" fillId="9" borderId="17" xfId="3" applyFont="1" applyFill="1" applyBorder="1" applyAlignment="1">
      <alignment horizontal="center" vertical="center" wrapText="1"/>
    </xf>
    <xf numFmtId="0" fontId="12" fillId="9" borderId="17" xfId="3" applyFont="1" applyFill="1" applyBorder="1" applyAlignment="1">
      <alignment horizontal="center" wrapText="1"/>
    </xf>
    <xf numFmtId="49" fontId="12" fillId="9" borderId="17" xfId="3" applyNumberFormat="1" applyFont="1" applyFill="1" applyBorder="1" applyAlignment="1">
      <alignment horizontal="center"/>
    </xf>
    <xf numFmtId="44" fontId="12" fillId="9" borderId="17" xfId="4" applyFont="1" applyFill="1" applyBorder="1" applyAlignment="1">
      <alignment horizontal="center"/>
    </xf>
    <xf numFmtId="44" fontId="12" fillId="9" borderId="1" xfId="4" applyFont="1" applyFill="1" applyBorder="1" applyAlignment="1">
      <alignment horizontal="center"/>
    </xf>
    <xf numFmtId="0" fontId="12" fillId="9" borderId="24" xfId="3" applyFont="1" applyFill="1" applyBorder="1" applyAlignment="1">
      <alignment horizontal="center" wrapText="1"/>
    </xf>
    <xf numFmtId="49" fontId="12" fillId="9" borderId="24" xfId="3" applyNumberFormat="1" applyFont="1" applyFill="1" applyBorder="1" applyAlignment="1">
      <alignment horizontal="center"/>
    </xf>
    <xf numFmtId="44" fontId="12" fillId="9" borderId="25" xfId="4" applyFont="1" applyFill="1" applyBorder="1" applyAlignment="1">
      <alignment horizontal="center"/>
    </xf>
    <xf numFmtId="44" fontId="12" fillId="9" borderId="24" xfId="4" applyFont="1" applyFill="1" applyBorder="1" applyAlignment="1">
      <alignment horizontal="center"/>
    </xf>
    <xf numFmtId="0" fontId="12" fillId="9" borderId="1" xfId="3" applyFont="1" applyFill="1" applyBorder="1" applyAlignment="1">
      <alignment horizontal="center" wrapText="1"/>
    </xf>
    <xf numFmtId="49" fontId="12" fillId="9" borderId="1" xfId="3" applyNumberFormat="1" applyFont="1" applyFill="1" applyBorder="1" applyAlignment="1">
      <alignment horizontal="center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wrapText="1"/>
    </xf>
    <xf numFmtId="49" fontId="12" fillId="0" borderId="0" xfId="3" applyNumberFormat="1" applyFont="1" applyAlignment="1">
      <alignment horizontal="center"/>
    </xf>
    <xf numFmtId="44" fontId="12" fillId="0" borderId="0" xfId="4" applyFont="1" applyFill="1" applyBorder="1" applyAlignment="1">
      <alignment horizontal="center"/>
    </xf>
    <xf numFmtId="0" fontId="12" fillId="9" borderId="1" xfId="3" applyFont="1" applyFill="1" applyBorder="1" applyAlignment="1">
      <alignment horizontal="center" vertical="center" wrapText="1"/>
    </xf>
    <xf numFmtId="44" fontId="14" fillId="8" borderId="1" xfId="4" applyFont="1" applyFill="1" applyBorder="1" applyAlignment="1">
      <alignment horizontal="center"/>
    </xf>
    <xf numFmtId="0" fontId="15" fillId="9" borderId="1" xfId="0" applyFont="1" applyFill="1" applyBorder="1"/>
    <xf numFmtId="0" fontId="12" fillId="7" borderId="1" xfId="3" applyFont="1" applyFill="1" applyBorder="1" applyAlignment="1">
      <alignment horizontal="center" wrapText="1"/>
    </xf>
    <xf numFmtId="44" fontId="0" fillId="0" borderId="0" xfId="0" applyNumberFormat="1"/>
    <xf numFmtId="164" fontId="0" fillId="0" borderId="0" xfId="0" applyNumberFormat="1"/>
    <xf numFmtId="0" fontId="8" fillId="12" borderId="30" xfId="2" applyFont="1" applyFill="1" applyBorder="1" applyAlignment="1">
      <alignment horizontal="center" vertical="center" textRotation="90" wrapText="1"/>
    </xf>
    <xf numFmtId="0" fontId="8" fillId="12" borderId="25" xfId="2" applyFont="1" applyFill="1" applyBorder="1" applyAlignment="1">
      <alignment horizontal="center" vertical="center" textRotation="90" wrapText="1"/>
    </xf>
    <xf numFmtId="0" fontId="19" fillId="10" borderId="1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 wrapText="1"/>
    </xf>
    <xf numFmtId="0" fontId="19" fillId="10" borderId="1" xfId="0" applyFont="1" applyFill="1" applyBorder="1" applyAlignment="1">
      <alignment horizontal="left" wrapText="1"/>
    </xf>
    <xf numFmtId="44" fontId="4" fillId="10" borderId="1" xfId="4" applyFont="1" applyFill="1" applyBorder="1" applyAlignment="1">
      <alignment horizontal="left"/>
    </xf>
    <xf numFmtId="0" fontId="19" fillId="13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left" wrapText="1"/>
    </xf>
    <xf numFmtId="44" fontId="4" fillId="13" borderId="1" xfId="4" applyFont="1" applyFill="1" applyBorder="1" applyAlignment="1">
      <alignment horizontal="left"/>
    </xf>
    <xf numFmtId="0" fontId="19" fillId="11" borderId="1" xfId="0" applyFont="1" applyFill="1" applyBorder="1" applyAlignment="1">
      <alignment horizont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wrapText="1"/>
    </xf>
    <xf numFmtId="44" fontId="4" fillId="0" borderId="1" xfId="4" applyFont="1" applyFill="1" applyBorder="1" applyAlignment="1">
      <alignment horizontal="left"/>
    </xf>
    <xf numFmtId="0" fontId="19" fillId="0" borderId="1" xfId="0" applyFont="1" applyBorder="1" applyAlignment="1">
      <alignment horizontal="center" wrapText="1"/>
    </xf>
    <xf numFmtId="0" fontId="19" fillId="11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3" fillId="13" borderId="1" xfId="3" applyFont="1" applyFill="1" applyBorder="1" applyAlignment="1">
      <alignment horizontal="center" vertical="center"/>
    </xf>
    <xf numFmtId="0" fontId="3" fillId="13" borderId="1" xfId="3" applyFont="1" applyFill="1" applyBorder="1" applyAlignment="1">
      <alignment horizontal="left" wrapText="1"/>
    </xf>
    <xf numFmtId="0" fontId="4" fillId="0" borderId="25" xfId="3" applyFont="1" applyBorder="1" applyAlignment="1">
      <alignment horizontal="center" vertical="center"/>
    </xf>
    <xf numFmtId="0" fontId="4" fillId="0" borderId="25" xfId="3" applyFont="1" applyBorder="1" applyAlignment="1">
      <alignment horizontal="left" wrapText="1"/>
    </xf>
    <xf numFmtId="0" fontId="19" fillId="13" borderId="1" xfId="0" applyFont="1" applyFill="1" applyBorder="1" applyAlignment="1">
      <alignment horizontal="left"/>
    </xf>
    <xf numFmtId="0" fontId="19" fillId="0" borderId="24" xfId="0" applyFont="1" applyBorder="1" applyAlignment="1">
      <alignment horizontal="center" wrapText="1"/>
    </xf>
    <xf numFmtId="0" fontId="19" fillId="11" borderId="24" xfId="0" applyFont="1" applyFill="1" applyBorder="1" applyAlignment="1">
      <alignment horizontal="left" wrapText="1"/>
    </xf>
    <xf numFmtId="44" fontId="4" fillId="11" borderId="1" xfId="4" applyFont="1" applyFill="1" applyBorder="1" applyAlignment="1">
      <alignment horizontal="left"/>
    </xf>
    <xf numFmtId="0" fontId="4" fillId="13" borderId="1" xfId="0" applyFont="1" applyFill="1" applyBorder="1" applyAlignment="1">
      <alignment horizontal="center"/>
    </xf>
    <xf numFmtId="0" fontId="4" fillId="13" borderId="1" xfId="3" applyFont="1" applyFill="1" applyBorder="1" applyAlignment="1">
      <alignment horizontal="center"/>
    </xf>
    <xf numFmtId="0" fontId="4" fillId="13" borderId="1" xfId="3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43" fontId="3" fillId="7" borderId="1" xfId="5" applyFont="1" applyFill="1" applyBorder="1" applyAlignment="1">
      <alignment horizontal="right"/>
    </xf>
    <xf numFmtId="44" fontId="4" fillId="13" borderId="1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165" fontId="0" fillId="0" borderId="0" xfId="0" applyNumberFormat="1"/>
    <xf numFmtId="0" fontId="4" fillId="9" borderId="0" xfId="0" applyFont="1" applyFill="1"/>
    <xf numFmtId="164" fontId="4" fillId="9" borderId="0" xfId="1" applyFont="1" applyFill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left" wrapText="1"/>
    </xf>
    <xf numFmtId="0" fontId="4" fillId="13" borderId="1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11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13" borderId="1" xfId="0" applyFont="1" applyFill="1" applyBorder="1" applyAlignment="1">
      <alignment horizontal="left"/>
    </xf>
    <xf numFmtId="0" fontId="4" fillId="0" borderId="24" xfId="0" applyFont="1" applyBorder="1" applyAlignment="1">
      <alignment horizontal="center" wrapText="1"/>
    </xf>
    <xf numFmtId="0" fontId="4" fillId="11" borderId="24" xfId="0" applyFont="1" applyFill="1" applyBorder="1" applyAlignment="1">
      <alignment horizontal="left" wrapText="1"/>
    </xf>
    <xf numFmtId="43" fontId="0" fillId="0" borderId="0" xfId="0" applyNumberFormat="1"/>
    <xf numFmtId="164" fontId="4" fillId="0" borderId="0" xfId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164" fontId="4" fillId="0" borderId="0" xfId="0" applyNumberFormat="1" applyFont="1" applyBorder="1"/>
    <xf numFmtId="0" fontId="21" fillId="7" borderId="17" xfId="3" applyFont="1" applyFill="1" applyBorder="1" applyAlignment="1">
      <alignment horizontal="left" vertical="center" wrapText="1"/>
    </xf>
    <xf numFmtId="0" fontId="21" fillId="7" borderId="1" xfId="3" applyFont="1" applyFill="1" applyBorder="1" applyAlignment="1">
      <alignment horizontal="left" vertical="center" wrapText="1"/>
    </xf>
    <xf numFmtId="0" fontId="21" fillId="9" borderId="17" xfId="3" applyFont="1" applyFill="1" applyBorder="1" applyAlignment="1">
      <alignment horizontal="left" vertical="center" wrapText="1"/>
    </xf>
    <xf numFmtId="0" fontId="21" fillId="9" borderId="24" xfId="3" applyFont="1" applyFill="1" applyBorder="1" applyAlignment="1">
      <alignment horizontal="left" vertical="center" wrapText="1"/>
    </xf>
    <xf numFmtId="0" fontId="21" fillId="9" borderId="1" xfId="3" applyFont="1" applyFill="1" applyBorder="1" applyAlignment="1">
      <alignment horizontal="left" vertical="center" wrapText="1"/>
    </xf>
    <xf numFmtId="164" fontId="22" fillId="0" borderId="1" xfId="1" applyFont="1" applyBorder="1" applyAlignment="1">
      <alignment horizontal="center" vertical="center"/>
    </xf>
    <xf numFmtId="164" fontId="3" fillId="10" borderId="1" xfId="0" applyNumberFormat="1" applyFont="1" applyFill="1" applyBorder="1"/>
    <xf numFmtId="0" fontId="3" fillId="0" borderId="0" xfId="0" applyFont="1"/>
    <xf numFmtId="164" fontId="24" fillId="0" borderId="0" xfId="1" applyFont="1"/>
    <xf numFmtId="164" fontId="24" fillId="9" borderId="0" xfId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23" fillId="0" borderId="0" xfId="0" applyNumberFormat="1" applyFont="1"/>
    <xf numFmtId="0" fontId="23" fillId="14" borderId="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left" vertical="center"/>
    </xf>
    <xf numFmtId="0" fontId="23" fillId="1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4" fontId="27" fillId="0" borderId="1" xfId="4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44" fontId="31" fillId="17" borderId="1" xfId="0" applyNumberFormat="1" applyFont="1" applyFill="1" applyBorder="1"/>
    <xf numFmtId="0" fontId="0" fillId="0" borderId="0" xfId="0" applyBorder="1"/>
    <xf numFmtId="0" fontId="2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15" borderId="1" xfId="0" applyFont="1" applyFill="1" applyBorder="1" applyAlignment="1">
      <alignment horizontal="center" vertical="center" wrapText="1"/>
    </xf>
    <xf numFmtId="44" fontId="7" fillId="0" borderId="1" xfId="4" applyFont="1" applyFill="1" applyBorder="1" applyAlignment="1">
      <alignment horizontal="center" vertical="center" wrapText="1"/>
    </xf>
    <xf numFmtId="0" fontId="32" fillId="18" borderId="1" xfId="0" applyFont="1" applyFill="1" applyBorder="1" applyAlignment="1">
      <alignment horizontal="left" vertical="center"/>
    </xf>
    <xf numFmtId="0" fontId="32" fillId="18" borderId="1" xfId="0" applyFont="1" applyFill="1" applyBorder="1" applyAlignment="1">
      <alignment horizontal="center" vertical="center"/>
    </xf>
    <xf numFmtId="0" fontId="23" fillId="16" borderId="0" xfId="0" applyFont="1" applyFill="1"/>
    <xf numFmtId="9" fontId="34" fillId="10" borderId="0" xfId="0" applyNumberFormat="1" applyFont="1" applyFill="1" applyAlignment="1">
      <alignment horizontal="center"/>
    </xf>
    <xf numFmtId="0" fontId="34" fillId="10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164" fontId="33" fillId="10" borderId="0" xfId="1" applyFont="1" applyFill="1"/>
    <xf numFmtId="164" fontId="0" fillId="0" borderId="0" xfId="1" applyFont="1"/>
    <xf numFmtId="164" fontId="35" fillId="10" borderId="0" xfId="1" applyFont="1" applyFill="1"/>
    <xf numFmtId="164" fontId="23" fillId="0" borderId="0" xfId="1" applyFont="1"/>
    <xf numFmtId="164" fontId="23" fillId="16" borderId="0" xfId="1" applyFont="1" applyFill="1"/>
    <xf numFmtId="0" fontId="4" fillId="17" borderId="0" xfId="0" applyFont="1" applyFill="1"/>
    <xf numFmtId="164" fontId="4" fillId="17" borderId="0" xfId="1" applyFont="1" applyFill="1"/>
    <xf numFmtId="0" fontId="3" fillId="16" borderId="0" xfId="0" applyFont="1" applyFill="1"/>
    <xf numFmtId="164" fontId="24" fillId="16" borderId="0" xfId="1" applyFont="1" applyFill="1"/>
    <xf numFmtId="0" fontId="37" fillId="19" borderId="0" xfId="6" applyFont="1" applyFill="1" applyAlignment="1">
      <alignment horizontal="center"/>
    </xf>
    <xf numFmtId="44" fontId="37" fillId="19" borderId="0" xfId="6" applyNumberFormat="1" applyFont="1" applyFill="1"/>
    <xf numFmtId="0" fontId="37" fillId="19" borderId="0" xfId="6" applyFont="1" applyFill="1"/>
    <xf numFmtId="0" fontId="38" fillId="19" borderId="0" xfId="6" applyFont="1" applyFill="1" applyAlignment="1">
      <alignment horizontal="center"/>
    </xf>
    <xf numFmtId="0" fontId="38" fillId="19" borderId="0" xfId="6" applyFont="1" applyFill="1"/>
    <xf numFmtId="44" fontId="38" fillId="19" borderId="0" xfId="6" applyNumberFormat="1" applyFont="1" applyFill="1"/>
    <xf numFmtId="0" fontId="37" fillId="0" borderId="0" xfId="6" applyFont="1" applyFill="1" applyAlignment="1">
      <alignment horizontal="center"/>
    </xf>
    <xf numFmtId="44" fontId="37" fillId="0" borderId="0" xfId="6" applyNumberFormat="1" applyFont="1" applyFill="1"/>
    <xf numFmtId="0" fontId="37" fillId="0" borderId="0" xfId="6" applyFont="1" applyFill="1"/>
    <xf numFmtId="0" fontId="38" fillId="0" borderId="0" xfId="6" applyFont="1" applyFill="1" applyAlignment="1">
      <alignment horizontal="center"/>
    </xf>
    <xf numFmtId="0" fontId="38" fillId="0" borderId="0" xfId="6" applyFont="1" applyFill="1"/>
    <xf numFmtId="44" fontId="38" fillId="0" borderId="0" xfId="6" applyNumberFormat="1" applyFont="1" applyFill="1"/>
    <xf numFmtId="164" fontId="4" fillId="0" borderId="0" xfId="0" applyNumberFormat="1" applyFont="1"/>
    <xf numFmtId="0" fontId="27" fillId="18" borderId="1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14" fontId="7" fillId="18" borderId="1" xfId="0" applyNumberFormat="1" applyFont="1" applyFill="1" applyBorder="1" applyAlignment="1">
      <alignment horizontal="left" vertical="center"/>
    </xf>
    <xf numFmtId="0" fontId="7" fillId="18" borderId="1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40" fillId="12" borderId="1" xfId="0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164" fontId="23" fillId="0" borderId="0" xfId="1" applyFont="1" applyAlignment="1">
      <alignment horizontal="center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 vertical="center" wrapText="1"/>
    </xf>
    <xf numFmtId="0" fontId="29" fillId="0" borderId="25" xfId="0" applyFont="1" applyBorder="1" applyAlignment="1">
      <alignment horizontal="justify" vertical="center" wrapText="1"/>
    </xf>
    <xf numFmtId="0" fontId="27" fillId="0" borderId="34" xfId="0" applyFont="1" applyFill="1" applyBorder="1" applyAlignment="1">
      <alignment horizontal="center" vertical="center" wrapText="1"/>
    </xf>
    <xf numFmtId="44" fontId="31" fillId="17" borderId="17" xfId="0" applyNumberFormat="1" applyFont="1" applyFill="1" applyBorder="1"/>
    <xf numFmtId="0" fontId="27" fillId="0" borderId="1" xfId="0" applyFont="1" applyFill="1" applyBorder="1" applyAlignment="1">
      <alignment horizontal="justify" vertical="center" wrapText="1"/>
    </xf>
    <xf numFmtId="44" fontId="27" fillId="0" borderId="17" xfId="4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justify" vertical="center" wrapText="1"/>
    </xf>
    <xf numFmtId="164" fontId="0" fillId="0" borderId="0" xfId="0" applyNumberFormat="1" applyAlignment="1">
      <alignment horizontal="center"/>
    </xf>
    <xf numFmtId="0" fontId="29" fillId="0" borderId="25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justify" vertical="top" wrapText="1"/>
    </xf>
    <xf numFmtId="0" fontId="29" fillId="0" borderId="3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7" fillId="0" borderId="3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justify" vertical="center" wrapText="1"/>
    </xf>
    <xf numFmtId="0" fontId="32" fillId="0" borderId="1" xfId="0" applyFont="1" applyFill="1" applyBorder="1" applyAlignment="1">
      <alignment horizontal="left" vertical="center"/>
    </xf>
    <xf numFmtId="49" fontId="42" fillId="0" borderId="0" xfId="0" applyNumberFormat="1" applyFont="1" applyAlignment="1">
      <alignment horizontal="center" vertical="center" wrapText="1"/>
    </xf>
    <xf numFmtId="0" fontId="43" fillId="20" borderId="7" xfId="0" applyFont="1" applyFill="1" applyBorder="1" applyAlignment="1">
      <alignment horizontal="center" vertical="center" wrapText="1"/>
    </xf>
    <xf numFmtId="0" fontId="44" fillId="20" borderId="2" xfId="0" applyFont="1" applyFill="1" applyBorder="1" applyAlignment="1">
      <alignment horizontal="center" vertical="center" wrapText="1"/>
    </xf>
    <xf numFmtId="0" fontId="44" fillId="20" borderId="6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vertical="center" wrapText="1"/>
    </xf>
    <xf numFmtId="0" fontId="20" fillId="18" borderId="0" xfId="3" applyFont="1" applyFill="1" applyAlignment="1">
      <alignment horizontal="left"/>
    </xf>
    <xf numFmtId="0" fontId="20" fillId="18" borderId="0" xfId="3" applyFont="1" applyFill="1"/>
    <xf numFmtId="0" fontId="51" fillId="18" borderId="0" xfId="3" applyFont="1" applyFill="1" applyAlignment="1">
      <alignment horizontal="left" vertical="distributed"/>
    </xf>
    <xf numFmtId="0" fontId="52" fillId="8" borderId="36" xfId="3" applyFont="1" applyFill="1" applyBorder="1" applyAlignment="1">
      <alignment horizontal="center" vertical="center"/>
    </xf>
    <xf numFmtId="0" fontId="52" fillId="8" borderId="28" xfId="3" applyFont="1" applyFill="1" applyBorder="1" applyAlignment="1">
      <alignment horizontal="center" vertical="center" wrapText="1"/>
    </xf>
    <xf numFmtId="0" fontId="52" fillId="8" borderId="28" xfId="3" applyFont="1" applyFill="1" applyBorder="1" applyAlignment="1">
      <alignment horizontal="center" vertical="center"/>
    </xf>
    <xf numFmtId="0" fontId="52" fillId="8" borderId="37" xfId="3" applyFont="1" applyFill="1" applyBorder="1" applyAlignment="1">
      <alignment horizontal="center" vertical="center" wrapText="1"/>
    </xf>
    <xf numFmtId="0" fontId="52" fillId="8" borderId="38" xfId="3" applyFont="1" applyFill="1" applyBorder="1" applyAlignment="1">
      <alignment horizontal="center" vertical="center" wrapText="1"/>
    </xf>
    <xf numFmtId="0" fontId="53" fillId="18" borderId="26" xfId="3" applyFont="1" applyFill="1" applyBorder="1" applyAlignment="1">
      <alignment horizontal="left" vertical="center"/>
    </xf>
    <xf numFmtId="43" fontId="7" fillId="0" borderId="27" xfId="7" applyFont="1" applyBorder="1"/>
    <xf numFmtId="43" fontId="7" fillId="0" borderId="27" xfId="7" applyFont="1" applyFill="1" applyBorder="1" applyAlignment="1">
      <alignment vertical="center"/>
    </xf>
    <xf numFmtId="0" fontId="53" fillId="18" borderId="39" xfId="3" applyFont="1" applyFill="1" applyBorder="1" applyAlignment="1">
      <alignment horizontal="left" vertical="center"/>
    </xf>
    <xf numFmtId="43" fontId="7" fillId="0" borderId="1" xfId="7" applyFont="1" applyBorder="1"/>
    <xf numFmtId="43" fontId="7" fillId="0" borderId="1" xfId="7" applyFont="1" applyFill="1" applyBorder="1" applyAlignment="1">
      <alignment vertical="center"/>
    </xf>
    <xf numFmtId="43" fontId="27" fillId="0" borderId="1" xfId="7" applyFont="1" applyBorder="1"/>
    <xf numFmtId="0" fontId="52" fillId="21" borderId="7" xfId="3" applyFont="1" applyFill="1" applyBorder="1" applyAlignment="1">
      <alignment vertical="center"/>
    </xf>
    <xf numFmtId="0" fontId="53" fillId="21" borderId="15" xfId="3" applyFont="1" applyFill="1" applyBorder="1" applyAlignment="1">
      <alignment horizontal="center" vertical="center" wrapText="1"/>
    </xf>
    <xf numFmtId="0" fontId="39" fillId="17" borderId="2" xfId="0" applyFont="1" applyFill="1" applyBorder="1" applyAlignment="1">
      <alignment horizontal="center" vertical="center" textRotation="90" wrapText="1"/>
    </xf>
    <xf numFmtId="0" fontId="54" fillId="17" borderId="7" xfId="0" applyFont="1" applyFill="1" applyBorder="1" applyAlignment="1">
      <alignment horizontal="justify" vertical="justify" textRotation="90"/>
    </xf>
    <xf numFmtId="0" fontId="54" fillId="17" borderId="3" xfId="0" applyFont="1" applyFill="1" applyBorder="1" applyAlignment="1">
      <alignment horizontal="center" vertical="center" textRotation="90" wrapText="1"/>
    </xf>
    <xf numFmtId="0" fontId="40" fillId="10" borderId="1" xfId="0" applyFont="1" applyFill="1" applyBorder="1" applyAlignment="1">
      <alignment horizontal="center" vertical="center"/>
    </xf>
    <xf numFmtId="0" fontId="55" fillId="10" borderId="17" xfId="0" applyFont="1" applyFill="1" applyBorder="1" applyAlignment="1">
      <alignment horizontal="justify" vertical="center" wrapText="1"/>
    </xf>
    <xf numFmtId="0" fontId="40" fillId="13" borderId="1" xfId="0" applyFont="1" applyFill="1" applyBorder="1" applyAlignment="1">
      <alignment horizontal="center" vertical="center"/>
    </xf>
    <xf numFmtId="0" fontId="55" fillId="13" borderId="1" xfId="0" applyFont="1" applyFill="1" applyBorder="1" applyAlignment="1">
      <alignment horizontal="justify" vertical="center" wrapText="1"/>
    </xf>
    <xf numFmtId="0" fontId="55" fillId="10" borderId="1" xfId="0" applyFont="1" applyFill="1" applyBorder="1" applyAlignment="1">
      <alignment horizontal="justify" vertical="center" wrapText="1"/>
    </xf>
    <xf numFmtId="0" fontId="40" fillId="0" borderId="1" xfId="0" applyFont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43" fontId="7" fillId="0" borderId="47" xfId="7" applyFont="1" applyBorder="1" applyAlignment="1">
      <alignment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 wrapText="1"/>
    </xf>
    <xf numFmtId="43" fontId="7" fillId="0" borderId="49" xfId="7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43" fontId="7" fillId="0" borderId="10" xfId="7" applyFont="1" applyBorder="1" applyAlignment="1">
      <alignment vertical="center" wrapText="1"/>
    </xf>
    <xf numFmtId="43" fontId="0" fillId="17" borderId="3" xfId="0" applyNumberFormat="1" applyFill="1" applyBorder="1"/>
    <xf numFmtId="0" fontId="56" fillId="0" borderId="0" xfId="0" applyFont="1" applyAlignment="1">
      <alignment horizontal="center" vertical="center" wrapText="1"/>
    </xf>
    <xf numFmtId="166" fontId="56" fillId="0" borderId="0" xfId="0" applyNumberFormat="1" applyFont="1" applyAlignment="1">
      <alignment vertical="center" wrapText="1"/>
    </xf>
    <xf numFmtId="0" fontId="0" fillId="22" borderId="0" xfId="0" applyFill="1"/>
    <xf numFmtId="0" fontId="14" fillId="0" borderId="0" xfId="3" applyFont="1"/>
    <xf numFmtId="0" fontId="14" fillId="0" borderId="0" xfId="3" applyFont="1" applyAlignment="1">
      <alignment horizontal="center"/>
    </xf>
    <xf numFmtId="0" fontId="54" fillId="17" borderId="42" xfId="3" applyFont="1" applyFill="1" applyBorder="1" applyAlignment="1">
      <alignment horizontal="center"/>
    </xf>
    <xf numFmtId="0" fontId="54" fillId="17" borderId="43" xfId="3" applyFont="1" applyFill="1" applyBorder="1" applyAlignment="1">
      <alignment horizontal="center" wrapText="1"/>
    </xf>
    <xf numFmtId="0" fontId="40" fillId="13" borderId="17" xfId="0" applyFont="1" applyFill="1" applyBorder="1" applyAlignment="1">
      <alignment horizontal="center" vertical="center"/>
    </xf>
    <xf numFmtId="0" fontId="40" fillId="13" borderId="17" xfId="3" applyFont="1" applyFill="1" applyBorder="1" applyAlignment="1">
      <alignment horizontal="center" vertical="center"/>
    </xf>
    <xf numFmtId="0" fontId="40" fillId="13" borderId="1" xfId="3" applyFont="1" applyFill="1" applyBorder="1" applyAlignment="1">
      <alignment horizontal="center" vertical="center"/>
    </xf>
    <xf numFmtId="0" fontId="40" fillId="10" borderId="12" xfId="3" applyFont="1" applyFill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58" fillId="0" borderId="0" xfId="0" applyFont="1"/>
    <xf numFmtId="0" fontId="59" fillId="0" borderId="0" xfId="3" applyFont="1"/>
    <xf numFmtId="0" fontId="54" fillId="0" borderId="0" xfId="3" applyFont="1"/>
    <xf numFmtId="0" fontId="60" fillId="12" borderId="1" xfId="3" applyFont="1" applyFill="1" applyBorder="1"/>
    <xf numFmtId="0" fontId="61" fillId="12" borderId="42" xfId="3" applyFont="1" applyFill="1" applyBorder="1" applyAlignment="1">
      <alignment horizontal="center" vertical="center"/>
    </xf>
    <xf numFmtId="0" fontId="40" fillId="10" borderId="11" xfId="0" applyFont="1" applyFill="1" applyBorder="1" applyAlignment="1">
      <alignment horizontal="center" vertical="center"/>
    </xf>
    <xf numFmtId="0" fontId="40" fillId="10" borderId="12" xfId="0" applyFont="1" applyFill="1" applyBorder="1" applyAlignment="1">
      <alignment horizontal="center" vertical="center"/>
    </xf>
    <xf numFmtId="0" fontId="40" fillId="10" borderId="12" xfId="3" applyFont="1" applyFill="1" applyBorder="1" applyAlignment="1">
      <alignment horizontal="left" wrapText="1"/>
    </xf>
    <xf numFmtId="167" fontId="40" fillId="10" borderId="12" xfId="3" applyNumberFormat="1" applyFont="1" applyFill="1" applyBorder="1" applyAlignment="1">
      <alignment vertical="center"/>
    </xf>
    <xf numFmtId="0" fontId="40" fillId="13" borderId="17" xfId="3" applyFont="1" applyFill="1" applyBorder="1" applyAlignment="1">
      <alignment horizontal="left" wrapText="1"/>
    </xf>
    <xf numFmtId="167" fontId="40" fillId="13" borderId="17" xfId="3" applyNumberFormat="1" applyFont="1" applyFill="1" applyBorder="1" applyAlignment="1">
      <alignment vertical="center"/>
    </xf>
    <xf numFmtId="0" fontId="29" fillId="0" borderId="1" xfId="3" applyFont="1" applyBorder="1" applyAlignment="1">
      <alignment horizontal="left" wrapText="1"/>
    </xf>
    <xf numFmtId="167" fontId="29" fillId="0" borderId="1" xfId="3" applyNumberFormat="1" applyFont="1" applyBorder="1" applyAlignment="1">
      <alignment vertical="center"/>
    </xf>
    <xf numFmtId="167" fontId="40" fillId="0" borderId="1" xfId="3" applyNumberFormat="1" applyFont="1" applyBorder="1" applyAlignment="1">
      <alignment vertical="center"/>
    </xf>
    <xf numFmtId="0" fontId="40" fillId="13" borderId="1" xfId="3" applyFont="1" applyFill="1" applyBorder="1" applyAlignment="1">
      <alignment horizontal="left" wrapText="1"/>
    </xf>
    <xf numFmtId="167" fontId="40" fillId="13" borderId="1" xfId="3" applyNumberFormat="1" applyFont="1" applyFill="1" applyBorder="1" applyAlignment="1">
      <alignment vertical="center"/>
    </xf>
    <xf numFmtId="0" fontId="40" fillId="0" borderId="25" xfId="0" applyFont="1" applyBorder="1" applyAlignment="1">
      <alignment horizontal="center" vertical="center"/>
    </xf>
    <xf numFmtId="0" fontId="29" fillId="0" borderId="25" xfId="3" applyFont="1" applyBorder="1" applyAlignment="1">
      <alignment horizontal="center" vertical="center"/>
    </xf>
    <xf numFmtId="0" fontId="29" fillId="0" borderId="25" xfId="3" applyFont="1" applyBorder="1" applyAlignment="1">
      <alignment horizontal="left" wrapText="1"/>
    </xf>
    <xf numFmtId="167" fontId="29" fillId="0" borderId="25" xfId="3" applyNumberFormat="1" applyFont="1" applyBorder="1" applyAlignment="1">
      <alignment vertical="center"/>
    </xf>
    <xf numFmtId="0" fontId="40" fillId="18" borderId="17" xfId="0" applyFont="1" applyFill="1" applyBorder="1" applyAlignment="1">
      <alignment horizontal="center" vertical="center"/>
    </xf>
    <xf numFmtId="0" fontId="29" fillId="18" borderId="17" xfId="3" applyFont="1" applyFill="1" applyBorder="1" applyAlignment="1">
      <alignment horizontal="center" vertical="center"/>
    </xf>
    <xf numFmtId="0" fontId="29" fillId="18" borderId="17" xfId="3" applyFont="1" applyFill="1" applyBorder="1" applyAlignment="1">
      <alignment horizontal="left" wrapText="1"/>
    </xf>
    <xf numFmtId="167" fontId="29" fillId="18" borderId="17" xfId="3" applyNumberFormat="1" applyFont="1" applyFill="1" applyBorder="1" applyAlignment="1">
      <alignment vertical="center"/>
    </xf>
    <xf numFmtId="167" fontId="40" fillId="18" borderId="1" xfId="3" applyNumberFormat="1" applyFont="1" applyFill="1" applyBorder="1" applyAlignment="1">
      <alignment vertical="center"/>
    </xf>
    <xf numFmtId="167" fontId="29" fillId="18" borderId="1" xfId="3" applyNumberFormat="1" applyFont="1" applyFill="1" applyBorder="1" applyAlignment="1">
      <alignment vertical="center"/>
    </xf>
    <xf numFmtId="0" fontId="40" fillId="23" borderId="1" xfId="0" applyFont="1" applyFill="1" applyBorder="1" applyAlignment="1">
      <alignment horizontal="center" vertical="center"/>
    </xf>
    <xf numFmtId="0" fontId="40" fillId="23" borderId="1" xfId="3" applyFont="1" applyFill="1" applyBorder="1" applyAlignment="1">
      <alignment horizontal="center" vertical="center"/>
    </xf>
    <xf numFmtId="0" fontId="40" fillId="23" borderId="1" xfId="3" applyFont="1" applyFill="1" applyBorder="1" applyAlignment="1">
      <alignment horizontal="left" wrapText="1"/>
    </xf>
    <xf numFmtId="167" fontId="29" fillId="23" borderId="1" xfId="3" applyNumberFormat="1" applyFont="1" applyFill="1" applyBorder="1" applyAlignment="1">
      <alignment vertical="center"/>
    </xf>
    <xf numFmtId="49" fontId="40" fillId="13" borderId="1" xfId="0" applyNumberFormat="1" applyFont="1" applyFill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40" fillId="10" borderId="12" xfId="0" applyNumberFormat="1" applyFont="1" applyFill="1" applyBorder="1" applyAlignment="1">
      <alignment horizontal="center" vertical="center"/>
    </xf>
    <xf numFmtId="0" fontId="29" fillId="10" borderId="12" xfId="3" applyFont="1" applyFill="1" applyBorder="1" applyAlignment="1">
      <alignment horizontal="left" wrapText="1"/>
    </xf>
    <xf numFmtId="49" fontId="40" fillId="13" borderId="17" xfId="0" applyNumberFormat="1" applyFont="1" applyFill="1" applyBorder="1" applyAlignment="1">
      <alignment horizontal="center" vertical="center"/>
    </xf>
    <xf numFmtId="0" fontId="29" fillId="13" borderId="17" xfId="3" applyFont="1" applyFill="1" applyBorder="1" applyAlignment="1">
      <alignment horizontal="left" wrapText="1"/>
    </xf>
    <xf numFmtId="0" fontId="29" fillId="13" borderId="1" xfId="3" applyFont="1" applyFill="1" applyBorder="1" applyAlignment="1">
      <alignment horizontal="center" vertical="center"/>
    </xf>
    <xf numFmtId="0" fontId="29" fillId="13" borderId="1" xfId="3" applyFont="1" applyFill="1" applyBorder="1" applyAlignment="1">
      <alignment horizontal="left" wrapText="1"/>
    </xf>
    <xf numFmtId="49" fontId="40" fillId="0" borderId="25" xfId="0" applyNumberFormat="1" applyFont="1" applyBorder="1" applyAlignment="1">
      <alignment horizontal="center" vertical="center"/>
    </xf>
    <xf numFmtId="167" fontId="40" fillId="0" borderId="25" xfId="3" applyNumberFormat="1" applyFont="1" applyBorder="1" applyAlignment="1">
      <alignment vertical="center"/>
    </xf>
    <xf numFmtId="167" fontId="29" fillId="13" borderId="17" xfId="3" applyNumberFormat="1" applyFont="1" applyFill="1" applyBorder="1" applyAlignment="1">
      <alignment vertical="center"/>
    </xf>
    <xf numFmtId="49" fontId="40" fillId="10" borderId="1" xfId="0" applyNumberFormat="1" applyFont="1" applyFill="1" applyBorder="1" applyAlignment="1">
      <alignment horizontal="center" vertical="center"/>
    </xf>
    <xf numFmtId="0" fontId="29" fillId="10" borderId="1" xfId="3" applyFont="1" applyFill="1" applyBorder="1" applyAlignment="1">
      <alignment horizontal="center" vertical="center"/>
    </xf>
    <xf numFmtId="0" fontId="29" fillId="10" borderId="1" xfId="3" applyFont="1" applyFill="1" applyBorder="1" applyAlignment="1">
      <alignment horizontal="left" wrapText="1"/>
    </xf>
    <xf numFmtId="167" fontId="29" fillId="10" borderId="1" xfId="3" applyNumberFormat="1" applyFont="1" applyFill="1" applyBorder="1" applyAlignment="1">
      <alignment vertical="center"/>
    </xf>
    <xf numFmtId="49" fontId="40" fillId="23" borderId="1" xfId="0" applyNumberFormat="1" applyFont="1" applyFill="1" applyBorder="1" applyAlignment="1">
      <alignment horizontal="center" vertical="center"/>
    </xf>
    <xf numFmtId="167" fontId="40" fillId="23" borderId="1" xfId="3" applyNumberFormat="1" applyFont="1" applyFill="1" applyBorder="1" applyAlignment="1">
      <alignment vertical="center"/>
    </xf>
    <xf numFmtId="0" fontId="40" fillId="10" borderId="61" xfId="0" applyFont="1" applyFill="1" applyBorder="1" applyAlignment="1">
      <alignment horizontal="center" vertical="center"/>
    </xf>
    <xf numFmtId="49" fontId="40" fillId="10" borderId="55" xfId="0" applyNumberFormat="1" applyFont="1" applyFill="1" applyBorder="1" applyAlignment="1">
      <alignment horizontal="center" vertical="center"/>
    </xf>
    <xf numFmtId="0" fontId="40" fillId="10" borderId="55" xfId="0" applyFont="1" applyFill="1" applyBorder="1" applyAlignment="1">
      <alignment horizontal="center" vertical="center"/>
    </xf>
    <xf numFmtId="0" fontId="40" fillId="10" borderId="55" xfId="3" applyFont="1" applyFill="1" applyBorder="1" applyAlignment="1">
      <alignment horizontal="center" vertical="center"/>
    </xf>
    <xf numFmtId="0" fontId="40" fillId="10" borderId="55" xfId="3" applyFont="1" applyFill="1" applyBorder="1" applyAlignment="1">
      <alignment horizontal="left" wrapText="1"/>
    </xf>
    <xf numFmtId="167" fontId="40" fillId="10" borderId="55" xfId="3" applyNumberFormat="1" applyFont="1" applyFill="1" applyBorder="1" applyAlignment="1">
      <alignment vertical="center"/>
    </xf>
    <xf numFmtId="0" fontId="29" fillId="13" borderId="17" xfId="3" applyFont="1" applyFill="1" applyBorder="1" applyAlignment="1">
      <alignment horizontal="justify" vertical="justify" wrapText="1"/>
    </xf>
    <xf numFmtId="167" fontId="39" fillId="0" borderId="17" xfId="3" applyNumberFormat="1" applyFont="1" applyBorder="1" applyAlignment="1">
      <alignment vertical="center"/>
    </xf>
    <xf numFmtId="167" fontId="40" fillId="7" borderId="27" xfId="3" applyNumberFormat="1" applyFont="1" applyFill="1" applyBorder="1" applyAlignment="1">
      <alignment vertical="center"/>
    </xf>
    <xf numFmtId="167" fontId="40" fillId="7" borderId="1" xfId="3" applyNumberFormat="1" applyFont="1" applyFill="1" applyBorder="1" applyAlignment="1">
      <alignment vertical="center"/>
    </xf>
    <xf numFmtId="167" fontId="40" fillId="7" borderId="42" xfId="3" applyNumberFormat="1" applyFont="1" applyFill="1" applyBorder="1" applyAlignment="1">
      <alignment vertical="center"/>
    </xf>
    <xf numFmtId="43" fontId="0" fillId="0" borderId="0" xfId="7" applyFont="1"/>
    <xf numFmtId="40" fontId="0" fillId="0" borderId="0" xfId="0" applyNumberFormat="1"/>
    <xf numFmtId="0" fontId="52" fillId="8" borderId="3" xfId="3" applyFont="1" applyFill="1" applyBorder="1" applyAlignment="1">
      <alignment horizontal="center" vertical="center" wrapText="1"/>
    </xf>
    <xf numFmtId="43" fontId="7" fillId="0" borderId="52" xfId="7" applyFont="1" applyFill="1" applyBorder="1" applyAlignment="1">
      <alignment vertical="center"/>
    </xf>
    <xf numFmtId="43" fontId="7" fillId="0" borderId="18" xfId="7" applyFont="1" applyFill="1" applyBorder="1" applyAlignment="1">
      <alignment vertical="center"/>
    </xf>
    <xf numFmtId="43" fontId="27" fillId="0" borderId="18" xfId="7" applyFont="1" applyBorder="1"/>
    <xf numFmtId="0" fontId="0" fillId="0" borderId="1" xfId="0" applyBorder="1"/>
    <xf numFmtId="43" fontId="53" fillId="21" borderId="28" xfId="7" applyFont="1" applyFill="1" applyBorder="1" applyAlignment="1">
      <alignment vertical="center"/>
    </xf>
    <xf numFmtId="43" fontId="53" fillId="21" borderId="37" xfId="7" applyFont="1" applyFill="1" applyBorder="1" applyAlignment="1">
      <alignment vertical="center"/>
    </xf>
    <xf numFmtId="43" fontId="53" fillId="21" borderId="1" xfId="7" applyFont="1" applyFill="1" applyBorder="1" applyAlignment="1">
      <alignment vertical="center"/>
    </xf>
    <xf numFmtId="43" fontId="0" fillId="0" borderId="1" xfId="0" applyNumberFormat="1" applyBorder="1"/>
    <xf numFmtId="43" fontId="7" fillId="0" borderId="1" xfId="7" applyFont="1" applyFill="1" applyBorder="1" applyAlignment="1"/>
    <xf numFmtId="43" fontId="7" fillId="0" borderId="1" xfId="7" applyFont="1" applyBorder="1" applyAlignment="1">
      <alignment horizontal="left"/>
    </xf>
    <xf numFmtId="0" fontId="0" fillId="0" borderId="25" xfId="0" applyBorder="1" applyAlignment="1">
      <alignment horizontal="left"/>
    </xf>
    <xf numFmtId="43" fontId="7" fillId="0" borderId="42" xfId="7" applyFont="1" applyFill="1" applyBorder="1" applyAlignment="1">
      <alignment horizontal="left"/>
    </xf>
    <xf numFmtId="43" fontId="7" fillId="0" borderId="64" xfId="7" applyFont="1" applyFill="1" applyBorder="1" applyAlignment="1">
      <alignment horizontal="left"/>
    </xf>
    <xf numFmtId="0" fontId="53" fillId="18" borderId="41" xfId="3" applyFont="1" applyFill="1" applyBorder="1" applyAlignment="1">
      <alignment horizontal="left" wrapText="1"/>
    </xf>
    <xf numFmtId="0" fontId="0" fillId="0" borderId="17" xfId="0" applyBorder="1"/>
    <xf numFmtId="0" fontId="0" fillId="0" borderId="0" xfId="0" applyAlignment="1">
      <alignment horizontal="center"/>
    </xf>
    <xf numFmtId="43" fontId="4" fillId="10" borderId="1" xfId="7" applyFont="1" applyFill="1" applyBorder="1" applyAlignment="1">
      <alignment horizontal="left"/>
    </xf>
    <xf numFmtId="43" fontId="4" fillId="13" borderId="1" xfId="7" applyFont="1" applyFill="1" applyBorder="1" applyAlignment="1">
      <alignment horizontal="left"/>
    </xf>
    <xf numFmtId="43" fontId="4" fillId="0" borderId="1" xfId="7" applyFont="1" applyFill="1" applyBorder="1" applyAlignment="1">
      <alignment horizontal="left"/>
    </xf>
    <xf numFmtId="43" fontId="4" fillId="13" borderId="1" xfId="7" applyFont="1" applyFill="1" applyBorder="1" applyAlignment="1">
      <alignment horizontal="center"/>
    </xf>
    <xf numFmtId="43" fontId="4" fillId="0" borderId="1" xfId="7" applyFont="1" applyFill="1" applyBorder="1" applyAlignment="1">
      <alignment horizontal="center"/>
    </xf>
    <xf numFmtId="43" fontId="4" fillId="11" borderId="1" xfId="7" applyFont="1" applyFill="1" applyBorder="1" applyAlignment="1">
      <alignment horizontal="left"/>
    </xf>
    <xf numFmtId="43" fontId="3" fillId="7" borderId="1" xfId="7" applyFont="1" applyFill="1" applyBorder="1" applyAlignment="1">
      <alignment horizontal="right"/>
    </xf>
    <xf numFmtId="0" fontId="55" fillId="10" borderId="1" xfId="0" applyFont="1" applyFill="1" applyBorder="1" applyAlignment="1">
      <alignment horizontal="center" vertical="center"/>
    </xf>
    <xf numFmtId="43" fontId="28" fillId="10" borderId="17" xfId="7" applyFont="1" applyFill="1" applyBorder="1" applyAlignment="1">
      <alignment horizontal="center" vertical="center"/>
    </xf>
    <xf numFmtId="43" fontId="55" fillId="7" borderId="17" xfId="7" applyFont="1" applyFill="1" applyBorder="1" applyAlignment="1">
      <alignment horizontal="center" vertical="center"/>
    </xf>
    <xf numFmtId="0" fontId="55" fillId="13" borderId="1" xfId="0" applyFont="1" applyFill="1" applyBorder="1" applyAlignment="1">
      <alignment horizontal="center" vertical="center"/>
    </xf>
    <xf numFmtId="43" fontId="28" fillId="13" borderId="1" xfId="7" applyFont="1" applyFill="1" applyBorder="1" applyAlignment="1">
      <alignment horizontal="center" vertical="center"/>
    </xf>
    <xf numFmtId="43" fontId="28" fillId="13" borderId="17" xfId="7" applyFont="1" applyFill="1" applyBorder="1" applyAlignment="1">
      <alignment horizontal="center" vertical="center"/>
    </xf>
    <xf numFmtId="0" fontId="55" fillId="11" borderId="1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justify" vertical="center" wrapText="1"/>
    </xf>
    <xf numFmtId="43" fontId="28" fillId="11" borderId="1" xfId="7" applyFont="1" applyFill="1" applyBorder="1" applyAlignment="1">
      <alignment horizontal="center" vertical="center"/>
    </xf>
    <xf numFmtId="43" fontId="28" fillId="11" borderId="17" xfId="7" applyFont="1" applyFill="1" applyBorder="1" applyAlignment="1">
      <alignment horizontal="center" vertical="center"/>
    </xf>
    <xf numFmtId="43" fontId="28" fillId="10" borderId="1" xfId="7" applyFont="1" applyFill="1" applyBorder="1" applyAlignment="1">
      <alignment horizontal="center" vertical="center"/>
    </xf>
    <xf numFmtId="0" fontId="55" fillId="13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left" vertical="center" wrapText="1"/>
    </xf>
    <xf numFmtId="0" fontId="55" fillId="13" borderId="1" xfId="0" applyFont="1" applyFill="1" applyBorder="1" applyAlignment="1">
      <alignment horizontal="left" vertical="center" wrapText="1"/>
    </xf>
    <xf numFmtId="43" fontId="28" fillId="0" borderId="1" xfId="7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43" fontId="68" fillId="18" borderId="1" xfId="7" applyFont="1" applyFill="1" applyBorder="1" applyAlignment="1">
      <alignment horizontal="center" vertical="center"/>
    </xf>
    <xf numFmtId="43" fontId="28" fillId="18" borderId="1" xfId="7" applyFont="1" applyFill="1" applyBorder="1" applyAlignment="1">
      <alignment horizontal="center" vertical="center"/>
    </xf>
    <xf numFmtId="43" fontId="28" fillId="0" borderId="17" xfId="7" applyFont="1" applyFill="1" applyBorder="1" applyAlignment="1">
      <alignment horizontal="center" vertical="center"/>
    </xf>
    <xf numFmtId="0" fontId="55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justify" vertical="center" wrapText="1"/>
    </xf>
    <xf numFmtId="43" fontId="60" fillId="0" borderId="1" xfId="7" applyFont="1" applyFill="1" applyBorder="1" applyAlignment="1">
      <alignment horizontal="center" vertical="center"/>
    </xf>
    <xf numFmtId="43" fontId="60" fillId="18" borderId="1" xfId="7" applyFont="1" applyFill="1" applyBorder="1" applyAlignment="1">
      <alignment horizontal="center" vertical="center"/>
    </xf>
    <xf numFmtId="43" fontId="28" fillId="18" borderId="17" xfId="7" applyFont="1" applyFill="1" applyBorder="1" applyAlignment="1">
      <alignment horizontal="center" vertical="center"/>
    </xf>
    <xf numFmtId="0" fontId="55" fillId="11" borderId="25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justify" vertical="center" wrapText="1"/>
    </xf>
    <xf numFmtId="43" fontId="28" fillId="11" borderId="25" xfId="7" applyFont="1" applyFill="1" applyBorder="1" applyAlignment="1">
      <alignment horizontal="center" vertical="center"/>
    </xf>
    <xf numFmtId="43" fontId="28" fillId="18" borderId="25" xfId="7" applyFont="1" applyFill="1" applyBorder="1" applyAlignment="1">
      <alignment horizontal="center" vertical="center"/>
    </xf>
    <xf numFmtId="43" fontId="28" fillId="18" borderId="24" xfId="7" applyFont="1" applyFill="1" applyBorder="1" applyAlignment="1">
      <alignment horizontal="center" vertical="center"/>
    </xf>
    <xf numFmtId="43" fontId="55" fillId="7" borderId="24" xfId="7" applyFont="1" applyFill="1" applyBorder="1" applyAlignment="1">
      <alignment horizontal="center" vertical="center"/>
    </xf>
    <xf numFmtId="43" fontId="55" fillId="7" borderId="27" xfId="7" applyFont="1" applyFill="1" applyBorder="1" applyAlignment="1">
      <alignment horizontal="center" vertical="center"/>
    </xf>
    <xf numFmtId="43" fontId="55" fillId="7" borderId="29" xfId="7" applyFont="1" applyFill="1" applyBorder="1" applyAlignment="1">
      <alignment horizontal="center" vertical="center"/>
    </xf>
    <xf numFmtId="43" fontId="55" fillId="7" borderId="1" xfId="7" applyFont="1" applyFill="1" applyBorder="1" applyAlignment="1">
      <alignment horizontal="center" vertical="center"/>
    </xf>
    <xf numFmtId="43" fontId="55" fillId="7" borderId="62" xfId="7" applyFont="1" applyFill="1" applyBorder="1" applyAlignment="1">
      <alignment horizontal="center" vertical="center"/>
    </xf>
    <xf numFmtId="43" fontId="55" fillId="7" borderId="42" xfId="7" applyFont="1" applyFill="1" applyBorder="1" applyAlignment="1">
      <alignment horizontal="center" vertical="center"/>
    </xf>
    <xf numFmtId="43" fontId="55" fillId="7" borderId="63" xfId="7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/>
    </xf>
    <xf numFmtId="0" fontId="27" fillId="10" borderId="12" xfId="0" applyFont="1" applyFill="1" applyBorder="1" applyAlignment="1">
      <alignment horizontal="center" vertical="center"/>
    </xf>
    <xf numFmtId="0" fontId="14" fillId="10" borderId="56" xfId="3" applyFont="1" applyFill="1" applyBorder="1" applyAlignment="1">
      <alignment horizontal="center" vertical="center"/>
    </xf>
    <xf numFmtId="0" fontId="14" fillId="10" borderId="11" xfId="3" applyFont="1" applyFill="1" applyBorder="1" applyAlignment="1">
      <alignment horizontal="left" vertical="center" wrapText="1"/>
    </xf>
    <xf numFmtId="43" fontId="14" fillId="10" borderId="12" xfId="7" applyFont="1" applyFill="1" applyBorder="1"/>
    <xf numFmtId="0" fontId="14" fillId="13" borderId="17" xfId="0" applyFont="1" applyFill="1" applyBorder="1" applyAlignment="1">
      <alignment horizontal="center" vertical="center"/>
    </xf>
    <xf numFmtId="0" fontId="14" fillId="13" borderId="17" xfId="3" applyFont="1" applyFill="1" applyBorder="1" applyAlignment="1">
      <alignment horizontal="center" vertical="center"/>
    </xf>
    <xf numFmtId="0" fontId="14" fillId="13" borderId="17" xfId="3" applyFont="1" applyFill="1" applyBorder="1" applyAlignment="1">
      <alignment horizontal="left" vertical="center" wrapText="1"/>
    </xf>
    <xf numFmtId="43" fontId="14" fillId="13" borderId="17" xfId="7" applyFont="1" applyFill="1" applyBorder="1"/>
    <xf numFmtId="0" fontId="27" fillId="0" borderId="1" xfId="0" applyFont="1" applyBorder="1" applyAlignment="1">
      <alignment horizontal="center" vertical="center"/>
    </xf>
    <xf numFmtId="0" fontId="27" fillId="18" borderId="1" xfId="3" applyFont="1" applyFill="1" applyBorder="1" applyAlignment="1">
      <alignment horizontal="center" vertical="center"/>
    </xf>
    <xf numFmtId="0" fontId="27" fillId="18" borderId="1" xfId="3" applyFont="1" applyFill="1" applyBorder="1" applyAlignment="1">
      <alignment horizontal="left" vertical="center" wrapText="1"/>
    </xf>
    <xf numFmtId="43" fontId="27" fillId="18" borderId="1" xfId="7" applyFont="1" applyFill="1" applyBorder="1"/>
    <xf numFmtId="0" fontId="27" fillId="13" borderId="1" xfId="0" applyFont="1" applyFill="1" applyBorder="1" applyAlignment="1">
      <alignment horizontal="center" vertical="center"/>
    </xf>
    <xf numFmtId="0" fontId="14" fillId="13" borderId="1" xfId="3" applyFont="1" applyFill="1" applyBorder="1" applyAlignment="1">
      <alignment horizontal="center" vertical="center"/>
    </xf>
    <xf numFmtId="0" fontId="14" fillId="13" borderId="1" xfId="3" applyFont="1" applyFill="1" applyBorder="1" applyAlignment="1">
      <alignment horizontal="left" vertical="center" wrapText="1"/>
    </xf>
    <xf numFmtId="43" fontId="14" fillId="13" borderId="1" xfId="7" applyFont="1" applyFill="1" applyBorder="1"/>
    <xf numFmtId="0" fontId="27" fillId="18" borderId="1" xfId="0" applyFont="1" applyFill="1" applyBorder="1" applyAlignment="1">
      <alignment horizontal="center" vertical="center"/>
    </xf>
    <xf numFmtId="43" fontId="14" fillId="18" borderId="1" xfId="7" applyFont="1" applyFill="1" applyBorder="1"/>
    <xf numFmtId="43" fontId="7" fillId="18" borderId="1" xfId="7" applyFont="1" applyFill="1" applyBorder="1"/>
    <xf numFmtId="0" fontId="14" fillId="10" borderId="12" xfId="3" applyFont="1" applyFill="1" applyBorder="1" applyAlignment="1">
      <alignment horizontal="center" vertical="center"/>
    </xf>
    <xf numFmtId="0" fontId="14" fillId="10" borderId="12" xfId="3" applyFont="1" applyFill="1" applyBorder="1" applyAlignment="1">
      <alignment horizontal="left" vertical="center" wrapText="1"/>
    </xf>
    <xf numFmtId="43" fontId="14" fillId="10" borderId="56" xfId="7" applyFont="1" applyFill="1" applyBorder="1"/>
    <xf numFmtId="43" fontId="14" fillId="10" borderId="3" xfId="7" applyFont="1" applyFill="1" applyBorder="1"/>
    <xf numFmtId="0" fontId="27" fillId="13" borderId="17" xfId="0" applyFont="1" applyFill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27" fillId="0" borderId="1" xfId="3" applyFont="1" applyBorder="1" applyAlignment="1">
      <alignment horizontal="left" vertical="center" wrapText="1"/>
    </xf>
    <xf numFmtId="43" fontId="27" fillId="0" borderId="1" xfId="7" applyFont="1" applyFill="1" applyBorder="1"/>
    <xf numFmtId="0" fontId="15" fillId="0" borderId="1" xfId="0" applyFont="1" applyBorder="1"/>
    <xf numFmtId="43" fontId="15" fillId="0" borderId="1" xfId="7" applyFont="1" applyBorder="1"/>
    <xf numFmtId="0" fontId="27" fillId="0" borderId="5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18" borderId="24" xfId="3" applyFont="1" applyFill="1" applyBorder="1" applyAlignment="1">
      <alignment horizontal="center" vertical="center"/>
    </xf>
    <xf numFmtId="0" fontId="27" fillId="18" borderId="24" xfId="3" applyFont="1" applyFill="1" applyBorder="1" applyAlignment="1">
      <alignment horizontal="left" vertical="center" wrapText="1"/>
    </xf>
    <xf numFmtId="43" fontId="27" fillId="18" borderId="24" xfId="7" applyFont="1" applyFill="1" applyBorder="1"/>
    <xf numFmtId="43" fontId="14" fillId="13" borderId="24" xfId="7" applyFont="1" applyFill="1" applyBorder="1"/>
    <xf numFmtId="0" fontId="27" fillId="0" borderId="25" xfId="0" applyFont="1" applyBorder="1" applyAlignment="1">
      <alignment horizontal="center" vertical="center"/>
    </xf>
    <xf numFmtId="0" fontId="27" fillId="18" borderId="25" xfId="3" applyFont="1" applyFill="1" applyBorder="1" applyAlignment="1">
      <alignment horizontal="center" vertical="center"/>
    </xf>
    <xf numFmtId="0" fontId="27" fillId="18" borderId="25" xfId="3" applyFont="1" applyFill="1" applyBorder="1" applyAlignment="1">
      <alignment horizontal="left" vertical="center" wrapText="1"/>
    </xf>
    <xf numFmtId="43" fontId="27" fillId="18" borderId="25" xfId="7" applyFont="1" applyFill="1" applyBorder="1"/>
    <xf numFmtId="0" fontId="27" fillId="18" borderId="25" xfId="0" applyFont="1" applyFill="1" applyBorder="1" applyAlignment="1">
      <alignment horizontal="center" vertical="center"/>
    </xf>
    <xf numFmtId="43" fontId="69" fillId="0" borderId="25" xfId="7" applyFont="1" applyFill="1" applyBorder="1"/>
    <xf numFmtId="43" fontId="14" fillId="7" borderId="27" xfId="7" applyFont="1" applyFill="1" applyBorder="1"/>
    <xf numFmtId="43" fontId="14" fillId="7" borderId="1" xfId="7" applyFont="1" applyFill="1" applyBorder="1"/>
    <xf numFmtId="43" fontId="14" fillId="7" borderId="42" xfId="7" applyFont="1" applyFill="1" applyBorder="1"/>
    <xf numFmtId="0" fontId="3" fillId="0" borderId="0" xfId="0" applyFont="1" applyFill="1"/>
    <xf numFmtId="164" fontId="24" fillId="0" borderId="0" xfId="1" applyFont="1" applyFill="1"/>
    <xf numFmtId="0" fontId="4" fillId="0" borderId="0" xfId="0" applyFont="1" applyFill="1"/>
    <xf numFmtId="0" fontId="16" fillId="0" borderId="0" xfId="0" applyFont="1" applyAlignment="1"/>
    <xf numFmtId="0" fontId="40" fillId="0" borderId="0" xfId="0" applyFont="1" applyFill="1" applyBorder="1" applyAlignment="1">
      <alignment horizontal="left" vertical="center"/>
    </xf>
    <xf numFmtId="167" fontId="40" fillId="0" borderId="0" xfId="3" applyNumberFormat="1" applyFont="1" applyFill="1" applyBorder="1" applyAlignment="1">
      <alignment vertical="center"/>
    </xf>
    <xf numFmtId="43" fontId="29" fillId="0" borderId="24" xfId="7" applyFont="1" applyFill="1" applyBorder="1" applyAlignment="1">
      <alignment vertical="center"/>
    </xf>
    <xf numFmtId="0" fontId="0" fillId="0" borderId="0" xfId="0" applyFill="1" applyBorder="1"/>
    <xf numFmtId="43" fontId="0" fillId="0" borderId="0" xfId="0" applyNumberFormat="1" applyFill="1" applyBorder="1"/>
    <xf numFmtId="43" fontId="0" fillId="0" borderId="0" xfId="7" applyFont="1" applyFill="1" applyBorder="1"/>
    <xf numFmtId="43" fontId="64" fillId="0" borderId="0" xfId="0" applyNumberFormat="1" applyFont="1" applyFill="1" applyBorder="1"/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 inden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41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" fontId="67" fillId="21" borderId="18" xfId="3" applyNumberFormat="1" applyFont="1" applyFill="1" applyBorder="1" applyAlignment="1">
      <alignment horizontal="center" vertical="center"/>
    </xf>
    <xf numFmtId="4" fontId="67" fillId="21" borderId="19" xfId="3" applyNumberFormat="1" applyFont="1" applyFill="1" applyBorder="1" applyAlignment="1">
      <alignment horizontal="center" vertical="center"/>
    </xf>
    <xf numFmtId="4" fontId="67" fillId="21" borderId="20" xfId="3" applyNumberFormat="1" applyFont="1" applyFill="1" applyBorder="1" applyAlignment="1">
      <alignment horizontal="center" vertical="center"/>
    </xf>
    <xf numFmtId="0" fontId="46" fillId="18" borderId="0" xfId="3" applyFont="1" applyFill="1" applyAlignment="1">
      <alignment horizontal="center" vertical="distributed"/>
    </xf>
    <xf numFmtId="0" fontId="45" fillId="18" borderId="0" xfId="3" applyFont="1" applyFill="1" applyAlignment="1">
      <alignment horizontal="center" vertical="center"/>
    </xf>
    <xf numFmtId="0" fontId="20" fillId="18" borderId="0" xfId="3" applyFont="1" applyFill="1" applyAlignment="1">
      <alignment horizontal="center" vertical="center"/>
    </xf>
    <xf numFmtId="0" fontId="20" fillId="18" borderId="0" xfId="3" applyFont="1" applyFill="1" applyAlignment="1">
      <alignment horizontal="center"/>
    </xf>
    <xf numFmtId="0" fontId="20" fillId="18" borderId="0" xfId="3" applyFont="1" applyFill="1" applyAlignment="1">
      <alignment horizontal="left"/>
    </xf>
    <xf numFmtId="0" fontId="47" fillId="18" borderId="0" xfId="3" applyFont="1" applyFill="1" applyAlignment="1">
      <alignment horizontal="left" vertical="distributed"/>
    </xf>
    <xf numFmtId="0" fontId="19" fillId="18" borderId="0" xfId="3" applyFont="1" applyFill="1" applyAlignment="1">
      <alignment horizontal="left" vertical="distributed"/>
    </xf>
    <xf numFmtId="0" fontId="48" fillId="18" borderId="0" xfId="3" applyFont="1" applyFill="1" applyAlignment="1">
      <alignment horizontal="left" vertical="distributed"/>
    </xf>
    <xf numFmtId="0" fontId="50" fillId="18" borderId="0" xfId="3" applyFont="1" applyFill="1" applyAlignment="1">
      <alignment horizontal="left" vertical="distributed"/>
    </xf>
    <xf numFmtId="0" fontId="49" fillId="18" borderId="0" xfId="3" applyFont="1" applyFill="1" applyAlignment="1">
      <alignment horizontal="left" vertical="distributed"/>
    </xf>
    <xf numFmtId="0" fontId="55" fillId="7" borderId="41" xfId="0" applyFont="1" applyFill="1" applyBorder="1" applyAlignment="1">
      <alignment horizontal="left" vertical="center"/>
    </xf>
    <xf numFmtId="0" fontId="55" fillId="7" borderId="42" xfId="0" applyFont="1" applyFill="1" applyBorder="1" applyAlignment="1">
      <alignment horizontal="left" vertical="center"/>
    </xf>
    <xf numFmtId="0" fontId="39" fillId="17" borderId="2" xfId="0" applyFont="1" applyFill="1" applyBorder="1" applyAlignment="1">
      <alignment horizontal="center" vertical="center" textRotation="90" wrapText="1"/>
    </xf>
    <xf numFmtId="0" fontId="39" fillId="17" borderId="10" xfId="0" applyFont="1" applyFill="1" applyBorder="1" applyAlignment="1">
      <alignment horizontal="center" vertical="center" textRotation="90" wrapText="1"/>
    </xf>
    <xf numFmtId="0" fontId="39" fillId="17" borderId="14" xfId="0" applyFont="1" applyFill="1" applyBorder="1" applyAlignment="1">
      <alignment horizontal="center" vertical="center" textRotation="90" wrapText="1"/>
    </xf>
    <xf numFmtId="0" fontId="39" fillId="17" borderId="2" xfId="0" applyFont="1" applyFill="1" applyBorder="1" applyAlignment="1" applyProtection="1">
      <alignment horizontal="center" vertical="center" textRotation="90" wrapText="1"/>
      <protection locked="0" hidden="1"/>
    </xf>
    <xf numFmtId="0" fontId="39" fillId="17" borderId="10" xfId="0" applyFont="1" applyFill="1" applyBorder="1" applyAlignment="1" applyProtection="1">
      <alignment horizontal="center" vertical="center" textRotation="90" wrapText="1"/>
      <protection locked="0" hidden="1"/>
    </xf>
    <xf numFmtId="0" fontId="39" fillId="17" borderId="14" xfId="0" applyFont="1" applyFill="1" applyBorder="1" applyAlignment="1" applyProtection="1">
      <alignment horizontal="center" vertical="center" textRotation="90" wrapText="1"/>
      <protection locked="0" hidden="1"/>
    </xf>
    <xf numFmtId="0" fontId="39" fillId="17" borderId="35" xfId="0" applyFont="1" applyFill="1" applyBorder="1" applyAlignment="1">
      <alignment horizontal="center" vertical="center"/>
    </xf>
    <xf numFmtId="0" fontId="39" fillId="17" borderId="0" xfId="0" applyFont="1" applyFill="1" applyAlignment="1">
      <alignment horizontal="center" vertical="center"/>
    </xf>
    <xf numFmtId="0" fontId="39" fillId="17" borderId="45" xfId="0" applyFont="1" applyFill="1" applyBorder="1" applyAlignment="1">
      <alignment horizontal="center" vertical="center"/>
    </xf>
    <xf numFmtId="0" fontId="55" fillId="7" borderId="26" xfId="0" applyFont="1" applyFill="1" applyBorder="1" applyAlignment="1">
      <alignment horizontal="left" vertical="center"/>
    </xf>
    <xf numFmtId="0" fontId="55" fillId="7" borderId="27" xfId="0" applyFont="1" applyFill="1" applyBorder="1" applyAlignment="1">
      <alignment horizontal="left" vertical="center"/>
    </xf>
    <xf numFmtId="0" fontId="55" fillId="7" borderId="39" xfId="0" applyFont="1" applyFill="1" applyBorder="1" applyAlignment="1">
      <alignment horizontal="left" vertical="center"/>
    </xf>
    <xf numFmtId="0" fontId="55" fillId="7" borderId="1" xfId="0" applyFont="1" applyFill="1" applyBorder="1" applyAlignment="1">
      <alignment horizontal="left" vertical="center"/>
    </xf>
    <xf numFmtId="0" fontId="39" fillId="17" borderId="2" xfId="0" applyFont="1" applyFill="1" applyBorder="1" applyAlignment="1">
      <alignment horizontal="center" vertical="center" wrapText="1"/>
    </xf>
    <xf numFmtId="0" fontId="39" fillId="17" borderId="10" xfId="0" applyFont="1" applyFill="1" applyBorder="1" applyAlignment="1">
      <alignment horizontal="center" vertical="center" wrapText="1"/>
    </xf>
    <xf numFmtId="0" fontId="39" fillId="17" borderId="14" xfId="0" applyFont="1" applyFill="1" applyBorder="1" applyAlignment="1">
      <alignment horizontal="center" vertical="center" wrapText="1"/>
    </xf>
    <xf numFmtId="0" fontId="39" fillId="17" borderId="4" xfId="0" applyFont="1" applyFill="1" applyBorder="1" applyAlignment="1">
      <alignment horizontal="center" vertical="center"/>
    </xf>
    <xf numFmtId="0" fontId="39" fillId="17" borderId="5" xfId="0" applyFont="1" applyFill="1" applyBorder="1" applyAlignment="1">
      <alignment horizontal="center" vertical="center"/>
    </xf>
    <xf numFmtId="0" fontId="39" fillId="17" borderId="6" xfId="0" applyFont="1" applyFill="1" applyBorder="1" applyAlignment="1">
      <alignment horizontal="center" vertical="center"/>
    </xf>
    <xf numFmtId="0" fontId="39" fillId="17" borderId="6" xfId="0" applyFont="1" applyFill="1" applyBorder="1" applyAlignment="1">
      <alignment horizontal="center" vertical="center" textRotation="90" wrapText="1"/>
    </xf>
    <xf numFmtId="0" fontId="39" fillId="17" borderId="45" xfId="0" applyFont="1" applyFill="1" applyBorder="1" applyAlignment="1">
      <alignment horizontal="center" vertical="center" textRotation="90" wrapText="1"/>
    </xf>
    <xf numFmtId="0" fontId="39" fillId="17" borderId="16" xfId="0" applyFont="1" applyFill="1" applyBorder="1" applyAlignment="1">
      <alignment horizontal="center" vertical="center" textRotation="90" wrapText="1"/>
    </xf>
    <xf numFmtId="0" fontId="14" fillId="11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14" fillId="11" borderId="44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0" fontId="8" fillId="17" borderId="8" xfId="0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wrapText="1"/>
    </xf>
    <xf numFmtId="0" fontId="8" fillId="17" borderId="7" xfId="0" applyFont="1" applyFill="1" applyBorder="1" applyAlignment="1">
      <alignment horizontal="center" vertical="center" wrapText="1"/>
    </xf>
    <xf numFmtId="0" fontId="8" fillId="17" borderId="8" xfId="0" applyFont="1" applyFill="1" applyBorder="1" applyAlignment="1">
      <alignment horizontal="center" vertical="center" wrapText="1"/>
    </xf>
    <xf numFmtId="49" fontId="42" fillId="0" borderId="0" xfId="0" applyNumberFormat="1" applyFont="1" applyAlignment="1">
      <alignment horizontal="left" vertical="center" wrapText="1"/>
    </xf>
    <xf numFmtId="0" fontId="54" fillId="17" borderId="18" xfId="3" applyFont="1" applyFill="1" applyBorder="1" applyAlignment="1">
      <alignment horizontal="center" vertical="distributed"/>
    </xf>
    <xf numFmtId="0" fontId="54" fillId="17" borderId="19" xfId="3" applyFont="1" applyFill="1" applyBorder="1" applyAlignment="1">
      <alignment horizontal="center" vertical="distributed"/>
    </xf>
    <xf numFmtId="0" fontId="54" fillId="17" borderId="54" xfId="3" applyFont="1" applyFill="1" applyBorder="1" applyAlignment="1">
      <alignment horizontal="center" vertical="distributed"/>
    </xf>
    <xf numFmtId="0" fontId="54" fillId="17" borderId="1" xfId="3" applyFont="1" applyFill="1" applyBorder="1" applyAlignment="1">
      <alignment horizontal="center" vertical="center" wrapText="1"/>
    </xf>
    <xf numFmtId="0" fontId="54" fillId="17" borderId="40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55" fillId="0" borderId="0" xfId="3" applyFont="1" applyAlignment="1">
      <alignment horizontal="center"/>
    </xf>
    <xf numFmtId="0" fontId="40" fillId="17" borderId="46" xfId="0" applyFont="1" applyFill="1" applyBorder="1" applyAlignment="1">
      <alignment horizontal="center" vertical="center" wrapText="1"/>
    </xf>
    <xf numFmtId="0" fontId="40" fillId="17" borderId="50" xfId="0" applyFont="1" applyFill="1" applyBorder="1" applyAlignment="1">
      <alignment horizontal="center" vertical="center" wrapText="1"/>
    </xf>
    <xf numFmtId="0" fontId="40" fillId="17" borderId="51" xfId="0" applyFont="1" applyFill="1" applyBorder="1" applyAlignment="1">
      <alignment horizontal="center" vertical="center" wrapText="1"/>
    </xf>
    <xf numFmtId="0" fontId="39" fillId="17" borderId="52" xfId="3" applyFont="1" applyFill="1" applyBorder="1" applyAlignment="1">
      <alignment horizontal="center" vertical="center"/>
    </xf>
    <xf numFmtId="0" fontId="39" fillId="17" borderId="50" xfId="3" applyFont="1" applyFill="1" applyBorder="1" applyAlignment="1">
      <alignment horizontal="center" vertical="center"/>
    </xf>
    <xf numFmtId="0" fontId="39" fillId="17" borderId="53" xfId="3" applyFont="1" applyFill="1" applyBorder="1" applyAlignment="1">
      <alignment horizontal="center" vertical="center"/>
    </xf>
    <xf numFmtId="0" fontId="14" fillId="7" borderId="46" xfId="0" applyFont="1" applyFill="1" applyBorder="1" applyAlignment="1">
      <alignment horizontal="left" vertical="center"/>
    </xf>
    <xf numFmtId="0" fontId="14" fillId="7" borderId="50" xfId="0" applyFont="1" applyFill="1" applyBorder="1" applyAlignment="1">
      <alignment horizontal="left" vertical="center"/>
    </xf>
    <xf numFmtId="0" fontId="14" fillId="7" borderId="51" xfId="0" applyFont="1" applyFill="1" applyBorder="1" applyAlignment="1">
      <alignment horizontal="left" vertical="center"/>
    </xf>
    <xf numFmtId="0" fontId="14" fillId="7" borderId="48" xfId="0" applyFont="1" applyFill="1" applyBorder="1" applyAlignment="1">
      <alignment horizontal="left" vertical="center"/>
    </xf>
    <xf numFmtId="0" fontId="14" fillId="7" borderId="19" xfId="0" applyFont="1" applyFill="1" applyBorder="1" applyAlignment="1">
      <alignment horizontal="left" vertical="center"/>
    </xf>
    <xf numFmtId="0" fontId="14" fillId="7" borderId="20" xfId="0" applyFont="1" applyFill="1" applyBorder="1" applyAlignment="1">
      <alignment horizontal="left" vertical="center"/>
    </xf>
    <xf numFmtId="0" fontId="14" fillId="7" borderId="58" xfId="0" applyFont="1" applyFill="1" applyBorder="1" applyAlignment="1">
      <alignment horizontal="left" vertical="center"/>
    </xf>
    <xf numFmtId="0" fontId="14" fillId="7" borderId="59" xfId="0" applyFont="1" applyFill="1" applyBorder="1" applyAlignment="1">
      <alignment horizontal="left" vertical="center"/>
    </xf>
    <xf numFmtId="0" fontId="14" fillId="7" borderId="60" xfId="0" applyFont="1" applyFill="1" applyBorder="1" applyAlignment="1">
      <alignment horizontal="left" vertical="center"/>
    </xf>
    <xf numFmtId="0" fontId="29" fillId="17" borderId="25" xfId="0" applyFont="1" applyFill="1" applyBorder="1" applyAlignment="1">
      <alignment horizontal="center" textRotation="90" wrapText="1"/>
    </xf>
    <xf numFmtId="0" fontId="29" fillId="17" borderId="24" xfId="0" applyFont="1" applyFill="1" applyBorder="1" applyAlignment="1">
      <alignment horizontal="center" textRotation="90" wrapText="1"/>
    </xf>
    <xf numFmtId="0" fontId="29" fillId="17" borderId="55" xfId="0" applyFont="1" applyFill="1" applyBorder="1" applyAlignment="1">
      <alignment horizontal="center" textRotation="90" wrapText="1"/>
    </xf>
    <xf numFmtId="0" fontId="57" fillId="17" borderId="1" xfId="3" applyFont="1" applyFill="1" applyBorder="1" applyAlignment="1">
      <alignment horizontal="center" vertical="distributed" textRotation="90"/>
    </xf>
    <xf numFmtId="0" fontId="57" fillId="17" borderId="42" xfId="3" applyFont="1" applyFill="1" applyBorder="1" applyAlignment="1">
      <alignment horizontal="center" vertical="distributed" textRotation="90"/>
    </xf>
    <xf numFmtId="0" fontId="57" fillId="17" borderId="1" xfId="3" applyFont="1" applyFill="1" applyBorder="1" applyAlignment="1">
      <alignment horizontal="center" vertical="distributed" wrapText="1"/>
    </xf>
    <xf numFmtId="0" fontId="57" fillId="17" borderId="42" xfId="3" applyFont="1" applyFill="1" applyBorder="1" applyAlignment="1">
      <alignment horizontal="center" vertical="distributed" wrapText="1"/>
    </xf>
    <xf numFmtId="0" fontId="40" fillId="7" borderId="58" xfId="0" applyFont="1" applyFill="1" applyBorder="1" applyAlignment="1">
      <alignment horizontal="left" vertical="center"/>
    </xf>
    <xf numFmtId="0" fontId="40" fillId="7" borderId="59" xfId="0" applyFont="1" applyFill="1" applyBorder="1" applyAlignment="1">
      <alignment horizontal="left" vertical="center"/>
    </xf>
    <xf numFmtId="0" fontId="40" fillId="7" borderId="60" xfId="0" applyFont="1" applyFill="1" applyBorder="1" applyAlignment="1">
      <alignment horizontal="left" vertical="center"/>
    </xf>
    <xf numFmtId="0" fontId="0" fillId="22" borderId="0" xfId="0" applyFill="1" applyAlignment="1">
      <alignment horizontal="center"/>
    </xf>
    <xf numFmtId="0" fontId="60" fillId="12" borderId="1" xfId="3" applyFont="1" applyFill="1" applyBorder="1" applyAlignment="1">
      <alignment horizontal="center" vertical="center"/>
    </xf>
    <xf numFmtId="0" fontId="60" fillId="12" borderId="42" xfId="3" applyFont="1" applyFill="1" applyBorder="1" applyAlignment="1">
      <alignment horizontal="center" vertical="center"/>
    </xf>
    <xf numFmtId="0" fontId="60" fillId="12" borderId="40" xfId="3" applyFont="1" applyFill="1" applyBorder="1" applyAlignment="1">
      <alignment horizontal="center" vertical="center"/>
    </xf>
    <xf numFmtId="0" fontId="60" fillId="12" borderId="43" xfId="3" applyFont="1" applyFill="1" applyBorder="1" applyAlignment="1">
      <alignment horizontal="center" vertical="center"/>
    </xf>
    <xf numFmtId="0" fontId="60" fillId="12" borderId="1" xfId="3" applyFont="1" applyFill="1" applyBorder="1" applyAlignment="1">
      <alignment horizontal="center"/>
    </xf>
    <xf numFmtId="0" fontId="40" fillId="7" borderId="46" xfId="0" applyFont="1" applyFill="1" applyBorder="1" applyAlignment="1">
      <alignment horizontal="left" vertical="center"/>
    </xf>
    <xf numFmtId="0" fontId="40" fillId="7" borderId="50" xfId="0" applyFont="1" applyFill="1" applyBorder="1" applyAlignment="1">
      <alignment horizontal="left" vertical="center"/>
    </xf>
    <xf numFmtId="0" fontId="40" fillId="7" borderId="51" xfId="0" applyFont="1" applyFill="1" applyBorder="1" applyAlignment="1">
      <alignment horizontal="left" vertical="center"/>
    </xf>
    <xf numFmtId="0" fontId="40" fillId="7" borderId="48" xfId="0" applyFont="1" applyFill="1" applyBorder="1" applyAlignment="1">
      <alignment horizontal="left" vertical="center"/>
    </xf>
    <xf numFmtId="0" fontId="40" fillId="7" borderId="19" xfId="0" applyFont="1" applyFill="1" applyBorder="1" applyAlignment="1">
      <alignment horizontal="left" vertical="center"/>
    </xf>
    <xf numFmtId="0" fontId="40" fillId="7" borderId="20" xfId="0" applyFont="1" applyFill="1" applyBorder="1" applyAlignment="1">
      <alignment horizontal="left" vertical="center"/>
    </xf>
    <xf numFmtId="0" fontId="55" fillId="12" borderId="39" xfId="0" applyFont="1" applyFill="1" applyBorder="1" applyAlignment="1">
      <alignment horizontal="justify" vertical="justify" textRotation="90" wrapText="1"/>
    </xf>
    <xf numFmtId="0" fontId="55" fillId="12" borderId="41" xfId="0" applyFont="1" applyFill="1" applyBorder="1" applyAlignment="1">
      <alignment horizontal="justify" vertical="justify" textRotation="90" wrapText="1"/>
    </xf>
    <xf numFmtId="0" fontId="55" fillId="12" borderId="1" xfId="0" applyFont="1" applyFill="1" applyBorder="1" applyAlignment="1">
      <alignment horizontal="center" textRotation="90"/>
    </xf>
    <xf numFmtId="0" fontId="55" fillId="12" borderId="42" xfId="0" applyFont="1" applyFill="1" applyBorder="1" applyAlignment="1">
      <alignment horizontal="center" textRotation="90"/>
    </xf>
    <xf numFmtId="0" fontId="55" fillId="12" borderId="1" xfId="0" applyFont="1" applyFill="1" applyBorder="1" applyAlignment="1">
      <alignment horizontal="center" textRotation="90" wrapText="1"/>
    </xf>
    <xf numFmtId="0" fontId="55" fillId="12" borderId="42" xfId="0" applyFont="1" applyFill="1" applyBorder="1" applyAlignment="1">
      <alignment horizontal="center" textRotation="90" wrapText="1"/>
    </xf>
    <xf numFmtId="0" fontId="60" fillId="12" borderId="1" xfId="3" applyFont="1" applyFill="1" applyBorder="1" applyAlignment="1">
      <alignment horizontal="left" textRotation="90"/>
    </xf>
    <xf numFmtId="0" fontId="60" fillId="12" borderId="42" xfId="3" applyFont="1" applyFill="1" applyBorder="1" applyAlignment="1">
      <alignment horizontal="left" textRotation="90"/>
    </xf>
    <xf numFmtId="0" fontId="40" fillId="0" borderId="0" xfId="3" applyFont="1" applyAlignment="1">
      <alignment horizontal="left"/>
    </xf>
    <xf numFmtId="0" fontId="39" fillId="12" borderId="46" xfId="3" applyFont="1" applyFill="1" applyBorder="1" applyAlignment="1">
      <alignment horizontal="center" vertical="center"/>
    </xf>
    <xf numFmtId="0" fontId="39" fillId="12" borderId="50" xfId="3" applyFont="1" applyFill="1" applyBorder="1" applyAlignment="1">
      <alignment horizontal="center" vertical="center"/>
    </xf>
    <xf numFmtId="0" fontId="39" fillId="12" borderId="51" xfId="3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0" fillId="0" borderId="0" xfId="3" applyFont="1" applyAlignment="1">
      <alignment horizontal="center" vertical="center"/>
    </xf>
    <xf numFmtId="0" fontId="55" fillId="0" borderId="0" xfId="3" applyFont="1" applyAlignment="1">
      <alignment horizontal="center" vertical="center"/>
    </xf>
    <xf numFmtId="0" fontId="39" fillId="0" borderId="44" xfId="3" applyFont="1" applyBorder="1" applyAlignment="1">
      <alignment horizontal="center"/>
    </xf>
    <xf numFmtId="0" fontId="55" fillId="12" borderId="39" xfId="0" applyFont="1" applyFill="1" applyBorder="1" applyAlignment="1">
      <alignment horizontal="center" textRotation="90"/>
    </xf>
    <xf numFmtId="0" fontId="55" fillId="12" borderId="41" xfId="0" applyFont="1" applyFill="1" applyBorder="1" applyAlignment="1">
      <alignment horizontal="center" textRotation="90"/>
    </xf>
    <xf numFmtId="0" fontId="40" fillId="0" borderId="0" xfId="3" applyFont="1" applyAlignment="1">
      <alignment horizontal="center"/>
    </xf>
    <xf numFmtId="0" fontId="1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8" fillId="12" borderId="25" xfId="2" applyFont="1" applyFill="1" applyBorder="1" applyAlignment="1" applyProtection="1">
      <alignment horizontal="center" vertical="center" textRotation="90" wrapText="1"/>
      <protection locked="0" hidden="1"/>
    </xf>
    <xf numFmtId="0" fontId="8" fillId="12" borderId="24" xfId="2" applyFont="1" applyFill="1" applyBorder="1" applyAlignment="1" applyProtection="1">
      <alignment horizontal="center" vertical="center" textRotation="90" wrapText="1"/>
      <protection locked="0" hidden="1"/>
    </xf>
    <xf numFmtId="0" fontId="8" fillId="12" borderId="17" xfId="2" applyFont="1" applyFill="1" applyBorder="1" applyAlignment="1" applyProtection="1">
      <alignment horizontal="center" vertical="center" textRotation="90" wrapText="1"/>
      <protection locked="0" hidden="1"/>
    </xf>
    <xf numFmtId="0" fontId="39" fillId="12" borderId="18" xfId="0" applyFont="1" applyFill="1" applyBorder="1" applyAlignment="1">
      <alignment horizontal="center"/>
    </xf>
    <xf numFmtId="0" fontId="39" fillId="12" borderId="19" xfId="0" applyFont="1" applyFill="1" applyBorder="1" applyAlignment="1">
      <alignment horizontal="center"/>
    </xf>
    <xf numFmtId="0" fontId="39" fillId="12" borderId="20" xfId="0" applyFont="1" applyFill="1" applyBorder="1" applyAlignment="1">
      <alignment horizontal="center"/>
    </xf>
    <xf numFmtId="0" fontId="8" fillId="12" borderId="25" xfId="2" applyFont="1" applyFill="1" applyBorder="1" applyAlignment="1">
      <alignment horizontal="center" vertical="center" wrapText="1"/>
    </xf>
    <xf numFmtId="0" fontId="8" fillId="12" borderId="24" xfId="2" applyFont="1" applyFill="1" applyBorder="1" applyAlignment="1">
      <alignment horizontal="center" vertical="center" wrapText="1"/>
    </xf>
    <xf numFmtId="0" fontId="8" fillId="12" borderId="17" xfId="2" applyFont="1" applyFill="1" applyBorder="1" applyAlignment="1">
      <alignment horizontal="center" vertical="center" wrapText="1"/>
    </xf>
    <xf numFmtId="0" fontId="8" fillId="12" borderId="25" xfId="2" applyFont="1" applyFill="1" applyBorder="1" applyAlignment="1">
      <alignment horizontal="center" vertical="justify" textRotation="90" wrapText="1"/>
    </xf>
    <xf numFmtId="0" fontId="8" fillId="12" borderId="24" xfId="2" applyFont="1" applyFill="1" applyBorder="1" applyAlignment="1">
      <alignment horizontal="center" vertical="justify" textRotation="90" wrapText="1"/>
    </xf>
    <xf numFmtId="0" fontId="8" fillId="12" borderId="17" xfId="2" applyFont="1" applyFill="1" applyBorder="1" applyAlignment="1">
      <alignment horizontal="center" vertical="justify" textRotation="90" wrapText="1"/>
    </xf>
    <xf numFmtId="0" fontId="8" fillId="12" borderId="25" xfId="2" applyFont="1" applyFill="1" applyBorder="1" applyAlignment="1">
      <alignment horizontal="center" vertical="center" textRotation="90" wrapText="1"/>
    </xf>
    <xf numFmtId="0" fontId="8" fillId="12" borderId="24" xfId="2" applyFont="1" applyFill="1" applyBorder="1" applyAlignment="1">
      <alignment horizontal="center" vertical="center" textRotation="90" wrapText="1"/>
    </xf>
    <xf numFmtId="0" fontId="8" fillId="12" borderId="17" xfId="2" applyFont="1" applyFill="1" applyBorder="1" applyAlignment="1">
      <alignment horizontal="center" vertical="center" textRotation="90" wrapText="1"/>
    </xf>
    <xf numFmtId="0" fontId="8" fillId="12" borderId="25" xfId="2" applyFont="1" applyFill="1" applyBorder="1" applyAlignment="1" applyProtection="1">
      <alignment horizontal="justify" textRotation="90" wrapText="1"/>
      <protection locked="0" hidden="1"/>
    </xf>
    <xf numFmtId="0" fontId="8" fillId="12" borderId="17" xfId="2" applyFont="1" applyFill="1" applyBorder="1" applyAlignment="1" applyProtection="1">
      <alignment horizontal="justify" textRotation="90" wrapText="1"/>
      <protection locked="0" hidden="1"/>
    </xf>
    <xf numFmtId="0" fontId="8" fillId="12" borderId="25" xfId="2" applyFont="1" applyFill="1" applyBorder="1" applyAlignment="1" applyProtection="1">
      <alignment horizontal="center" textRotation="90" wrapText="1"/>
      <protection locked="0" hidden="1"/>
    </xf>
    <xf numFmtId="0" fontId="8" fillId="12" borderId="17" xfId="2" applyFont="1" applyFill="1" applyBorder="1" applyAlignment="1" applyProtection="1">
      <alignment horizontal="center" textRotation="90" wrapText="1"/>
      <protection locked="0" hidden="1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7" borderId="1" xfId="0" applyFont="1" applyFill="1" applyBorder="1" applyAlignment="1">
      <alignment horizontal="left"/>
    </xf>
    <xf numFmtId="0" fontId="18" fillId="11" borderId="22" xfId="0" applyFont="1" applyFill="1" applyBorder="1" applyAlignment="1">
      <alignment horizontal="left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17" borderId="1" xfId="0" applyFill="1" applyBorder="1" applyAlignment="1">
      <alignment horizontal="center"/>
    </xf>
    <xf numFmtId="0" fontId="30" fillId="17" borderId="1" xfId="0" applyFont="1" applyFill="1" applyBorder="1" applyAlignment="1">
      <alignment horizontal="center" vertical="center" wrapText="1"/>
    </xf>
    <xf numFmtId="0" fontId="30" fillId="17" borderId="32" xfId="0" applyFont="1" applyFill="1" applyBorder="1" applyAlignment="1">
      <alignment horizontal="center" vertical="center" wrapText="1"/>
    </xf>
    <xf numFmtId="0" fontId="30" fillId="17" borderId="33" xfId="0" applyFont="1" applyFill="1" applyBorder="1" applyAlignment="1">
      <alignment horizontal="center" vertical="center" wrapText="1"/>
    </xf>
    <xf numFmtId="0" fontId="30" fillId="17" borderId="18" xfId="0" applyFont="1" applyFill="1" applyBorder="1" applyAlignment="1">
      <alignment horizontal="center" vertical="center" wrapText="1"/>
    </xf>
    <xf numFmtId="0" fontId="30" fillId="17" borderId="19" xfId="0" applyFont="1" applyFill="1" applyBorder="1" applyAlignment="1">
      <alignment horizontal="center" vertical="center" wrapText="1"/>
    </xf>
    <xf numFmtId="0" fontId="30" fillId="17" borderId="20" xfId="0" applyFont="1" applyFill="1" applyBorder="1" applyAlignment="1">
      <alignment horizontal="center" vertical="center" wrapText="1"/>
    </xf>
    <xf numFmtId="0" fontId="37" fillId="19" borderId="0" xfId="6" applyFont="1" applyFill="1" applyAlignment="1">
      <alignment horizontal="center"/>
    </xf>
    <xf numFmtId="0" fontId="0" fillId="0" borderId="34" xfId="0" applyBorder="1" applyAlignment="1">
      <alignment horizontal="justify" vertical="justify"/>
    </xf>
    <xf numFmtId="0" fontId="0" fillId="0" borderId="0" xfId="0" applyAlignment="1">
      <alignment horizontal="justify" vertical="justify"/>
    </xf>
    <xf numFmtId="0" fontId="13" fillId="0" borderId="0" xfId="3" applyFont="1" applyAlignment="1">
      <alignment horizontal="left" vertical="center" wrapText="1"/>
    </xf>
    <xf numFmtId="0" fontId="13" fillId="8" borderId="1" xfId="3" applyFont="1" applyFill="1" applyBorder="1" applyAlignment="1">
      <alignment horizontal="center" vertical="center" wrapText="1"/>
    </xf>
    <xf numFmtId="0" fontId="8" fillId="4" borderId="2" xfId="3" applyFont="1" applyFill="1" applyBorder="1" applyAlignment="1">
      <alignment horizontal="center" vertical="center" wrapText="1"/>
    </xf>
    <xf numFmtId="0" fontId="8" fillId="4" borderId="10" xfId="3" applyFont="1" applyFill="1" applyBorder="1" applyAlignment="1">
      <alignment horizontal="center" vertical="center" wrapText="1"/>
    </xf>
    <xf numFmtId="0" fontId="8" fillId="4" borderId="14" xfId="3" applyFont="1" applyFill="1" applyBorder="1" applyAlignment="1">
      <alignment horizontal="center" vertical="center" wrapText="1"/>
    </xf>
    <xf numFmtId="0" fontId="9" fillId="5" borderId="4" xfId="3" applyFont="1" applyFill="1" applyBorder="1" applyAlignment="1">
      <alignment horizontal="center" vertical="center" wrapText="1"/>
    </xf>
    <xf numFmtId="0" fontId="9" fillId="5" borderId="5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9" fillId="6" borderId="7" xfId="3" applyFont="1" applyFill="1" applyBorder="1" applyAlignment="1">
      <alignment horizontal="center" vertical="center" wrapText="1"/>
    </xf>
    <xf numFmtId="0" fontId="9" fillId="6" borderId="8" xfId="3" applyFont="1" applyFill="1" applyBorder="1" applyAlignment="1">
      <alignment horizontal="center" vertical="center" wrapText="1"/>
    </xf>
    <xf numFmtId="0" fontId="9" fillId="6" borderId="9" xfId="3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 wrapText="1"/>
    </xf>
    <xf numFmtId="0" fontId="9" fillId="5" borderId="11" xfId="3" applyFont="1" applyFill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9" fillId="6" borderId="6" xfId="3" applyFont="1" applyFill="1" applyBorder="1" applyAlignment="1">
      <alignment horizontal="center" vertical="center" wrapText="1"/>
    </xf>
    <xf numFmtId="0" fontId="9" fillId="6" borderId="14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3" fillId="8" borderId="1" xfId="3" applyFont="1" applyFill="1" applyBorder="1" applyAlignment="1">
      <alignment horizontal="center" wrapText="1"/>
    </xf>
    <xf numFmtId="0" fontId="11" fillId="0" borderId="18" xfId="3" applyFont="1" applyBorder="1" applyAlignment="1">
      <alignment horizontal="left" vertical="center" wrapText="1"/>
    </xf>
    <xf numFmtId="0" fontId="11" fillId="0" borderId="19" xfId="3" applyFont="1" applyBorder="1" applyAlignment="1">
      <alignment horizontal="left" vertical="center" wrapText="1"/>
    </xf>
    <xf numFmtId="0" fontId="11" fillId="0" borderId="20" xfId="3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9" borderId="0" xfId="0" applyFont="1" applyFill="1" applyAlignment="1">
      <alignment horizontal="left" vertical="center"/>
    </xf>
    <xf numFmtId="0" fontId="3" fillId="10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left"/>
    </xf>
    <xf numFmtId="0" fontId="18" fillId="11" borderId="0" xfId="0" applyFont="1" applyFill="1" applyAlignment="1">
      <alignment horizontal="left"/>
    </xf>
    <xf numFmtId="0" fontId="8" fillId="12" borderId="26" xfId="2" applyFont="1" applyFill="1" applyBorder="1" applyAlignment="1">
      <alignment horizontal="center"/>
    </xf>
    <xf numFmtId="0" fontId="8" fillId="12" borderId="27" xfId="2" applyFont="1" applyFill="1" applyBorder="1" applyAlignment="1">
      <alignment horizontal="center"/>
    </xf>
    <xf numFmtId="0" fontId="8" fillId="12" borderId="27" xfId="2" applyFont="1" applyFill="1" applyBorder="1" applyAlignment="1">
      <alignment horizontal="center" vertical="center" wrapText="1"/>
    </xf>
    <xf numFmtId="0" fontId="8" fillId="12" borderId="27" xfId="2" applyFont="1" applyFill="1" applyBorder="1" applyAlignment="1" applyProtection="1">
      <alignment horizontal="center" textRotation="90" wrapText="1"/>
      <protection locked="0" hidden="1"/>
    </xf>
    <xf numFmtId="0" fontId="8" fillId="12" borderId="27" xfId="2" applyFont="1" applyFill="1" applyBorder="1" applyAlignment="1" applyProtection="1">
      <alignment horizontal="justify" textRotation="90" wrapText="1"/>
      <protection locked="0" hidden="1"/>
    </xf>
    <xf numFmtId="0" fontId="8" fillId="12" borderId="28" xfId="2" applyFont="1" applyFill="1" applyBorder="1" applyAlignment="1" applyProtection="1">
      <alignment horizontal="center" textRotation="90" wrapText="1"/>
      <protection locked="0" hidden="1"/>
    </xf>
    <xf numFmtId="0" fontId="8" fillId="12" borderId="24" xfId="2" applyFont="1" applyFill="1" applyBorder="1" applyAlignment="1" applyProtection="1">
      <alignment horizontal="center" textRotation="90" wrapText="1"/>
      <protection locked="0" hidden="1"/>
    </xf>
    <xf numFmtId="0" fontId="8" fillId="12" borderId="29" xfId="2" applyFont="1" applyFill="1" applyBorder="1" applyAlignment="1" applyProtection="1">
      <alignment horizontal="center" textRotation="90" wrapText="1"/>
      <protection locked="0" hidden="1"/>
    </xf>
    <xf numFmtId="0" fontId="8" fillId="12" borderId="31" xfId="2" applyFont="1" applyFill="1" applyBorder="1" applyAlignment="1" applyProtection="1">
      <alignment horizontal="center" textRotation="90" wrapText="1"/>
      <protection locked="0" hidden="1"/>
    </xf>
  </cellXfs>
  <cellStyles count="8">
    <cellStyle name="Énfasis1" xfId="2" builtinId="29"/>
    <cellStyle name="Millares" xfId="7" builtinId="3"/>
    <cellStyle name="Millares 2" xfId="5" xr:uid="{00000000-0005-0000-0000-000001000000}"/>
    <cellStyle name="Moneda" xfId="1" builtinId="4"/>
    <cellStyle name="Moneda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DDF1-61C7-42E8-9907-C29C8C14A0C9}">
  <sheetPr>
    <tabColor rgb="FFFFFF00"/>
  </sheetPr>
  <dimension ref="A1:D18"/>
  <sheetViews>
    <sheetView tabSelected="1" workbookViewId="0">
      <selection activeCell="G8" sqref="G8"/>
    </sheetView>
  </sheetViews>
  <sheetFormatPr baseColWidth="10" defaultRowHeight="15"/>
  <cols>
    <col min="2" max="2" width="11.28515625" customWidth="1"/>
    <col min="3" max="3" width="36.42578125" customWidth="1"/>
    <col min="4" max="4" width="24.85546875" customWidth="1"/>
  </cols>
  <sheetData>
    <row r="1" spans="1:4" ht="18">
      <c r="A1" s="438" t="s">
        <v>613</v>
      </c>
      <c r="B1" s="438"/>
      <c r="C1" s="438"/>
      <c r="D1" s="438"/>
    </row>
    <row r="2" spans="1:4" ht="18">
      <c r="A2" s="438" t="s">
        <v>614</v>
      </c>
      <c r="B2" s="438"/>
      <c r="C2" s="438"/>
      <c r="D2" s="438"/>
    </row>
    <row r="3" spans="1:4">
      <c r="A3" s="439" t="s">
        <v>649</v>
      </c>
      <c r="B3" s="439"/>
      <c r="C3" s="439"/>
      <c r="D3" s="439"/>
    </row>
    <row r="4" spans="1:4" ht="16.5" thickBot="1">
      <c r="A4" s="197"/>
      <c r="B4" s="197"/>
      <c r="C4" s="197"/>
      <c r="D4" s="197"/>
    </row>
    <row r="5" spans="1:4" ht="34.5" thickBot="1">
      <c r="A5" s="198" t="s">
        <v>615</v>
      </c>
      <c r="B5" s="199" t="s">
        <v>616</v>
      </c>
      <c r="C5" s="199" t="s">
        <v>617</v>
      </c>
      <c r="D5" s="200" t="s">
        <v>618</v>
      </c>
    </row>
    <row r="6" spans="1:4" ht="24.75" customHeight="1">
      <c r="A6" s="440" t="s">
        <v>619</v>
      </c>
      <c r="B6" s="433" t="s">
        <v>620</v>
      </c>
      <c r="C6" s="433"/>
      <c r="D6" s="434" t="s">
        <v>621</v>
      </c>
    </row>
    <row r="7" spans="1:4" ht="31.5" customHeight="1">
      <c r="A7" s="441"/>
      <c r="B7" s="201" t="s">
        <v>622</v>
      </c>
      <c r="C7" s="202" t="s">
        <v>623</v>
      </c>
      <c r="D7" s="434"/>
    </row>
    <row r="8" spans="1:4" ht="36.75" customHeight="1" thickBot="1">
      <c r="A8" s="442"/>
      <c r="B8" s="201" t="s">
        <v>624</v>
      </c>
      <c r="C8" s="202" t="s">
        <v>625</v>
      </c>
      <c r="D8" s="434"/>
    </row>
    <row r="9" spans="1:4" ht="27" customHeight="1">
      <c r="A9" s="440" t="s">
        <v>626</v>
      </c>
      <c r="B9" s="433" t="s">
        <v>627</v>
      </c>
      <c r="C9" s="433"/>
      <c r="D9" s="434"/>
    </row>
    <row r="10" spans="1:4" ht="24.75" customHeight="1">
      <c r="A10" s="441"/>
      <c r="B10" s="201" t="s">
        <v>628</v>
      </c>
      <c r="C10" s="202" t="s">
        <v>629</v>
      </c>
      <c r="D10" s="434"/>
    </row>
    <row r="11" spans="1:4" ht="23.25" customHeight="1">
      <c r="A11" s="441"/>
      <c r="B11" s="203" t="s">
        <v>630</v>
      </c>
      <c r="C11" s="204" t="s">
        <v>631</v>
      </c>
      <c r="D11" s="434"/>
    </row>
    <row r="12" spans="1:4" ht="25.5" customHeight="1">
      <c r="A12" s="433" t="s">
        <v>632</v>
      </c>
      <c r="B12" s="435" t="s">
        <v>633</v>
      </c>
      <c r="C12" s="436"/>
      <c r="D12" s="434" t="s">
        <v>634</v>
      </c>
    </row>
    <row r="13" spans="1:4" ht="24.75" customHeight="1">
      <c r="A13" s="433"/>
      <c r="B13" s="201" t="s">
        <v>635</v>
      </c>
      <c r="C13" s="202" t="s">
        <v>636</v>
      </c>
      <c r="D13" s="434"/>
    </row>
    <row r="14" spans="1:4" ht="25.5">
      <c r="A14" s="433"/>
      <c r="B14" s="201" t="s">
        <v>637</v>
      </c>
      <c r="C14" s="202" t="s">
        <v>638</v>
      </c>
      <c r="D14" s="434"/>
    </row>
    <row r="15" spans="1:4" ht="30" customHeight="1">
      <c r="A15" s="433" t="s">
        <v>639</v>
      </c>
      <c r="B15" s="435" t="s">
        <v>640</v>
      </c>
      <c r="C15" s="436"/>
      <c r="D15" s="437" t="s">
        <v>641</v>
      </c>
    </row>
    <row r="16" spans="1:4" ht="42.75" customHeight="1">
      <c r="A16" s="433"/>
      <c r="B16" s="201" t="s">
        <v>642</v>
      </c>
      <c r="C16" s="202" t="s">
        <v>643</v>
      </c>
      <c r="D16" s="437"/>
    </row>
    <row r="17" spans="1:4" ht="27.75" customHeight="1">
      <c r="A17" s="433" t="s">
        <v>644</v>
      </c>
      <c r="B17" s="433" t="s">
        <v>645</v>
      </c>
      <c r="C17" s="433"/>
      <c r="D17" s="434" t="s">
        <v>646</v>
      </c>
    </row>
    <row r="18" spans="1:4" ht="69" customHeight="1">
      <c r="A18" s="433"/>
      <c r="B18" s="201" t="s">
        <v>647</v>
      </c>
      <c r="C18" s="202" t="s">
        <v>648</v>
      </c>
      <c r="D18" s="434"/>
    </row>
  </sheetData>
  <mergeCells count="17">
    <mergeCell ref="A1:D1"/>
    <mergeCell ref="A2:D2"/>
    <mergeCell ref="A3:D3"/>
    <mergeCell ref="A6:A8"/>
    <mergeCell ref="B6:C6"/>
    <mergeCell ref="D6:D11"/>
    <mergeCell ref="A9:A11"/>
    <mergeCell ref="B9:C9"/>
    <mergeCell ref="A17:A18"/>
    <mergeCell ref="B17:C17"/>
    <mergeCell ref="D17:D18"/>
    <mergeCell ref="A12:A14"/>
    <mergeCell ref="B12:C12"/>
    <mergeCell ref="D12:D14"/>
    <mergeCell ref="A15:A16"/>
    <mergeCell ref="B15:C15"/>
    <mergeCell ref="D15:D16"/>
  </mergeCells>
  <pageMargins left="0.9055118110236221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topLeftCell="A22" workbookViewId="0">
      <selection activeCell="E25" sqref="E25:F26"/>
    </sheetView>
  </sheetViews>
  <sheetFormatPr baseColWidth="10" defaultRowHeight="15"/>
  <cols>
    <col min="1" max="1" width="5" customWidth="1"/>
    <col min="2" max="2" width="35.28515625" style="113" customWidth="1"/>
    <col min="3" max="3" width="28.140625" style="114" customWidth="1"/>
    <col min="4" max="4" width="16.7109375" style="114" customWidth="1"/>
    <col min="5" max="5" width="12.7109375" customWidth="1"/>
    <col min="6" max="6" width="17.5703125" customWidth="1"/>
    <col min="7" max="7" width="56.140625" customWidth="1"/>
    <col min="9" max="9" width="17.85546875" customWidth="1"/>
    <col min="10" max="10" width="7.140625" customWidth="1"/>
  </cols>
  <sheetData>
    <row r="1" spans="1:9" ht="19.5">
      <c r="A1" s="582" t="s">
        <v>220</v>
      </c>
      <c r="B1" s="582"/>
      <c r="C1" s="582"/>
      <c r="D1" s="582"/>
      <c r="E1" s="582"/>
      <c r="F1" s="582"/>
      <c r="G1" s="582"/>
      <c r="H1" s="582"/>
      <c r="I1" s="582"/>
    </row>
    <row r="2" spans="1:9" ht="19.5">
      <c r="A2" s="582" t="s">
        <v>221</v>
      </c>
      <c r="B2" s="582"/>
      <c r="C2" s="582"/>
      <c r="D2" s="582"/>
      <c r="E2" s="582"/>
      <c r="F2" s="582"/>
      <c r="G2" s="582"/>
      <c r="H2" s="582"/>
      <c r="I2" s="582"/>
    </row>
    <row r="3" spans="1:9" ht="21">
      <c r="A3" s="583" t="s">
        <v>222</v>
      </c>
      <c r="B3" s="583"/>
      <c r="C3" s="583"/>
      <c r="D3" s="583"/>
      <c r="E3" s="583"/>
      <c r="F3" s="583"/>
      <c r="G3" s="583"/>
      <c r="H3" s="583"/>
      <c r="I3" s="583"/>
    </row>
    <row r="4" spans="1:9">
      <c r="A4" s="584"/>
      <c r="B4" s="584"/>
      <c r="C4" s="584"/>
      <c r="D4" s="584"/>
      <c r="E4" s="584"/>
      <c r="F4" s="584"/>
      <c r="G4" s="584"/>
      <c r="H4" s="584"/>
      <c r="I4" s="584"/>
    </row>
    <row r="5" spans="1:9">
      <c r="I5" s="115"/>
    </row>
    <row r="6" spans="1:9" ht="30.75" customHeight="1">
      <c r="A6" s="116" t="s">
        <v>223</v>
      </c>
      <c r="B6" s="117" t="s">
        <v>224</v>
      </c>
      <c r="C6" s="116" t="s">
        <v>1</v>
      </c>
      <c r="D6" s="118" t="s">
        <v>225</v>
      </c>
      <c r="E6" s="116" t="s">
        <v>226</v>
      </c>
      <c r="F6" s="116" t="s">
        <v>227</v>
      </c>
      <c r="G6" s="116" t="s">
        <v>228</v>
      </c>
      <c r="H6" s="116" t="s">
        <v>229</v>
      </c>
      <c r="I6" s="116" t="s">
        <v>3</v>
      </c>
    </row>
    <row r="7" spans="1:9" ht="56.25" customHeight="1">
      <c r="A7" s="119">
        <v>1</v>
      </c>
      <c r="B7" s="120" t="s">
        <v>418</v>
      </c>
      <c r="C7" s="119" t="s">
        <v>357</v>
      </c>
      <c r="D7" s="119" t="s">
        <v>236</v>
      </c>
      <c r="E7" s="119" t="s">
        <v>419</v>
      </c>
      <c r="F7" s="119" t="s">
        <v>420</v>
      </c>
      <c r="G7" s="124" t="s">
        <v>421</v>
      </c>
      <c r="H7" s="119" t="s">
        <v>269</v>
      </c>
      <c r="I7" s="123">
        <v>2400</v>
      </c>
    </row>
    <row r="8" spans="1:9" ht="56.25" customHeight="1">
      <c r="A8" s="119">
        <v>2</v>
      </c>
      <c r="B8" s="120" t="s">
        <v>418</v>
      </c>
      <c r="C8" s="119" t="s">
        <v>357</v>
      </c>
      <c r="D8" s="119" t="s">
        <v>236</v>
      </c>
      <c r="E8" s="119" t="s">
        <v>419</v>
      </c>
      <c r="F8" s="119" t="s">
        <v>420</v>
      </c>
      <c r="G8" s="124" t="s">
        <v>422</v>
      </c>
      <c r="H8" s="119" t="s">
        <v>269</v>
      </c>
      <c r="I8" s="123">
        <v>1200</v>
      </c>
    </row>
    <row r="9" spans="1:9" ht="56.25" customHeight="1">
      <c r="A9" s="119">
        <v>3</v>
      </c>
      <c r="B9" s="132" t="s">
        <v>336</v>
      </c>
      <c r="C9" s="119" t="s">
        <v>242</v>
      </c>
      <c r="D9" s="119" t="s">
        <v>236</v>
      </c>
      <c r="E9" s="133" t="s">
        <v>242</v>
      </c>
      <c r="F9" s="133" t="s">
        <v>242</v>
      </c>
      <c r="G9" s="124" t="s">
        <v>339</v>
      </c>
      <c r="H9" s="119" t="s">
        <v>337</v>
      </c>
      <c r="I9" s="123">
        <v>76815.66</v>
      </c>
    </row>
    <row r="10" spans="1:9" ht="56.25" customHeight="1">
      <c r="A10" s="119">
        <v>4</v>
      </c>
      <c r="B10" s="132" t="s">
        <v>336</v>
      </c>
      <c r="C10" s="119" t="s">
        <v>242</v>
      </c>
      <c r="D10" s="119" t="s">
        <v>236</v>
      </c>
      <c r="E10" s="133" t="s">
        <v>242</v>
      </c>
      <c r="F10" s="133" t="s">
        <v>242</v>
      </c>
      <c r="G10" s="124" t="s">
        <v>609</v>
      </c>
      <c r="H10" s="119" t="s">
        <v>337</v>
      </c>
      <c r="I10" s="123">
        <v>15730.52</v>
      </c>
    </row>
    <row r="11" spans="1:9" ht="18.75">
      <c r="A11" s="587" t="s">
        <v>210</v>
      </c>
      <c r="B11" s="587"/>
      <c r="C11" s="587"/>
      <c r="D11" s="587"/>
      <c r="E11" s="587"/>
      <c r="F11" s="587"/>
      <c r="G11" s="587"/>
      <c r="H11" s="588"/>
      <c r="I11" s="125">
        <f>SUM(I7:I10)</f>
        <v>96146.180000000008</v>
      </c>
    </row>
    <row r="14" spans="1:9" ht="21">
      <c r="A14" s="583" t="s">
        <v>222</v>
      </c>
      <c r="B14" s="583"/>
      <c r="C14" s="583"/>
      <c r="D14" s="583"/>
      <c r="E14" s="583"/>
      <c r="F14" s="583"/>
      <c r="G14" s="583"/>
      <c r="H14" s="583"/>
      <c r="I14" s="583"/>
    </row>
    <row r="15" spans="1:9">
      <c r="A15" s="584"/>
      <c r="B15" s="584"/>
      <c r="C15" s="584"/>
      <c r="D15" s="584"/>
      <c r="E15" s="584"/>
      <c r="F15" s="584"/>
      <c r="G15" s="584"/>
      <c r="H15" s="584"/>
      <c r="I15" s="584"/>
    </row>
    <row r="16" spans="1:9">
      <c r="C16" s="331"/>
      <c r="D16" s="331"/>
      <c r="I16" s="115"/>
    </row>
    <row r="17" spans="1:9" ht="45">
      <c r="A17" s="116" t="s">
        <v>223</v>
      </c>
      <c r="B17" s="117" t="s">
        <v>224</v>
      </c>
      <c r="C17" s="116" t="s">
        <v>1</v>
      </c>
      <c r="D17" s="118" t="s">
        <v>225</v>
      </c>
      <c r="E17" s="116" t="s">
        <v>226</v>
      </c>
      <c r="F17" s="116" t="s">
        <v>227</v>
      </c>
      <c r="G17" s="116" t="s">
        <v>228</v>
      </c>
      <c r="H17" s="116" t="s">
        <v>229</v>
      </c>
      <c r="I17" s="116" t="s">
        <v>3</v>
      </c>
    </row>
    <row r="18" spans="1:9" ht="78" customHeight="1">
      <c r="A18" s="119">
        <v>1</v>
      </c>
      <c r="B18" s="120" t="s">
        <v>230</v>
      </c>
      <c r="C18" s="121" t="s">
        <v>231</v>
      </c>
      <c r="D18" s="122" t="s">
        <v>423</v>
      </c>
      <c r="E18" s="119" t="s">
        <v>242</v>
      </c>
      <c r="F18" s="119" t="s">
        <v>232</v>
      </c>
      <c r="G18" s="120" t="s">
        <v>233</v>
      </c>
      <c r="H18" s="119" t="s">
        <v>548</v>
      </c>
      <c r="I18" s="123">
        <v>70000</v>
      </c>
    </row>
    <row r="19" spans="1:9" ht="18.75">
      <c r="A19" s="586" t="s">
        <v>210</v>
      </c>
      <c r="B19" s="586"/>
      <c r="C19" s="586"/>
      <c r="D19" s="586"/>
      <c r="E19" s="586"/>
      <c r="F19" s="586"/>
      <c r="G19" s="586"/>
      <c r="H19" s="586"/>
      <c r="I19" s="125">
        <f>SUM(I18:I18)</f>
        <v>70000</v>
      </c>
    </row>
    <row r="21" spans="1:9" ht="21">
      <c r="A21" s="583" t="s">
        <v>222</v>
      </c>
      <c r="B21" s="583"/>
      <c r="C21" s="583"/>
      <c r="D21" s="583"/>
      <c r="E21" s="583"/>
      <c r="F21" s="583"/>
      <c r="G21" s="583"/>
      <c r="H21" s="583"/>
      <c r="I21" s="583"/>
    </row>
    <row r="22" spans="1:9">
      <c r="A22" s="584"/>
      <c r="B22" s="584"/>
      <c r="C22" s="584"/>
      <c r="D22" s="584"/>
      <c r="E22" s="584"/>
      <c r="F22" s="584"/>
      <c r="G22" s="584"/>
      <c r="H22" s="584"/>
      <c r="I22" s="584"/>
    </row>
    <row r="23" spans="1:9">
      <c r="C23" s="331"/>
      <c r="D23" s="331"/>
      <c r="I23" s="115"/>
    </row>
    <row r="24" spans="1:9" ht="45">
      <c r="A24" s="116" t="s">
        <v>223</v>
      </c>
      <c r="B24" s="117" t="s">
        <v>224</v>
      </c>
      <c r="C24" s="116" t="s">
        <v>1</v>
      </c>
      <c r="D24" s="118" t="s">
        <v>225</v>
      </c>
      <c r="E24" s="116" t="s">
        <v>226</v>
      </c>
      <c r="F24" s="116" t="s">
        <v>227</v>
      </c>
      <c r="G24" s="116" t="s">
        <v>228</v>
      </c>
      <c r="H24" s="116" t="s">
        <v>229</v>
      </c>
      <c r="I24" s="116" t="s">
        <v>3</v>
      </c>
    </row>
    <row r="25" spans="1:9" ht="38.25">
      <c r="A25" s="119">
        <v>1</v>
      </c>
      <c r="B25" s="163" t="s">
        <v>424</v>
      </c>
      <c r="C25" s="160" t="s">
        <v>425</v>
      </c>
      <c r="D25" s="119" t="s">
        <v>350</v>
      </c>
      <c r="E25" s="164"/>
      <c r="F25" s="164"/>
      <c r="G25" s="124" t="s">
        <v>426</v>
      </c>
      <c r="H25" s="119" t="s">
        <v>238</v>
      </c>
      <c r="I25" s="123">
        <v>11700</v>
      </c>
    </row>
    <row r="26" spans="1:9" ht="38.25">
      <c r="A26" s="119">
        <v>2</v>
      </c>
      <c r="B26" s="165" t="s">
        <v>427</v>
      </c>
      <c r="C26" s="160" t="s">
        <v>425</v>
      </c>
      <c r="D26" s="119" t="s">
        <v>350</v>
      </c>
      <c r="E26" s="164"/>
      <c r="F26" s="164"/>
      <c r="G26" s="124" t="s">
        <v>428</v>
      </c>
      <c r="H26" s="119" t="s">
        <v>238</v>
      </c>
      <c r="I26" s="123">
        <v>5400</v>
      </c>
    </row>
    <row r="27" spans="1:9" ht="18.75">
      <c r="A27" s="589" t="s">
        <v>210</v>
      </c>
      <c r="B27" s="590"/>
      <c r="C27" s="590"/>
      <c r="D27" s="590"/>
      <c r="E27" s="590"/>
      <c r="F27" s="590"/>
      <c r="G27" s="590"/>
      <c r="H27" s="591"/>
      <c r="I27" s="125">
        <f>SUM(I25:I26)</f>
        <v>17100</v>
      </c>
    </row>
  </sheetData>
  <mergeCells count="11">
    <mergeCell ref="A21:I21"/>
    <mergeCell ref="A22:I22"/>
    <mergeCell ref="A27:H27"/>
    <mergeCell ref="A14:I14"/>
    <mergeCell ref="A15:I15"/>
    <mergeCell ref="A19:H19"/>
    <mergeCell ref="A11:H11"/>
    <mergeCell ref="A1:I1"/>
    <mergeCell ref="A2:I2"/>
    <mergeCell ref="A3:I3"/>
    <mergeCell ref="A4:I4"/>
  </mergeCells>
  <pageMargins left="0.31496062992125984" right="0.51181102362204722" top="0.55118110236220474" bottom="0.55118110236220474" header="0.31496062992125984" footer="0.31496062992125984"/>
  <pageSetup scale="65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workbookViewId="0">
      <selection activeCell="F7" sqref="F7"/>
    </sheetView>
  </sheetViews>
  <sheetFormatPr baseColWidth="10" defaultRowHeight="15"/>
  <cols>
    <col min="1" max="1" width="5" customWidth="1"/>
    <col min="2" max="2" width="25.85546875" style="113" customWidth="1"/>
    <col min="3" max="3" width="51.140625" style="114" customWidth="1"/>
    <col min="4" max="4" width="16.7109375" style="114" customWidth="1"/>
    <col min="5" max="5" width="12.7109375" customWidth="1"/>
    <col min="6" max="6" width="17.5703125" customWidth="1"/>
    <col min="7" max="7" width="58.5703125" customWidth="1"/>
    <col min="8" max="8" width="15.5703125" customWidth="1"/>
    <col min="9" max="9" width="20.140625" customWidth="1"/>
    <col min="10" max="10" width="7.140625" customWidth="1"/>
  </cols>
  <sheetData>
    <row r="1" spans="1:10" ht="19.5">
      <c r="A1" s="582" t="s">
        <v>220</v>
      </c>
      <c r="B1" s="582"/>
      <c r="C1" s="582"/>
      <c r="D1" s="582"/>
      <c r="E1" s="582"/>
      <c r="F1" s="582"/>
      <c r="G1" s="582"/>
      <c r="H1" s="582"/>
      <c r="I1" s="582"/>
    </row>
    <row r="2" spans="1:10" ht="19.5">
      <c r="A2" s="582" t="s">
        <v>221</v>
      </c>
      <c r="B2" s="582"/>
      <c r="C2" s="582"/>
      <c r="D2" s="582"/>
      <c r="E2" s="582"/>
      <c r="F2" s="582"/>
      <c r="G2" s="582"/>
      <c r="H2" s="582"/>
      <c r="I2" s="582"/>
    </row>
    <row r="3" spans="1:10" ht="21">
      <c r="A3" s="583" t="s">
        <v>222</v>
      </c>
      <c r="B3" s="583"/>
      <c r="C3" s="583"/>
      <c r="D3" s="583"/>
      <c r="E3" s="583"/>
      <c r="F3" s="583"/>
      <c r="G3" s="583"/>
      <c r="H3" s="583"/>
      <c r="I3" s="583"/>
    </row>
    <row r="4" spans="1:10">
      <c r="A4" s="584"/>
      <c r="B4" s="584"/>
      <c r="C4" s="584"/>
      <c r="D4" s="584"/>
      <c r="E4" s="584"/>
      <c r="F4" s="584"/>
      <c r="G4" s="584"/>
      <c r="H4" s="584"/>
      <c r="I4" s="584"/>
    </row>
    <row r="5" spans="1:10">
      <c r="I5" s="115"/>
    </row>
    <row r="6" spans="1:10" ht="30.75" customHeight="1">
      <c r="A6" s="116" t="s">
        <v>223</v>
      </c>
      <c r="B6" s="117" t="s">
        <v>224</v>
      </c>
      <c r="C6" s="116" t="s">
        <v>1</v>
      </c>
      <c r="D6" s="118" t="s">
        <v>225</v>
      </c>
      <c r="E6" s="116" t="s">
        <v>226</v>
      </c>
      <c r="F6" s="116" t="s">
        <v>227</v>
      </c>
      <c r="G6" s="116" t="s">
        <v>228</v>
      </c>
      <c r="H6" s="116" t="s">
        <v>229</v>
      </c>
      <c r="I6" s="116" t="s">
        <v>3</v>
      </c>
    </row>
    <row r="7" spans="1:10" ht="59.25" customHeight="1">
      <c r="A7" s="119">
        <v>1</v>
      </c>
      <c r="B7" s="120" t="s">
        <v>230</v>
      </c>
      <c r="C7" s="121" t="s">
        <v>231</v>
      </c>
      <c r="D7" s="122" t="s">
        <v>423</v>
      </c>
      <c r="E7" s="119" t="s">
        <v>242</v>
      </c>
      <c r="F7" s="119"/>
      <c r="G7" s="120" t="s">
        <v>233</v>
      </c>
      <c r="H7" s="119" t="s">
        <v>548</v>
      </c>
      <c r="I7" s="123">
        <v>70000</v>
      </c>
      <c r="J7" s="162"/>
    </row>
    <row r="8" spans="1:10" ht="18.75">
      <c r="A8" s="586" t="s">
        <v>210</v>
      </c>
      <c r="B8" s="586"/>
      <c r="C8" s="586"/>
      <c r="D8" s="586"/>
      <c r="E8" s="586"/>
      <c r="F8" s="586"/>
      <c r="G8" s="586"/>
      <c r="H8" s="586"/>
      <c r="I8" s="125">
        <f>SUM(I7:I7)</f>
        <v>70000</v>
      </c>
    </row>
    <row r="16" spans="1:10">
      <c r="E16" t="s">
        <v>316</v>
      </c>
    </row>
  </sheetData>
  <mergeCells count="5">
    <mergeCell ref="A8:H8"/>
    <mergeCell ref="A1:I1"/>
    <mergeCell ref="A2:I2"/>
    <mergeCell ref="A3:I3"/>
    <mergeCell ref="A4:I4"/>
  </mergeCells>
  <pageMargins left="0.51181102362204722" right="0.51181102362204722" top="0.55118110236220474" bottom="0.55118110236220474" header="0.31496062992125984" footer="0.31496062992125984"/>
  <pageSetup scale="55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workbookViewId="0">
      <selection activeCell="E10" sqref="E10"/>
    </sheetView>
  </sheetViews>
  <sheetFormatPr baseColWidth="10" defaultRowHeight="15"/>
  <cols>
    <col min="1" max="1" width="5" customWidth="1"/>
    <col min="2" max="2" width="25.85546875" style="113" customWidth="1"/>
    <col min="3" max="3" width="51.140625" style="114" customWidth="1"/>
    <col min="4" max="4" width="16.7109375" style="114" customWidth="1"/>
    <col min="5" max="5" width="12.7109375" customWidth="1"/>
    <col min="6" max="6" width="17.5703125" customWidth="1"/>
    <col min="7" max="7" width="56.140625" customWidth="1"/>
    <col min="9" max="9" width="20.140625" customWidth="1"/>
    <col min="10" max="10" width="7.140625" customWidth="1"/>
  </cols>
  <sheetData>
    <row r="1" spans="1:9" ht="19.5">
      <c r="A1" s="582" t="s">
        <v>220</v>
      </c>
      <c r="B1" s="582"/>
      <c r="C1" s="582"/>
      <c r="D1" s="582"/>
      <c r="E1" s="582"/>
      <c r="F1" s="582"/>
      <c r="G1" s="582"/>
      <c r="H1" s="582"/>
      <c r="I1" s="582"/>
    </row>
    <row r="2" spans="1:9" ht="19.5">
      <c r="A2" s="582" t="s">
        <v>221</v>
      </c>
      <c r="B2" s="582"/>
      <c r="C2" s="582"/>
      <c r="D2" s="582"/>
      <c r="E2" s="582"/>
      <c r="F2" s="582"/>
      <c r="G2" s="582"/>
      <c r="H2" s="582"/>
      <c r="I2" s="582"/>
    </row>
    <row r="3" spans="1:9" ht="21">
      <c r="A3" s="583" t="s">
        <v>222</v>
      </c>
      <c r="B3" s="583"/>
      <c r="C3" s="583"/>
      <c r="D3" s="583"/>
      <c r="E3" s="583"/>
      <c r="F3" s="583"/>
      <c r="G3" s="583"/>
      <c r="H3" s="583"/>
      <c r="I3" s="583"/>
    </row>
    <row r="4" spans="1:9">
      <c r="A4" s="584"/>
      <c r="B4" s="584"/>
      <c r="C4" s="584"/>
      <c r="D4" s="584"/>
      <c r="E4" s="584"/>
      <c r="F4" s="584"/>
      <c r="G4" s="584"/>
      <c r="H4" s="584"/>
      <c r="I4" s="584"/>
    </row>
    <row r="5" spans="1:9">
      <c r="I5" s="115"/>
    </row>
    <row r="6" spans="1:9" ht="30.75" customHeight="1">
      <c r="A6" s="116" t="s">
        <v>223</v>
      </c>
      <c r="B6" s="117" t="s">
        <v>224</v>
      </c>
      <c r="C6" s="116" t="s">
        <v>1</v>
      </c>
      <c r="D6" s="118" t="s">
        <v>225</v>
      </c>
      <c r="E6" s="116" t="s">
        <v>226</v>
      </c>
      <c r="F6" s="116" t="s">
        <v>227</v>
      </c>
      <c r="G6" s="116" t="s">
        <v>228</v>
      </c>
      <c r="H6" s="116" t="s">
        <v>229</v>
      </c>
      <c r="I6" s="116" t="s">
        <v>3</v>
      </c>
    </row>
    <row r="7" spans="1:9" ht="60.75" customHeight="1">
      <c r="A7" s="119">
        <v>1</v>
      </c>
      <c r="B7" s="163" t="s">
        <v>424</v>
      </c>
      <c r="C7" s="160" t="s">
        <v>425</v>
      </c>
      <c r="D7" s="119" t="s">
        <v>350</v>
      </c>
      <c r="E7" s="164"/>
      <c r="F7" s="164"/>
      <c r="G7" s="124" t="s">
        <v>426</v>
      </c>
      <c r="H7" s="119" t="s">
        <v>238</v>
      </c>
      <c r="I7" s="123">
        <v>11700</v>
      </c>
    </row>
    <row r="8" spans="1:9" ht="60.75" customHeight="1">
      <c r="A8" s="119">
        <v>2</v>
      </c>
      <c r="B8" s="165" t="s">
        <v>427</v>
      </c>
      <c r="C8" s="160" t="s">
        <v>425</v>
      </c>
      <c r="D8" s="119" t="s">
        <v>350</v>
      </c>
      <c r="E8" s="164"/>
      <c r="F8" s="164"/>
      <c r="G8" s="124" t="s">
        <v>428</v>
      </c>
      <c r="H8" s="119" t="s">
        <v>238</v>
      </c>
      <c r="I8" s="123">
        <v>5400</v>
      </c>
    </row>
    <row r="9" spans="1:9" ht="18.75">
      <c r="A9" s="589" t="s">
        <v>210</v>
      </c>
      <c r="B9" s="590"/>
      <c r="C9" s="590"/>
      <c r="D9" s="590"/>
      <c r="E9" s="590"/>
      <c r="F9" s="590"/>
      <c r="G9" s="590"/>
      <c r="H9" s="591"/>
      <c r="I9" s="125">
        <f>SUM(I7:I8)</f>
        <v>17100</v>
      </c>
    </row>
    <row r="17" spans="5:5">
      <c r="E17" t="s">
        <v>316</v>
      </c>
    </row>
  </sheetData>
  <mergeCells count="5">
    <mergeCell ref="A1:I1"/>
    <mergeCell ref="A2:I2"/>
    <mergeCell ref="A3:I3"/>
    <mergeCell ref="A4:I4"/>
    <mergeCell ref="A9:H9"/>
  </mergeCells>
  <pageMargins left="0.51181102362204722" right="0.51181102362204722" top="0.55118110236220474" bottom="0.55118110236220474" header="0.31496062992125984" footer="0.31496062992125984"/>
  <pageSetup scale="55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5"/>
  <sheetViews>
    <sheetView workbookViewId="0">
      <selection activeCell="H14" sqref="H14"/>
    </sheetView>
  </sheetViews>
  <sheetFormatPr baseColWidth="10" defaultRowHeight="15"/>
  <cols>
    <col min="1" max="3" width="12.5703125" bestFit="1" customWidth="1"/>
    <col min="7" max="7" width="7.7109375" customWidth="1"/>
    <col min="8" max="8" width="37" customWidth="1"/>
    <col min="9" max="9" width="15.28515625" customWidth="1"/>
  </cols>
  <sheetData>
    <row r="1" spans="1:9">
      <c r="A1" s="134" t="s">
        <v>323</v>
      </c>
      <c r="G1" s="592" t="s">
        <v>345</v>
      </c>
      <c r="H1" s="592"/>
      <c r="I1" s="592"/>
    </row>
    <row r="2" spans="1:9">
      <c r="A2" t="s">
        <v>324</v>
      </c>
      <c r="G2" s="147">
        <v>1</v>
      </c>
      <c r="H2" s="149" t="s">
        <v>354</v>
      </c>
      <c r="I2" s="148">
        <v>897775.6</v>
      </c>
    </row>
    <row r="3" spans="1:9">
      <c r="A3" s="135">
        <v>0.02</v>
      </c>
      <c r="B3" s="136" t="s">
        <v>325</v>
      </c>
      <c r="C3" s="136" t="s">
        <v>326</v>
      </c>
      <c r="D3" s="137" t="s">
        <v>327</v>
      </c>
      <c r="G3" s="147">
        <v>2</v>
      </c>
      <c r="H3" s="149" t="s">
        <v>346</v>
      </c>
      <c r="I3" s="148">
        <f>473.11+32.29+10.74+240.05+40.93+69.85+66.07+2373.22+26.58+49.1+952.32+28.2+1009.42+7.98+123.39+1.01+40.5+1+168.5+37.8+2.72+30</f>
        <v>5784.78</v>
      </c>
    </row>
    <row r="4" spans="1:9" s="139" customFormat="1">
      <c r="A4" s="138">
        <v>19680.919999999998</v>
      </c>
      <c r="B4" s="138">
        <v>208807.94</v>
      </c>
      <c r="C4" s="138">
        <v>10423.73</v>
      </c>
      <c r="G4" s="147">
        <v>3</v>
      </c>
      <c r="H4" s="149" t="s">
        <v>347</v>
      </c>
      <c r="I4" s="148">
        <f>267422.4+2200.08</f>
        <v>269622.48000000004</v>
      </c>
    </row>
    <row r="5" spans="1:9">
      <c r="A5" s="138">
        <v>15730.52</v>
      </c>
      <c r="B5" s="138">
        <v>106420.79</v>
      </c>
      <c r="C5" s="138"/>
      <c r="D5" s="139"/>
      <c r="G5" s="147">
        <v>4</v>
      </c>
      <c r="H5" s="149" t="s">
        <v>355</v>
      </c>
      <c r="I5" s="148">
        <v>300675.73</v>
      </c>
    </row>
    <row r="6" spans="1:9">
      <c r="A6" s="138">
        <v>6528.63</v>
      </c>
      <c r="B6" s="138">
        <v>76815.66</v>
      </c>
      <c r="C6" s="138"/>
      <c r="D6" s="139"/>
      <c r="G6" s="147">
        <v>5</v>
      </c>
      <c r="H6" s="149" t="s">
        <v>348</v>
      </c>
      <c r="I6" s="148">
        <v>0</v>
      </c>
    </row>
    <row r="7" spans="1:9">
      <c r="A7" s="138"/>
      <c r="B7" s="138">
        <v>7381.55</v>
      </c>
      <c r="C7" s="138"/>
      <c r="D7" s="139"/>
      <c r="G7" s="147">
        <v>6</v>
      </c>
      <c r="H7" s="149" t="s">
        <v>349</v>
      </c>
      <c r="I7" s="148">
        <v>19885.2</v>
      </c>
    </row>
    <row r="8" spans="1:9">
      <c r="A8" s="140">
        <f>+SUM(A4:A7)</f>
        <v>41940.07</v>
      </c>
      <c r="B8" s="140">
        <f>+SUM(B4:B7)</f>
        <v>399425.94</v>
      </c>
      <c r="C8" s="140">
        <f>+SUM(C4:C7)</f>
        <v>10423.73</v>
      </c>
      <c r="D8" s="141">
        <f>+SUM(D4:D7)</f>
        <v>0</v>
      </c>
      <c r="G8" s="147">
        <v>7</v>
      </c>
      <c r="H8" s="149" t="s">
        <v>350</v>
      </c>
      <c r="I8" s="148">
        <v>52594.44</v>
      </c>
    </row>
    <row r="9" spans="1:9">
      <c r="A9" s="139"/>
      <c r="B9" s="139"/>
      <c r="C9" s="139"/>
      <c r="D9" s="139"/>
      <c r="G9" s="147">
        <v>8</v>
      </c>
      <c r="H9" s="149" t="s">
        <v>351</v>
      </c>
      <c r="I9" s="148">
        <v>100000</v>
      </c>
    </row>
    <row r="10" spans="1:9">
      <c r="A10" s="142" t="s">
        <v>328</v>
      </c>
      <c r="B10" s="139"/>
      <c r="C10" s="139"/>
      <c r="D10" s="139"/>
      <c r="G10" s="150" t="s">
        <v>352</v>
      </c>
      <c r="H10" s="151" t="s">
        <v>353</v>
      </c>
      <c r="I10" s="152">
        <f>+I2+I4+I5+I6+I3+I7+I8+I9</f>
        <v>1646338.23</v>
      </c>
    </row>
    <row r="11" spans="1:9">
      <c r="A11" s="139" t="s">
        <v>329</v>
      </c>
      <c r="B11" s="139"/>
      <c r="C11" s="139"/>
      <c r="D11" s="139"/>
    </row>
    <row r="12" spans="1:9">
      <c r="A12" s="135">
        <v>0.02</v>
      </c>
      <c r="B12" s="136" t="s">
        <v>325</v>
      </c>
      <c r="C12" s="136" t="s">
        <v>326</v>
      </c>
      <c r="D12" s="137" t="s">
        <v>327</v>
      </c>
      <c r="E12" s="137" t="s">
        <v>330</v>
      </c>
    </row>
    <row r="13" spans="1:9">
      <c r="A13" s="138">
        <v>106420.79</v>
      </c>
      <c r="B13" s="138">
        <v>0</v>
      </c>
      <c r="C13" s="138">
        <v>228488.86</v>
      </c>
      <c r="D13" s="139">
        <v>92546.18</v>
      </c>
      <c r="E13" s="139">
        <v>24333.91</v>
      </c>
    </row>
    <row r="15" spans="1:9">
      <c r="C15" s="50"/>
    </row>
    <row r="16" spans="1:9">
      <c r="A16" s="153"/>
      <c r="B16" s="153"/>
      <c r="C16" s="154"/>
    </row>
    <row r="17" spans="1:3">
      <c r="A17" s="153"/>
      <c r="B17" s="155"/>
      <c r="C17" s="154"/>
    </row>
    <row r="18" spans="1:3">
      <c r="A18" s="153"/>
      <c r="B18" s="155"/>
      <c r="C18" s="154"/>
    </row>
    <row r="19" spans="1:3">
      <c r="A19" s="153"/>
      <c r="B19" s="155"/>
      <c r="C19" s="154"/>
    </row>
    <row r="20" spans="1:3">
      <c r="A20" s="153"/>
      <c r="B20" s="155"/>
      <c r="C20" s="154"/>
    </row>
    <row r="21" spans="1:3">
      <c r="A21" s="153"/>
      <c r="B21" s="155"/>
      <c r="C21" s="154"/>
    </row>
    <row r="22" spans="1:3">
      <c r="A22" s="153"/>
      <c r="B22" s="155"/>
      <c r="C22" s="154"/>
    </row>
    <row r="23" spans="1:3">
      <c r="A23" s="153"/>
      <c r="B23" s="155"/>
      <c r="C23" s="154"/>
    </row>
    <row r="24" spans="1:3">
      <c r="A24" s="153"/>
      <c r="B24" s="155"/>
      <c r="C24" s="154"/>
    </row>
    <row r="25" spans="1:3">
      <c r="A25" s="156"/>
      <c r="B25" s="157"/>
      <c r="C25" s="158"/>
    </row>
  </sheetData>
  <mergeCells count="1">
    <mergeCell ref="G1:I1"/>
  </mergeCells>
  <pageMargins left="0.7" right="0.7" top="0.75" bottom="0.75" header="0.3" footer="0.3"/>
  <pageSetup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7"/>
  <sheetViews>
    <sheetView topLeftCell="A40" workbookViewId="0">
      <selection activeCell="F30" sqref="F30"/>
    </sheetView>
  </sheetViews>
  <sheetFormatPr baseColWidth="10" defaultRowHeight="15"/>
  <cols>
    <col min="1" max="1" width="5" customWidth="1"/>
    <col min="2" max="2" width="25.85546875" style="114" customWidth="1"/>
    <col min="3" max="3" width="31" style="114" customWidth="1"/>
    <col min="4" max="4" width="12.7109375" customWidth="1"/>
    <col min="5" max="5" width="17.5703125" customWidth="1"/>
    <col min="6" max="6" width="64.7109375" customWidth="1"/>
    <col min="7" max="7" width="17.5703125" customWidth="1"/>
    <col min="8" max="8" width="20.140625" customWidth="1"/>
    <col min="9" max="9" width="39.5703125" customWidth="1"/>
    <col min="10" max="10" width="15.5703125" customWidth="1"/>
  </cols>
  <sheetData>
    <row r="1" spans="1:10" ht="19.5">
      <c r="A1" s="582" t="s">
        <v>220</v>
      </c>
      <c r="B1" s="582"/>
      <c r="C1" s="582"/>
      <c r="D1" s="582"/>
      <c r="E1" s="582"/>
      <c r="F1" s="582"/>
      <c r="G1" s="582"/>
      <c r="H1" s="582"/>
    </row>
    <row r="2" spans="1:10" ht="19.5">
      <c r="A2" s="582" t="s">
        <v>221</v>
      </c>
      <c r="B2" s="582"/>
      <c r="C2" s="582"/>
      <c r="D2" s="582"/>
      <c r="E2" s="582"/>
      <c r="F2" s="582"/>
      <c r="G2" s="582"/>
      <c r="H2" s="582"/>
    </row>
    <row r="3" spans="1:10" ht="21">
      <c r="A3" s="583" t="s">
        <v>222</v>
      </c>
      <c r="B3" s="583"/>
      <c r="C3" s="583"/>
      <c r="D3" s="583"/>
      <c r="E3" s="583"/>
      <c r="F3" s="583"/>
      <c r="G3" s="583"/>
      <c r="H3" s="583"/>
    </row>
    <row r="4" spans="1:10" ht="7.5" customHeight="1">
      <c r="A4" s="584"/>
      <c r="B4" s="584"/>
      <c r="C4" s="584"/>
      <c r="D4" s="584"/>
      <c r="E4" s="584"/>
      <c r="F4" s="584"/>
      <c r="G4" s="584"/>
      <c r="H4" s="584"/>
    </row>
    <row r="5" spans="1:10" ht="7.5" customHeight="1">
      <c r="H5" s="115"/>
    </row>
    <row r="6" spans="1:10" ht="30.75" customHeight="1">
      <c r="A6" s="116" t="s">
        <v>223</v>
      </c>
      <c r="B6" s="116" t="s">
        <v>224</v>
      </c>
      <c r="C6" s="116" t="s">
        <v>437</v>
      </c>
      <c r="D6" s="116" t="s">
        <v>226</v>
      </c>
      <c r="E6" s="116" t="s">
        <v>227</v>
      </c>
      <c r="F6" s="116" t="s">
        <v>228</v>
      </c>
      <c r="G6" s="116" t="s">
        <v>229</v>
      </c>
      <c r="H6" s="116" t="s">
        <v>3</v>
      </c>
      <c r="I6" s="116" t="s">
        <v>446</v>
      </c>
    </row>
    <row r="7" spans="1:10" ht="45.75" customHeight="1">
      <c r="A7" s="173">
        <v>1</v>
      </c>
      <c r="B7" s="173" t="s">
        <v>241</v>
      </c>
      <c r="C7" s="173" t="s">
        <v>362</v>
      </c>
      <c r="D7" s="173" t="s">
        <v>242</v>
      </c>
      <c r="E7" s="173"/>
      <c r="F7" s="178" t="s">
        <v>363</v>
      </c>
      <c r="G7" s="173" t="s">
        <v>483</v>
      </c>
      <c r="H7" s="123">
        <v>111.85</v>
      </c>
      <c r="I7" s="173" t="s">
        <v>559</v>
      </c>
      <c r="J7" s="127"/>
    </row>
    <row r="8" spans="1:10" ht="45.75" customHeight="1">
      <c r="A8" s="173">
        <v>2</v>
      </c>
      <c r="B8" s="173" t="s">
        <v>241</v>
      </c>
      <c r="C8" s="173" t="s">
        <v>362</v>
      </c>
      <c r="D8" s="173" t="s">
        <v>242</v>
      </c>
      <c r="E8" s="173"/>
      <c r="F8" s="178" t="s">
        <v>364</v>
      </c>
      <c r="G8" s="173" t="s">
        <v>483</v>
      </c>
      <c r="H8" s="123">
        <v>123.6</v>
      </c>
      <c r="I8" s="173" t="s">
        <v>559</v>
      </c>
      <c r="J8" s="127"/>
    </row>
    <row r="9" spans="1:10" ht="45.75" customHeight="1">
      <c r="A9" s="173">
        <v>3</v>
      </c>
      <c r="B9" s="173" t="s">
        <v>241</v>
      </c>
      <c r="C9" s="173" t="s">
        <v>362</v>
      </c>
      <c r="D9" s="173" t="s">
        <v>242</v>
      </c>
      <c r="E9" s="173"/>
      <c r="F9" s="178" t="s">
        <v>365</v>
      </c>
      <c r="G9" s="173" t="s">
        <v>483</v>
      </c>
      <c r="H9" s="123">
        <v>119.78</v>
      </c>
      <c r="I9" s="173" t="s">
        <v>559</v>
      </c>
      <c r="J9" s="127"/>
    </row>
    <row r="10" spans="1:10" ht="45.75" customHeight="1">
      <c r="A10" s="173">
        <v>4</v>
      </c>
      <c r="B10" s="173" t="s">
        <v>241</v>
      </c>
      <c r="C10" s="173" t="s">
        <v>362</v>
      </c>
      <c r="D10" s="173" t="s">
        <v>242</v>
      </c>
      <c r="E10" s="173"/>
      <c r="F10" s="178" t="s">
        <v>366</v>
      </c>
      <c r="G10" s="173" t="s">
        <v>483</v>
      </c>
      <c r="H10" s="123">
        <v>125.26</v>
      </c>
      <c r="I10" s="173" t="s">
        <v>559</v>
      </c>
      <c r="J10" s="127"/>
    </row>
    <row r="11" spans="1:10" ht="45.75" customHeight="1">
      <c r="A11" s="173">
        <v>5</v>
      </c>
      <c r="B11" s="173" t="s">
        <v>241</v>
      </c>
      <c r="C11" s="173" t="s">
        <v>362</v>
      </c>
      <c r="D11" s="173" t="s">
        <v>242</v>
      </c>
      <c r="E11" s="173"/>
      <c r="F11" s="178" t="s">
        <v>429</v>
      </c>
      <c r="G11" s="173" t="s">
        <v>483</v>
      </c>
      <c r="H11" s="123">
        <v>131.65</v>
      </c>
      <c r="I11" s="173" t="s">
        <v>559</v>
      </c>
      <c r="J11" s="126"/>
    </row>
    <row r="12" spans="1:10" ht="45.75" customHeight="1">
      <c r="A12" s="173">
        <v>6</v>
      </c>
      <c r="B12" s="173" t="s">
        <v>241</v>
      </c>
      <c r="C12" s="173" t="s">
        <v>362</v>
      </c>
      <c r="D12" s="173" t="s">
        <v>242</v>
      </c>
      <c r="E12" s="173"/>
      <c r="F12" s="178" t="s">
        <v>430</v>
      </c>
      <c r="G12" s="173" t="s">
        <v>483</v>
      </c>
      <c r="H12" s="123">
        <v>150.63999999999999</v>
      </c>
      <c r="I12" s="173" t="s">
        <v>559</v>
      </c>
      <c r="J12" s="126"/>
    </row>
    <row r="13" spans="1:10" ht="36.75" customHeight="1">
      <c r="A13" s="173">
        <v>7</v>
      </c>
      <c r="B13" s="173" t="s">
        <v>367</v>
      </c>
      <c r="C13" s="173" t="s">
        <v>362</v>
      </c>
      <c r="D13" s="173" t="s">
        <v>242</v>
      </c>
      <c r="E13" s="173"/>
      <c r="F13" s="178" t="s">
        <v>368</v>
      </c>
      <c r="G13" s="173" t="s">
        <v>238</v>
      </c>
      <c r="H13" s="123">
        <v>2539.23</v>
      </c>
      <c r="I13" s="173" t="s">
        <v>565</v>
      </c>
      <c r="J13" s="126"/>
    </row>
    <row r="14" spans="1:10" ht="37.5" customHeight="1">
      <c r="A14" s="173">
        <v>8</v>
      </c>
      <c r="B14" s="173" t="s">
        <v>284</v>
      </c>
      <c r="C14" s="173" t="s">
        <v>362</v>
      </c>
      <c r="D14" s="173" t="s">
        <v>242</v>
      </c>
      <c r="E14" s="173"/>
      <c r="F14" s="178" t="s">
        <v>369</v>
      </c>
      <c r="G14" s="173" t="s">
        <v>238</v>
      </c>
      <c r="H14" s="123">
        <v>86</v>
      </c>
      <c r="I14" s="173" t="s">
        <v>566</v>
      </c>
      <c r="J14" s="126"/>
    </row>
    <row r="15" spans="1:10" ht="39.75" customHeight="1">
      <c r="A15" s="173">
        <v>9</v>
      </c>
      <c r="B15" s="173" t="s">
        <v>370</v>
      </c>
      <c r="C15" s="173" t="s">
        <v>362</v>
      </c>
      <c r="D15" s="173"/>
      <c r="E15" s="173"/>
      <c r="F15" s="178" t="s">
        <v>371</v>
      </c>
      <c r="G15" s="173" t="s">
        <v>561</v>
      </c>
      <c r="H15" s="123">
        <v>66</v>
      </c>
      <c r="I15" s="173" t="s">
        <v>559</v>
      </c>
      <c r="J15" s="126"/>
    </row>
    <row r="16" spans="1:10" ht="41.25" customHeight="1">
      <c r="A16" s="173">
        <v>10</v>
      </c>
      <c r="B16" s="173" t="s">
        <v>372</v>
      </c>
      <c r="C16" s="173" t="s">
        <v>373</v>
      </c>
      <c r="D16" s="173"/>
      <c r="E16" s="173"/>
      <c r="F16" s="178" t="s">
        <v>374</v>
      </c>
      <c r="G16" s="173" t="s">
        <v>561</v>
      </c>
      <c r="H16" s="123">
        <v>44</v>
      </c>
      <c r="I16" s="173" t="s">
        <v>559</v>
      </c>
      <c r="J16" s="126"/>
    </row>
    <row r="17" spans="1:11" ht="71.25" customHeight="1">
      <c r="A17" s="173">
        <v>11</v>
      </c>
      <c r="B17" s="173" t="s">
        <v>375</v>
      </c>
      <c r="C17" s="173" t="s">
        <v>373</v>
      </c>
      <c r="D17" s="173"/>
      <c r="E17" s="173"/>
      <c r="F17" s="178" t="s">
        <v>376</v>
      </c>
      <c r="G17" s="173" t="s">
        <v>238</v>
      </c>
      <c r="H17" s="123">
        <v>18042.39</v>
      </c>
      <c r="I17" s="173" t="s">
        <v>567</v>
      </c>
      <c r="J17" s="176"/>
      <c r="K17" s="126"/>
    </row>
    <row r="18" spans="1:11" ht="41.25" customHeight="1">
      <c r="A18" s="173">
        <v>12</v>
      </c>
      <c r="B18" s="173" t="s">
        <v>31</v>
      </c>
      <c r="C18" s="173" t="s">
        <v>373</v>
      </c>
      <c r="D18" s="173"/>
      <c r="E18" s="173"/>
      <c r="F18" s="178" t="s">
        <v>377</v>
      </c>
      <c r="G18" s="173" t="s">
        <v>568</v>
      </c>
      <c r="H18" s="123">
        <v>286.39999999999998</v>
      </c>
      <c r="I18" s="173" t="s">
        <v>559</v>
      </c>
      <c r="J18" s="126"/>
    </row>
    <row r="19" spans="1:11" ht="41.25" customHeight="1">
      <c r="A19" s="173">
        <v>13</v>
      </c>
      <c r="B19" s="173" t="s">
        <v>372</v>
      </c>
      <c r="C19" s="173" t="s">
        <v>373</v>
      </c>
      <c r="D19" s="173"/>
      <c r="E19" s="173"/>
      <c r="F19" s="178" t="s">
        <v>378</v>
      </c>
      <c r="G19" s="173" t="s">
        <v>238</v>
      </c>
      <c r="H19" s="123">
        <v>180</v>
      </c>
      <c r="I19" s="173" t="s">
        <v>607</v>
      </c>
      <c r="J19" s="126"/>
    </row>
    <row r="20" spans="1:11" ht="41.25" customHeight="1">
      <c r="A20" s="173">
        <v>14</v>
      </c>
      <c r="B20" s="173" t="s">
        <v>379</v>
      </c>
      <c r="C20" s="173" t="s">
        <v>362</v>
      </c>
      <c r="D20" s="173"/>
      <c r="E20" s="173"/>
      <c r="F20" s="178" t="s">
        <v>380</v>
      </c>
      <c r="G20" s="173" t="s">
        <v>269</v>
      </c>
      <c r="H20" s="123">
        <v>125.25</v>
      </c>
      <c r="I20" s="173" t="s">
        <v>559</v>
      </c>
      <c r="J20" s="126"/>
    </row>
    <row r="21" spans="1:11" ht="50.1" customHeight="1">
      <c r="A21" s="173">
        <v>15</v>
      </c>
      <c r="B21" s="173" t="s">
        <v>381</v>
      </c>
      <c r="C21" s="173" t="s">
        <v>362</v>
      </c>
      <c r="D21" s="173"/>
      <c r="E21" s="173"/>
      <c r="F21" s="178" t="s">
        <v>382</v>
      </c>
      <c r="G21" s="173" t="s">
        <v>269</v>
      </c>
      <c r="H21" s="123">
        <v>164.5</v>
      </c>
      <c r="I21" s="173" t="s">
        <v>559</v>
      </c>
      <c r="J21" s="126"/>
    </row>
    <row r="22" spans="1:11" ht="50.1" customHeight="1">
      <c r="A22" s="173">
        <v>16</v>
      </c>
      <c r="B22" s="173" t="s">
        <v>383</v>
      </c>
      <c r="C22" s="173" t="s">
        <v>362</v>
      </c>
      <c r="D22" s="173"/>
      <c r="E22" s="173"/>
      <c r="F22" s="178" t="s">
        <v>384</v>
      </c>
      <c r="G22" s="173" t="s">
        <v>269</v>
      </c>
      <c r="H22" s="123">
        <v>153.30000000000001</v>
      </c>
      <c r="I22" s="173" t="s">
        <v>559</v>
      </c>
      <c r="J22" s="126"/>
    </row>
    <row r="23" spans="1:11" ht="42.75" customHeight="1">
      <c r="A23" s="173">
        <v>17</v>
      </c>
      <c r="B23" s="173" t="s">
        <v>385</v>
      </c>
      <c r="C23" s="173" t="s">
        <v>362</v>
      </c>
      <c r="D23" s="173"/>
      <c r="E23" s="173"/>
      <c r="F23" s="178" t="s">
        <v>386</v>
      </c>
      <c r="G23" s="173" t="s">
        <v>238</v>
      </c>
      <c r="H23" s="123">
        <v>450</v>
      </c>
      <c r="I23" s="173" t="s">
        <v>559</v>
      </c>
      <c r="J23" s="126"/>
    </row>
    <row r="24" spans="1:11" ht="42.75" customHeight="1">
      <c r="A24" s="173">
        <v>18</v>
      </c>
      <c r="B24" s="173" t="s">
        <v>7</v>
      </c>
      <c r="C24" s="173" t="s">
        <v>362</v>
      </c>
      <c r="D24" s="173"/>
      <c r="E24" s="173"/>
      <c r="F24" s="178" t="s">
        <v>387</v>
      </c>
      <c r="G24" s="173" t="s">
        <v>569</v>
      </c>
      <c r="H24" s="123">
        <v>107.6</v>
      </c>
      <c r="I24" s="173" t="s">
        <v>559</v>
      </c>
      <c r="J24" s="126"/>
    </row>
    <row r="25" spans="1:11" ht="50.1" customHeight="1">
      <c r="A25" s="173">
        <v>19</v>
      </c>
      <c r="B25" s="173" t="s">
        <v>7</v>
      </c>
      <c r="C25" s="173" t="s">
        <v>362</v>
      </c>
      <c r="D25" s="173"/>
      <c r="E25" s="173"/>
      <c r="F25" s="178" t="s">
        <v>388</v>
      </c>
      <c r="G25" s="173" t="s">
        <v>569</v>
      </c>
      <c r="H25" s="123">
        <v>81.540000000000006</v>
      </c>
      <c r="I25" s="173" t="s">
        <v>559</v>
      </c>
      <c r="J25" s="126"/>
    </row>
    <row r="26" spans="1:11" ht="50.1" customHeight="1">
      <c r="A26" s="173">
        <v>20</v>
      </c>
      <c r="B26" s="173" t="s">
        <v>389</v>
      </c>
      <c r="C26" s="173" t="s">
        <v>362</v>
      </c>
      <c r="D26" s="173"/>
      <c r="E26" s="173"/>
      <c r="F26" s="178" t="s">
        <v>390</v>
      </c>
      <c r="G26" s="173" t="s">
        <v>269</v>
      </c>
      <c r="H26" s="123">
        <v>56</v>
      </c>
      <c r="I26" s="173" t="s">
        <v>559</v>
      </c>
      <c r="J26" s="126"/>
    </row>
    <row r="27" spans="1:11" ht="50.1" customHeight="1">
      <c r="A27" s="173">
        <v>21</v>
      </c>
      <c r="B27" s="189" t="s">
        <v>431</v>
      </c>
      <c r="C27" s="173" t="s">
        <v>362</v>
      </c>
      <c r="D27" s="173"/>
      <c r="E27" s="173"/>
      <c r="F27" s="178" t="s">
        <v>432</v>
      </c>
      <c r="G27" s="173" t="s">
        <v>238</v>
      </c>
      <c r="H27" s="123">
        <v>2100</v>
      </c>
      <c r="I27" s="173" t="s">
        <v>608</v>
      </c>
      <c r="J27" s="126"/>
    </row>
    <row r="28" spans="1:11" ht="50.1" customHeight="1">
      <c r="A28" s="173">
        <v>22</v>
      </c>
      <c r="B28" s="189" t="s">
        <v>434</v>
      </c>
      <c r="C28" s="173" t="s">
        <v>362</v>
      </c>
      <c r="D28" s="173" t="s">
        <v>242</v>
      </c>
      <c r="E28" s="173"/>
      <c r="F28" s="178" t="s">
        <v>436</v>
      </c>
      <c r="G28" s="173" t="s">
        <v>238</v>
      </c>
      <c r="H28" s="123">
        <v>372.9</v>
      </c>
      <c r="I28" s="173" t="s">
        <v>559</v>
      </c>
      <c r="J28" s="126"/>
    </row>
    <row r="29" spans="1:11" ht="50.1" customHeight="1">
      <c r="A29" s="173">
        <v>23</v>
      </c>
      <c r="B29" s="189" t="s">
        <v>434</v>
      </c>
      <c r="C29" s="173" t="s">
        <v>362</v>
      </c>
      <c r="D29" s="173" t="s">
        <v>242</v>
      </c>
      <c r="E29" s="173"/>
      <c r="F29" s="178" t="s">
        <v>435</v>
      </c>
      <c r="G29" s="173" t="s">
        <v>238</v>
      </c>
      <c r="H29" s="123">
        <v>432.23</v>
      </c>
      <c r="I29" s="173" t="s">
        <v>559</v>
      </c>
      <c r="J29" s="126"/>
    </row>
    <row r="30" spans="1:11" ht="50.1" customHeight="1">
      <c r="A30" s="173">
        <v>24</v>
      </c>
      <c r="B30" s="173" t="s">
        <v>336</v>
      </c>
      <c r="C30" s="173" t="s">
        <v>362</v>
      </c>
      <c r="D30" s="173" t="s">
        <v>242</v>
      </c>
      <c r="E30" s="173"/>
      <c r="F30" s="178" t="s">
        <v>339</v>
      </c>
      <c r="G30" s="173" t="s">
        <v>337</v>
      </c>
      <c r="H30" s="123">
        <v>7381.55</v>
      </c>
      <c r="I30" s="173"/>
      <c r="J30" s="126"/>
    </row>
    <row r="31" spans="1:11" ht="50.1" customHeight="1">
      <c r="A31" s="173">
        <v>25</v>
      </c>
      <c r="B31" s="180" t="s">
        <v>336</v>
      </c>
      <c r="C31" s="180" t="s">
        <v>362</v>
      </c>
      <c r="D31" s="180" t="s">
        <v>242</v>
      </c>
      <c r="E31" s="180" t="s">
        <v>242</v>
      </c>
      <c r="F31" s="181" t="s">
        <v>610</v>
      </c>
      <c r="G31" s="180" t="s">
        <v>337</v>
      </c>
      <c r="H31" s="123">
        <v>6528.63</v>
      </c>
      <c r="I31" s="173"/>
      <c r="J31" s="126"/>
    </row>
    <row r="32" spans="1:11" ht="50.1" customHeight="1">
      <c r="A32" s="173">
        <v>26</v>
      </c>
      <c r="B32" s="180" t="s">
        <v>336</v>
      </c>
      <c r="C32" s="180" t="s">
        <v>362</v>
      </c>
      <c r="D32" s="180" t="s">
        <v>242</v>
      </c>
      <c r="E32" s="180" t="s">
        <v>242</v>
      </c>
      <c r="F32" s="181" t="s">
        <v>611</v>
      </c>
      <c r="G32" s="180" t="s">
        <v>337</v>
      </c>
      <c r="H32" s="179">
        <v>10423.73</v>
      </c>
      <c r="I32" s="173"/>
      <c r="J32" s="126"/>
    </row>
    <row r="33" spans="1:8" ht="18.75">
      <c r="A33" s="585"/>
      <c r="B33" s="585"/>
      <c r="C33" s="585"/>
      <c r="D33" s="585"/>
      <c r="E33" s="585"/>
      <c r="F33" s="585"/>
      <c r="G33" s="585"/>
      <c r="H33" s="177">
        <f>SUM(H7:H32)</f>
        <v>50384.03</v>
      </c>
    </row>
    <row r="37" spans="1:8">
      <c r="F37" t="s">
        <v>391</v>
      </c>
    </row>
  </sheetData>
  <mergeCells count="5">
    <mergeCell ref="A1:H1"/>
    <mergeCell ref="A2:H2"/>
    <mergeCell ref="A3:H3"/>
    <mergeCell ref="A4:H4"/>
    <mergeCell ref="A33:G33"/>
  </mergeCells>
  <pageMargins left="0.9055118110236221" right="0.51181102362204722" top="0.94488188976377963" bottom="0.55118110236220474" header="0.31496062992125984" footer="0.31496062992125984"/>
  <pageSetup scale="52" fitToHeight="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20"/>
  <sheetViews>
    <sheetView topLeftCell="C1" zoomScaleNormal="100" workbookViewId="0">
      <pane ySplit="6" topLeftCell="A64" activePane="bottomLeft" state="frozen"/>
      <selection pane="bottomLeft" activeCell="G10" sqref="G10"/>
    </sheetView>
  </sheetViews>
  <sheetFormatPr baseColWidth="10" defaultRowHeight="15"/>
  <cols>
    <col min="1" max="1" width="5" customWidth="1"/>
    <col min="2" max="2" width="34.5703125" style="113" customWidth="1"/>
    <col min="3" max="3" width="48.28515625" style="114" customWidth="1"/>
    <col min="4" max="4" width="17.85546875" style="114" customWidth="1"/>
    <col min="5" max="5" width="20.140625" customWidth="1"/>
    <col min="6" max="6" width="17.5703125" customWidth="1"/>
    <col min="7" max="7" width="45.140625" customWidth="1"/>
    <col min="8" max="8" width="21.7109375" customWidth="1"/>
    <col min="9" max="9" width="17.5703125" customWidth="1"/>
    <col min="10" max="10" width="37.42578125" style="166" customWidth="1"/>
  </cols>
  <sheetData>
    <row r="1" spans="1:12" ht="19.5">
      <c r="A1" s="582" t="s">
        <v>220</v>
      </c>
      <c r="B1" s="582"/>
      <c r="C1" s="582"/>
      <c r="D1" s="582"/>
      <c r="E1" s="582"/>
      <c r="F1" s="582"/>
      <c r="G1" s="582"/>
      <c r="H1" s="582"/>
      <c r="I1" s="582"/>
    </row>
    <row r="2" spans="1:12" ht="19.5">
      <c r="A2" s="582" t="s">
        <v>221</v>
      </c>
      <c r="B2" s="582"/>
      <c r="C2" s="582"/>
      <c r="D2" s="582"/>
      <c r="E2" s="582"/>
      <c r="F2" s="582"/>
      <c r="G2" s="582"/>
      <c r="H2" s="582"/>
      <c r="I2" s="582"/>
    </row>
    <row r="3" spans="1:12" ht="21">
      <c r="A3" s="583" t="s">
        <v>445</v>
      </c>
      <c r="B3" s="583"/>
      <c r="C3" s="583"/>
      <c r="D3" s="583"/>
      <c r="E3" s="583"/>
      <c r="F3" s="583"/>
      <c r="G3" s="583"/>
      <c r="H3" s="583"/>
      <c r="I3" s="583"/>
    </row>
    <row r="4" spans="1:12">
      <c r="A4" s="584"/>
      <c r="B4" s="584"/>
      <c r="C4" s="584"/>
      <c r="D4" s="584"/>
      <c r="E4" s="584"/>
      <c r="F4" s="584"/>
      <c r="G4" s="584"/>
      <c r="H4" s="584"/>
      <c r="I4" s="584"/>
    </row>
    <row r="5" spans="1:12">
      <c r="I5" s="115"/>
    </row>
    <row r="6" spans="1:12" ht="30.75" customHeight="1">
      <c r="A6" s="116" t="s">
        <v>223</v>
      </c>
      <c r="B6" s="117" t="s">
        <v>224</v>
      </c>
      <c r="C6" s="116" t="s">
        <v>1</v>
      </c>
      <c r="D6" s="118" t="s">
        <v>225</v>
      </c>
      <c r="E6" s="116" t="s">
        <v>226</v>
      </c>
      <c r="F6" s="116" t="s">
        <v>227</v>
      </c>
      <c r="G6" s="116" t="s">
        <v>228</v>
      </c>
      <c r="H6" s="116" t="s">
        <v>229</v>
      </c>
      <c r="I6" s="116" t="s">
        <v>3</v>
      </c>
      <c r="J6" s="116" t="s">
        <v>446</v>
      </c>
    </row>
    <row r="7" spans="1:12" ht="51">
      <c r="A7" s="173">
        <v>1</v>
      </c>
      <c r="B7" s="168" t="s">
        <v>272</v>
      </c>
      <c r="C7" s="173" t="s">
        <v>450</v>
      </c>
      <c r="D7" s="173" t="s">
        <v>236</v>
      </c>
      <c r="E7" s="173"/>
      <c r="F7" s="173"/>
      <c r="G7" s="178" t="s">
        <v>451</v>
      </c>
      <c r="H7" s="173" t="s">
        <v>238</v>
      </c>
      <c r="I7" s="123">
        <v>2225</v>
      </c>
      <c r="J7" s="178" t="s">
        <v>447</v>
      </c>
      <c r="K7" s="593" t="s">
        <v>742</v>
      </c>
      <c r="L7" s="594"/>
    </row>
    <row r="8" spans="1:12" ht="63.75">
      <c r="A8" s="173">
        <v>2</v>
      </c>
      <c r="B8" s="168" t="s">
        <v>230</v>
      </c>
      <c r="C8" s="173" t="s">
        <v>231</v>
      </c>
      <c r="D8" s="173" t="s">
        <v>236</v>
      </c>
      <c r="E8" s="173"/>
      <c r="F8" s="173"/>
      <c r="G8" s="178" t="s">
        <v>452</v>
      </c>
      <c r="H8" s="173" t="s">
        <v>449</v>
      </c>
      <c r="I8" s="123">
        <v>9911.2800000000007</v>
      </c>
      <c r="J8" s="168" t="s">
        <v>448</v>
      </c>
      <c r="K8" s="593" t="s">
        <v>743</v>
      </c>
      <c r="L8" s="594"/>
    </row>
    <row r="9" spans="1:12" ht="63.75">
      <c r="A9" s="173">
        <v>3</v>
      </c>
      <c r="B9" s="168" t="s">
        <v>294</v>
      </c>
      <c r="C9" s="173" t="s">
        <v>231</v>
      </c>
      <c r="D9" s="173" t="s">
        <v>236</v>
      </c>
      <c r="E9" s="173"/>
      <c r="F9" s="173"/>
      <c r="G9" s="178" t="s">
        <v>454</v>
      </c>
      <c r="H9" s="173" t="s">
        <v>449</v>
      </c>
      <c r="I9" s="123">
        <v>7687.25</v>
      </c>
      <c r="J9" s="178" t="s">
        <v>453</v>
      </c>
      <c r="K9" s="593" t="s">
        <v>743</v>
      </c>
      <c r="L9" s="594"/>
    </row>
    <row r="10" spans="1:12" ht="59.25" customHeight="1">
      <c r="A10" s="173">
        <v>4</v>
      </c>
      <c r="B10" s="168" t="s">
        <v>455</v>
      </c>
      <c r="C10" s="173" t="s">
        <v>298</v>
      </c>
      <c r="D10" s="173" t="s">
        <v>236</v>
      </c>
      <c r="E10" s="173"/>
      <c r="F10" s="173"/>
      <c r="G10" s="178" t="s">
        <v>575</v>
      </c>
      <c r="H10" s="173" t="s">
        <v>459</v>
      </c>
      <c r="I10" s="123">
        <v>930</v>
      </c>
      <c r="J10" s="178" t="s">
        <v>456</v>
      </c>
    </row>
    <row r="11" spans="1:12" ht="59.25" customHeight="1">
      <c r="A11" s="173">
        <v>5</v>
      </c>
      <c r="B11" s="168" t="s">
        <v>570</v>
      </c>
      <c r="C11" s="173" t="s">
        <v>298</v>
      </c>
      <c r="D11" s="173" t="s">
        <v>236</v>
      </c>
      <c r="E11" s="173"/>
      <c r="F11" s="173"/>
      <c r="G11" s="178" t="s">
        <v>573</v>
      </c>
      <c r="H11" s="173" t="s">
        <v>459</v>
      </c>
      <c r="I11" s="123">
        <v>24.02</v>
      </c>
      <c r="J11" s="178" t="s">
        <v>462</v>
      </c>
    </row>
    <row r="12" spans="1:12" ht="59.25" customHeight="1">
      <c r="A12" s="173">
        <v>6</v>
      </c>
      <c r="B12" s="168" t="s">
        <v>571</v>
      </c>
      <c r="C12" s="173" t="s">
        <v>298</v>
      </c>
      <c r="D12" s="173" t="s">
        <v>236</v>
      </c>
      <c r="E12" s="173"/>
      <c r="F12" s="173"/>
      <c r="G12" s="178" t="s">
        <v>573</v>
      </c>
      <c r="H12" s="173" t="s">
        <v>459</v>
      </c>
      <c r="I12" s="123">
        <v>48.04</v>
      </c>
      <c r="J12" s="178" t="s">
        <v>462</v>
      </c>
    </row>
    <row r="13" spans="1:12" ht="59.25" customHeight="1">
      <c r="A13" s="173">
        <v>7</v>
      </c>
      <c r="B13" s="168" t="s">
        <v>572</v>
      </c>
      <c r="C13" s="173" t="s">
        <v>298</v>
      </c>
      <c r="D13" s="173" t="s">
        <v>236</v>
      </c>
      <c r="E13" s="173"/>
      <c r="F13" s="173"/>
      <c r="G13" s="178" t="s">
        <v>573</v>
      </c>
      <c r="H13" s="173" t="s">
        <v>459</v>
      </c>
      <c r="I13" s="123">
        <v>79.05</v>
      </c>
      <c r="J13" s="178" t="s">
        <v>462</v>
      </c>
    </row>
    <row r="14" spans="1:12" ht="59.25" customHeight="1">
      <c r="A14" s="173">
        <v>8</v>
      </c>
      <c r="B14" s="168" t="s">
        <v>474</v>
      </c>
      <c r="C14" s="173" t="s">
        <v>298</v>
      </c>
      <c r="D14" s="173" t="s">
        <v>236</v>
      </c>
      <c r="E14" s="173"/>
      <c r="F14" s="173"/>
      <c r="G14" s="168" t="s">
        <v>457</v>
      </c>
      <c r="H14" s="173" t="s">
        <v>460</v>
      </c>
      <c r="I14" s="123">
        <v>930</v>
      </c>
      <c r="J14" s="178" t="s">
        <v>458</v>
      </c>
    </row>
    <row r="15" spans="1:12" ht="59.25" customHeight="1">
      <c r="A15" s="173">
        <v>9</v>
      </c>
      <c r="B15" s="168" t="s">
        <v>234</v>
      </c>
      <c r="C15" s="173" t="s">
        <v>248</v>
      </c>
      <c r="D15" s="173" t="s">
        <v>236</v>
      </c>
      <c r="E15" s="173"/>
      <c r="F15" s="173"/>
      <c r="G15" s="178" t="s">
        <v>249</v>
      </c>
      <c r="H15" s="173" t="s">
        <v>461</v>
      </c>
      <c r="I15" s="123">
        <v>24</v>
      </c>
      <c r="J15" s="178" t="s">
        <v>462</v>
      </c>
    </row>
    <row r="16" spans="1:12" ht="59.25" customHeight="1">
      <c r="A16" s="173">
        <v>10</v>
      </c>
      <c r="B16" s="168" t="s">
        <v>250</v>
      </c>
      <c r="C16" s="173" t="s">
        <v>248</v>
      </c>
      <c r="D16" s="173" t="s">
        <v>236</v>
      </c>
      <c r="E16" s="173"/>
      <c r="F16" s="173"/>
      <c r="G16" s="178" t="s">
        <v>463</v>
      </c>
      <c r="H16" s="173" t="s">
        <v>464</v>
      </c>
      <c r="I16" s="123">
        <v>1539.21</v>
      </c>
      <c r="J16" s="178" t="s">
        <v>471</v>
      </c>
    </row>
    <row r="17" spans="1:11" ht="50.1" customHeight="1">
      <c r="A17" s="173">
        <v>11</v>
      </c>
      <c r="B17" s="168" t="s">
        <v>250</v>
      </c>
      <c r="C17" s="173" t="s">
        <v>248</v>
      </c>
      <c r="D17" s="173" t="s">
        <v>236</v>
      </c>
      <c r="E17" s="173"/>
      <c r="F17" s="173"/>
      <c r="G17" s="178" t="s">
        <v>465</v>
      </c>
      <c r="H17" s="173" t="s">
        <v>466</v>
      </c>
      <c r="I17" s="123">
        <v>1081.95</v>
      </c>
      <c r="J17" s="178" t="s">
        <v>471</v>
      </c>
    </row>
    <row r="18" spans="1:11" ht="50.1" customHeight="1">
      <c r="A18" s="173">
        <v>12</v>
      </c>
      <c r="B18" s="168" t="s">
        <v>250</v>
      </c>
      <c r="C18" s="173" t="s">
        <v>248</v>
      </c>
      <c r="D18" s="173" t="s">
        <v>236</v>
      </c>
      <c r="E18" s="173"/>
      <c r="F18" s="173"/>
      <c r="G18" s="178" t="s">
        <v>467</v>
      </c>
      <c r="H18" s="173" t="s">
        <v>468</v>
      </c>
      <c r="I18" s="123">
        <v>987.99</v>
      </c>
      <c r="J18" s="178" t="s">
        <v>471</v>
      </c>
    </row>
    <row r="19" spans="1:11" ht="50.1" customHeight="1">
      <c r="A19" s="173">
        <v>13</v>
      </c>
      <c r="B19" s="168" t="s">
        <v>250</v>
      </c>
      <c r="C19" s="173" t="s">
        <v>248</v>
      </c>
      <c r="D19" s="173" t="s">
        <v>236</v>
      </c>
      <c r="E19" s="173"/>
      <c r="F19" s="173"/>
      <c r="G19" s="178" t="s">
        <v>469</v>
      </c>
      <c r="H19" s="173" t="s">
        <v>470</v>
      </c>
      <c r="I19" s="123">
        <v>2399.6999999999998</v>
      </c>
      <c r="J19" s="178" t="s">
        <v>471</v>
      </c>
    </row>
    <row r="20" spans="1:11" ht="50.1" customHeight="1">
      <c r="A20" s="173">
        <v>14</v>
      </c>
      <c r="B20" s="168" t="s">
        <v>250</v>
      </c>
      <c r="C20" s="173" t="s">
        <v>248</v>
      </c>
      <c r="D20" s="173" t="s">
        <v>236</v>
      </c>
      <c r="E20" s="173"/>
      <c r="F20" s="173"/>
      <c r="G20" s="178" t="s">
        <v>472</v>
      </c>
      <c r="H20" s="173" t="s">
        <v>473</v>
      </c>
      <c r="I20" s="123">
        <v>834.35</v>
      </c>
      <c r="J20" s="178" t="s">
        <v>471</v>
      </c>
      <c r="K20" s="49">
        <f>SUM(I16:I20)</f>
        <v>6843.2</v>
      </c>
    </row>
    <row r="21" spans="1:11" ht="50.1" customHeight="1">
      <c r="A21" s="173">
        <v>15</v>
      </c>
      <c r="B21" s="168" t="s">
        <v>241</v>
      </c>
      <c r="C21" s="173" t="s">
        <v>248</v>
      </c>
      <c r="D21" s="173" t="s">
        <v>236</v>
      </c>
      <c r="E21" s="173"/>
      <c r="F21" s="173"/>
      <c r="G21" s="178" t="s">
        <v>251</v>
      </c>
      <c r="H21" s="173" t="s">
        <v>483</v>
      </c>
      <c r="I21" s="123">
        <v>543.65</v>
      </c>
      <c r="J21" s="168" t="s">
        <v>462</v>
      </c>
    </row>
    <row r="22" spans="1:11" ht="50.1" customHeight="1">
      <c r="A22" s="173">
        <v>16</v>
      </c>
      <c r="B22" s="168" t="s">
        <v>241</v>
      </c>
      <c r="C22" s="173" t="s">
        <v>248</v>
      </c>
      <c r="D22" s="173" t="s">
        <v>236</v>
      </c>
      <c r="E22" s="173"/>
      <c r="F22" s="173"/>
      <c r="G22" s="178" t="s">
        <v>252</v>
      </c>
      <c r="H22" s="173" t="s">
        <v>483</v>
      </c>
      <c r="I22" s="123">
        <v>393.3</v>
      </c>
      <c r="J22" s="168" t="s">
        <v>462</v>
      </c>
    </row>
    <row r="23" spans="1:11" ht="50.1" customHeight="1">
      <c r="A23" s="173">
        <v>17</v>
      </c>
      <c r="B23" s="168" t="s">
        <v>241</v>
      </c>
      <c r="C23" s="173" t="s">
        <v>248</v>
      </c>
      <c r="D23" s="173" t="s">
        <v>236</v>
      </c>
      <c r="E23" s="173"/>
      <c r="F23" s="173"/>
      <c r="G23" s="178" t="s">
        <v>359</v>
      </c>
      <c r="H23" s="173" t="s">
        <v>483</v>
      </c>
      <c r="I23" s="123">
        <v>539.9</v>
      </c>
      <c r="J23" s="168" t="s">
        <v>462</v>
      </c>
    </row>
    <row r="24" spans="1:11" ht="50.1" customHeight="1">
      <c r="A24" s="173">
        <v>18</v>
      </c>
      <c r="B24" s="168" t="s">
        <v>475</v>
      </c>
      <c r="C24" s="173" t="s">
        <v>248</v>
      </c>
      <c r="D24" s="173" t="s">
        <v>236</v>
      </c>
      <c r="E24" s="173"/>
      <c r="F24" s="173"/>
      <c r="G24" s="178" t="s">
        <v>575</v>
      </c>
      <c r="H24" s="173" t="s">
        <v>459</v>
      </c>
      <c r="I24" s="123">
        <v>2210</v>
      </c>
      <c r="J24" s="178" t="s">
        <v>476</v>
      </c>
    </row>
    <row r="25" spans="1:11" ht="50.1" customHeight="1">
      <c r="A25" s="173">
        <v>19</v>
      </c>
      <c r="B25" s="168" t="s">
        <v>570</v>
      </c>
      <c r="C25" s="173" t="s">
        <v>248</v>
      </c>
      <c r="D25" s="173" t="s">
        <v>236</v>
      </c>
      <c r="E25" s="173"/>
      <c r="F25" s="173"/>
      <c r="G25" s="178" t="s">
        <v>573</v>
      </c>
      <c r="H25" s="173" t="s">
        <v>459</v>
      </c>
      <c r="I25" s="123">
        <v>24.02</v>
      </c>
      <c r="J25" s="178" t="s">
        <v>462</v>
      </c>
    </row>
    <row r="26" spans="1:11" ht="50.1" customHeight="1">
      <c r="A26" s="173">
        <v>20</v>
      </c>
      <c r="B26" s="168" t="s">
        <v>571</v>
      </c>
      <c r="C26" s="173" t="s">
        <v>248</v>
      </c>
      <c r="D26" s="173" t="s">
        <v>236</v>
      </c>
      <c r="E26" s="173"/>
      <c r="F26" s="173"/>
      <c r="G26" s="178" t="s">
        <v>573</v>
      </c>
      <c r="H26" s="173" t="s">
        <v>459</v>
      </c>
      <c r="I26" s="123">
        <v>147.22</v>
      </c>
      <c r="J26" s="178" t="s">
        <v>462</v>
      </c>
    </row>
    <row r="27" spans="1:11" ht="50.1" customHeight="1">
      <c r="A27" s="173">
        <v>21</v>
      </c>
      <c r="B27" s="168" t="s">
        <v>572</v>
      </c>
      <c r="C27" s="173" t="s">
        <v>248</v>
      </c>
      <c r="D27" s="173" t="s">
        <v>236</v>
      </c>
      <c r="E27" s="173"/>
      <c r="F27" s="173"/>
      <c r="G27" s="178" t="s">
        <v>573</v>
      </c>
      <c r="H27" s="173" t="s">
        <v>459</v>
      </c>
      <c r="I27" s="123">
        <v>214.2</v>
      </c>
      <c r="J27" s="178" t="s">
        <v>462</v>
      </c>
    </row>
    <row r="28" spans="1:11" ht="50.1" customHeight="1">
      <c r="A28" s="173">
        <v>22</v>
      </c>
      <c r="B28" s="168" t="s">
        <v>297</v>
      </c>
      <c r="C28" s="173" t="s">
        <v>248</v>
      </c>
      <c r="D28" s="173" t="s">
        <v>236</v>
      </c>
      <c r="E28" s="173"/>
      <c r="F28" s="173"/>
      <c r="G28" s="168" t="s">
        <v>477</v>
      </c>
      <c r="H28" s="173" t="s">
        <v>460</v>
      </c>
      <c r="I28" s="123">
        <v>2210</v>
      </c>
      <c r="J28" s="178" t="s">
        <v>478</v>
      </c>
    </row>
    <row r="29" spans="1:11" ht="50.1" customHeight="1">
      <c r="A29" s="173">
        <v>23</v>
      </c>
      <c r="B29" s="168" t="s">
        <v>479</v>
      </c>
      <c r="C29" s="173" t="s">
        <v>248</v>
      </c>
      <c r="D29" s="173" t="s">
        <v>236</v>
      </c>
      <c r="E29" s="173"/>
      <c r="F29" s="173"/>
      <c r="G29" s="178" t="s">
        <v>480</v>
      </c>
      <c r="H29" s="173" t="s">
        <v>481</v>
      </c>
      <c r="I29" s="123">
        <v>870</v>
      </c>
      <c r="J29" s="178" t="s">
        <v>482</v>
      </c>
    </row>
    <row r="30" spans="1:11" ht="50.1" customHeight="1">
      <c r="A30" s="173">
        <v>24</v>
      </c>
      <c r="B30" s="168" t="s">
        <v>234</v>
      </c>
      <c r="C30" s="173" t="s">
        <v>256</v>
      </c>
      <c r="D30" s="173" t="s">
        <v>236</v>
      </c>
      <c r="E30" s="173"/>
      <c r="F30" s="173"/>
      <c r="G30" s="178" t="s">
        <v>257</v>
      </c>
      <c r="H30" s="173" t="s">
        <v>461</v>
      </c>
      <c r="I30" s="123">
        <v>309.20999999999998</v>
      </c>
      <c r="J30" s="168" t="s">
        <v>462</v>
      </c>
    </row>
    <row r="31" spans="1:11" ht="50.1" customHeight="1">
      <c r="A31" s="173">
        <v>25</v>
      </c>
      <c r="B31" s="168" t="s">
        <v>234</v>
      </c>
      <c r="C31" s="173" t="s">
        <v>256</v>
      </c>
      <c r="D31" s="173" t="s">
        <v>236</v>
      </c>
      <c r="E31" s="173"/>
      <c r="F31" s="173"/>
      <c r="G31" s="178" t="s">
        <v>444</v>
      </c>
      <c r="H31" s="173" t="s">
        <v>461</v>
      </c>
      <c r="I31" s="123">
        <v>10.6</v>
      </c>
      <c r="J31" s="168" t="s">
        <v>462</v>
      </c>
    </row>
    <row r="32" spans="1:11" ht="50.1" customHeight="1">
      <c r="A32" s="173">
        <v>26</v>
      </c>
      <c r="B32" s="168" t="s">
        <v>309</v>
      </c>
      <c r="C32" s="173" t="s">
        <v>310</v>
      </c>
      <c r="D32" s="173" t="s">
        <v>236</v>
      </c>
      <c r="E32" s="173"/>
      <c r="F32" s="173"/>
      <c r="G32" s="178" t="s">
        <v>311</v>
      </c>
      <c r="H32" s="173" t="s">
        <v>296</v>
      </c>
      <c r="I32" s="123">
        <v>2990</v>
      </c>
      <c r="J32" s="168" t="s">
        <v>484</v>
      </c>
    </row>
    <row r="33" spans="1:11" ht="50.1" customHeight="1">
      <c r="A33" s="173">
        <v>27</v>
      </c>
      <c r="B33" s="168" t="s">
        <v>309</v>
      </c>
      <c r="C33" s="173" t="s">
        <v>310</v>
      </c>
      <c r="D33" s="173" t="s">
        <v>236</v>
      </c>
      <c r="E33" s="173"/>
      <c r="F33" s="173"/>
      <c r="G33" s="178" t="s">
        <v>312</v>
      </c>
      <c r="H33" s="173" t="s">
        <v>296</v>
      </c>
      <c r="I33" s="123">
        <v>2990</v>
      </c>
      <c r="J33" s="168" t="s">
        <v>484</v>
      </c>
    </row>
    <row r="34" spans="1:11" ht="50.1" customHeight="1">
      <c r="A34" s="173">
        <v>28</v>
      </c>
      <c r="B34" s="168" t="s">
        <v>309</v>
      </c>
      <c r="C34" s="173" t="s">
        <v>310</v>
      </c>
      <c r="D34" s="173" t="s">
        <v>236</v>
      </c>
      <c r="E34" s="173"/>
      <c r="F34" s="173"/>
      <c r="G34" s="178" t="s">
        <v>313</v>
      </c>
      <c r="H34" s="173" t="s">
        <v>296</v>
      </c>
      <c r="I34" s="123">
        <v>2990</v>
      </c>
      <c r="J34" s="168" t="s">
        <v>484</v>
      </c>
    </row>
    <row r="35" spans="1:11" ht="50.1" customHeight="1">
      <c r="A35" s="173">
        <v>29</v>
      </c>
      <c r="B35" s="168" t="s">
        <v>309</v>
      </c>
      <c r="C35" s="173" t="s">
        <v>310</v>
      </c>
      <c r="D35" s="173" t="s">
        <v>236</v>
      </c>
      <c r="E35" s="173"/>
      <c r="F35" s="173"/>
      <c r="G35" s="178" t="s">
        <v>314</v>
      </c>
      <c r="H35" s="173" t="s">
        <v>296</v>
      </c>
      <c r="I35" s="123">
        <v>2990</v>
      </c>
      <c r="J35" s="168" t="s">
        <v>484</v>
      </c>
    </row>
    <row r="36" spans="1:11" ht="50.1" customHeight="1">
      <c r="A36" s="173">
        <v>30</v>
      </c>
      <c r="B36" s="168" t="s">
        <v>309</v>
      </c>
      <c r="C36" s="173" t="s">
        <v>310</v>
      </c>
      <c r="D36" s="173" t="s">
        <v>236</v>
      </c>
      <c r="E36" s="173"/>
      <c r="F36" s="173"/>
      <c r="G36" s="178" t="s">
        <v>315</v>
      </c>
      <c r="H36" s="173" t="s">
        <v>296</v>
      </c>
      <c r="I36" s="123">
        <v>2640</v>
      </c>
      <c r="J36" s="168" t="s">
        <v>485</v>
      </c>
      <c r="K36" s="49">
        <f>SUM(I32:I36)</f>
        <v>14600</v>
      </c>
    </row>
    <row r="37" spans="1:11" ht="50.1" customHeight="1">
      <c r="A37" s="173">
        <v>31</v>
      </c>
      <c r="B37" s="168" t="s">
        <v>266</v>
      </c>
      <c r="C37" s="173" t="s">
        <v>267</v>
      </c>
      <c r="D37" s="173" t="s">
        <v>236</v>
      </c>
      <c r="E37" s="173"/>
      <c r="F37" s="173"/>
      <c r="G37" s="178" t="s">
        <v>268</v>
      </c>
      <c r="H37" s="173" t="s">
        <v>486</v>
      </c>
      <c r="I37" s="123">
        <v>142.08000000000001</v>
      </c>
      <c r="J37" s="168" t="s">
        <v>462</v>
      </c>
    </row>
    <row r="38" spans="1:11" ht="50.1" customHeight="1">
      <c r="A38" s="173">
        <v>32</v>
      </c>
      <c r="B38" s="168" t="s">
        <v>266</v>
      </c>
      <c r="C38" s="173" t="s">
        <v>267</v>
      </c>
      <c r="D38" s="173" t="s">
        <v>236</v>
      </c>
      <c r="E38" s="173"/>
      <c r="F38" s="173"/>
      <c r="G38" s="178" t="s">
        <v>270</v>
      </c>
      <c r="H38" s="173" t="s">
        <v>486</v>
      </c>
      <c r="I38" s="123">
        <v>159.84</v>
      </c>
      <c r="J38" s="168" t="s">
        <v>462</v>
      </c>
    </row>
    <row r="39" spans="1:11" ht="50.1" customHeight="1">
      <c r="A39" s="173">
        <v>33</v>
      </c>
      <c r="B39" s="168" t="s">
        <v>266</v>
      </c>
      <c r="C39" s="173" t="s">
        <v>267</v>
      </c>
      <c r="D39" s="173" t="s">
        <v>236</v>
      </c>
      <c r="E39" s="173"/>
      <c r="F39" s="173"/>
      <c r="G39" s="178" t="s">
        <v>361</v>
      </c>
      <c r="H39" s="173" t="s">
        <v>486</v>
      </c>
      <c r="I39" s="123">
        <v>390.72</v>
      </c>
      <c r="J39" s="168" t="s">
        <v>462</v>
      </c>
    </row>
    <row r="40" spans="1:11" ht="50.1" customHeight="1">
      <c r="A40" s="173">
        <v>34</v>
      </c>
      <c r="B40" s="168" t="s">
        <v>335</v>
      </c>
      <c r="C40" s="173" t="s">
        <v>267</v>
      </c>
      <c r="D40" s="173" t="s">
        <v>236</v>
      </c>
      <c r="E40" s="173"/>
      <c r="F40" s="190"/>
      <c r="G40" s="178" t="s">
        <v>271</v>
      </c>
      <c r="H40" s="173" t="s">
        <v>486</v>
      </c>
      <c r="I40" s="123">
        <v>144.6</v>
      </c>
      <c r="J40" s="168" t="s">
        <v>462</v>
      </c>
    </row>
    <row r="41" spans="1:11" ht="50.1" customHeight="1">
      <c r="A41" s="173">
        <v>35</v>
      </c>
      <c r="B41" s="168" t="s">
        <v>331</v>
      </c>
      <c r="C41" s="173" t="s">
        <v>267</v>
      </c>
      <c r="D41" s="173" t="s">
        <v>236</v>
      </c>
      <c r="E41" s="173"/>
      <c r="F41" s="173"/>
      <c r="G41" s="178" t="s">
        <v>332</v>
      </c>
      <c r="H41" s="173" t="s">
        <v>486</v>
      </c>
      <c r="I41" s="123">
        <v>1155</v>
      </c>
      <c r="J41" s="168" t="s">
        <v>462</v>
      </c>
    </row>
    <row r="42" spans="1:11" ht="50.1" customHeight="1">
      <c r="A42" s="173">
        <v>36</v>
      </c>
      <c r="B42" s="168" t="s">
        <v>334</v>
      </c>
      <c r="C42" s="173" t="s">
        <v>267</v>
      </c>
      <c r="D42" s="173" t="s">
        <v>236</v>
      </c>
      <c r="E42" s="173"/>
      <c r="F42" s="173"/>
      <c r="G42" s="178" t="s">
        <v>333</v>
      </c>
      <c r="H42" s="173" t="s">
        <v>486</v>
      </c>
      <c r="I42" s="123">
        <v>378</v>
      </c>
      <c r="J42" s="168" t="s">
        <v>462</v>
      </c>
      <c r="K42" s="49">
        <f>SUM(I37:I42)</f>
        <v>2370.2400000000002</v>
      </c>
    </row>
    <row r="43" spans="1:11" ht="50.1" customHeight="1">
      <c r="A43" s="173">
        <v>37</v>
      </c>
      <c r="B43" s="168" t="s">
        <v>295</v>
      </c>
      <c r="C43" s="173" t="s">
        <v>302</v>
      </c>
      <c r="D43" s="173" t="s">
        <v>236</v>
      </c>
      <c r="E43" s="173"/>
      <c r="F43" s="173"/>
      <c r="G43" s="178" t="s">
        <v>575</v>
      </c>
      <c r="H43" s="173" t="s">
        <v>296</v>
      </c>
      <c r="I43" s="123">
        <v>620</v>
      </c>
      <c r="J43" s="178" t="s">
        <v>487</v>
      </c>
    </row>
    <row r="44" spans="1:11" ht="50.1" customHeight="1">
      <c r="A44" s="173">
        <v>38</v>
      </c>
      <c r="B44" s="168" t="s">
        <v>297</v>
      </c>
      <c r="C44" s="173" t="s">
        <v>302</v>
      </c>
      <c r="D44" s="173" t="s">
        <v>236</v>
      </c>
      <c r="E44" s="173"/>
      <c r="F44" s="173"/>
      <c r="G44" s="178" t="s">
        <v>303</v>
      </c>
      <c r="H44" s="173" t="s">
        <v>296</v>
      </c>
      <c r="I44" s="123">
        <v>620</v>
      </c>
      <c r="J44" s="178" t="s">
        <v>488</v>
      </c>
    </row>
    <row r="45" spans="1:11" ht="50.1" customHeight="1">
      <c r="A45" s="173">
        <v>39</v>
      </c>
      <c r="B45" s="168" t="s">
        <v>571</v>
      </c>
      <c r="C45" s="173" t="s">
        <v>302</v>
      </c>
      <c r="D45" s="173" t="s">
        <v>236</v>
      </c>
      <c r="E45" s="173"/>
      <c r="F45" s="173"/>
      <c r="G45" s="178" t="s">
        <v>573</v>
      </c>
      <c r="H45" s="173" t="s">
        <v>459</v>
      </c>
      <c r="I45" s="123">
        <v>24.02</v>
      </c>
      <c r="J45" s="178" t="s">
        <v>462</v>
      </c>
    </row>
    <row r="46" spans="1:11" ht="50.1" customHeight="1">
      <c r="A46" s="173">
        <v>40</v>
      </c>
      <c r="B46" s="168" t="s">
        <v>572</v>
      </c>
      <c r="C46" s="173" t="s">
        <v>302</v>
      </c>
      <c r="D46" s="173" t="s">
        <v>236</v>
      </c>
      <c r="E46" s="173"/>
      <c r="F46" s="173"/>
      <c r="G46" s="178" t="s">
        <v>573</v>
      </c>
      <c r="H46" s="173" t="s">
        <v>459</v>
      </c>
      <c r="I46" s="123">
        <v>26.35</v>
      </c>
      <c r="J46" s="178" t="s">
        <v>462</v>
      </c>
    </row>
    <row r="47" spans="1:11" ht="51" customHeight="1">
      <c r="A47" s="173">
        <v>41</v>
      </c>
      <c r="B47" s="168" t="s">
        <v>360</v>
      </c>
      <c r="C47" s="173" t="s">
        <v>90</v>
      </c>
      <c r="D47" s="173" t="s">
        <v>236</v>
      </c>
      <c r="E47" s="173"/>
      <c r="F47" s="173"/>
      <c r="G47" s="178" t="s">
        <v>304</v>
      </c>
      <c r="H47" s="173" t="s">
        <v>486</v>
      </c>
      <c r="I47" s="123">
        <v>3800</v>
      </c>
      <c r="J47" s="168" t="s">
        <v>462</v>
      </c>
    </row>
    <row r="48" spans="1:11" ht="51" customHeight="1">
      <c r="A48" s="173">
        <v>42</v>
      </c>
      <c r="B48" s="168" t="s">
        <v>280</v>
      </c>
      <c r="C48" s="173" t="s">
        <v>281</v>
      </c>
      <c r="D48" s="173" t="s">
        <v>236</v>
      </c>
      <c r="E48" s="173"/>
      <c r="F48" s="173"/>
      <c r="G48" s="178" t="s">
        <v>282</v>
      </c>
      <c r="H48" s="173" t="s">
        <v>238</v>
      </c>
      <c r="I48" s="123">
        <v>40291.5</v>
      </c>
      <c r="J48" s="168" t="s">
        <v>489</v>
      </c>
    </row>
    <row r="49" spans="1:10" ht="51" customHeight="1">
      <c r="A49" s="173">
        <v>43</v>
      </c>
      <c r="B49" s="168" t="s">
        <v>241</v>
      </c>
      <c r="C49" s="173" t="s">
        <v>281</v>
      </c>
      <c r="D49" s="173" t="s">
        <v>236</v>
      </c>
      <c r="E49" s="173"/>
      <c r="F49" s="173"/>
      <c r="G49" s="178" t="s">
        <v>283</v>
      </c>
      <c r="H49" s="173" t="s">
        <v>483</v>
      </c>
      <c r="I49" s="123">
        <v>62.4</v>
      </c>
      <c r="J49" s="168" t="s">
        <v>462</v>
      </c>
    </row>
    <row r="50" spans="1:10" ht="40.5" customHeight="1">
      <c r="A50" s="173">
        <v>44</v>
      </c>
      <c r="B50" s="191" t="s">
        <v>241</v>
      </c>
      <c r="C50" s="167" t="s">
        <v>281</v>
      </c>
      <c r="D50" s="167" t="s">
        <v>236</v>
      </c>
      <c r="E50" s="167"/>
      <c r="F50" s="167"/>
      <c r="G50" s="192" t="s">
        <v>499</v>
      </c>
      <c r="H50" s="167" t="s">
        <v>483</v>
      </c>
      <c r="I50" s="131">
        <v>45.6</v>
      </c>
      <c r="J50" s="191" t="s">
        <v>498</v>
      </c>
    </row>
    <row r="51" spans="1:10" ht="40.5" customHeight="1">
      <c r="A51" s="173">
        <v>45</v>
      </c>
      <c r="B51" s="168" t="s">
        <v>284</v>
      </c>
      <c r="C51" s="173" t="s">
        <v>281</v>
      </c>
      <c r="D51" s="173" t="s">
        <v>236</v>
      </c>
      <c r="E51" s="173"/>
      <c r="F51" s="173"/>
      <c r="G51" s="178" t="s">
        <v>285</v>
      </c>
      <c r="H51" s="173" t="s">
        <v>490</v>
      </c>
      <c r="I51" s="123">
        <v>115</v>
      </c>
      <c r="J51" s="168" t="s">
        <v>491</v>
      </c>
    </row>
    <row r="52" spans="1:10" ht="40.5" customHeight="1">
      <c r="A52" s="173">
        <v>46</v>
      </c>
      <c r="B52" s="168" t="s">
        <v>286</v>
      </c>
      <c r="C52" s="173" t="s">
        <v>281</v>
      </c>
      <c r="D52" s="173" t="s">
        <v>236</v>
      </c>
      <c r="E52" s="173"/>
      <c r="F52" s="173"/>
      <c r="G52" s="178" t="s">
        <v>287</v>
      </c>
      <c r="H52" s="173" t="s">
        <v>486</v>
      </c>
      <c r="I52" s="123">
        <v>330</v>
      </c>
      <c r="J52" s="168" t="s">
        <v>462</v>
      </c>
    </row>
    <row r="53" spans="1:10" ht="40.5" customHeight="1">
      <c r="A53" s="173">
        <v>47</v>
      </c>
      <c r="B53" s="168" t="s">
        <v>288</v>
      </c>
      <c r="C53" s="173" t="s">
        <v>289</v>
      </c>
      <c r="D53" s="173" t="s">
        <v>236</v>
      </c>
      <c r="E53" s="173"/>
      <c r="F53" s="173"/>
      <c r="G53" s="178" t="s">
        <v>290</v>
      </c>
      <c r="H53" s="173" t="s">
        <v>492</v>
      </c>
      <c r="I53" s="123">
        <v>305.99</v>
      </c>
      <c r="J53" s="168" t="s">
        <v>493</v>
      </c>
    </row>
    <row r="54" spans="1:10" ht="40.5" customHeight="1">
      <c r="A54" s="173">
        <v>48</v>
      </c>
      <c r="B54" s="168" t="s">
        <v>288</v>
      </c>
      <c r="C54" s="173" t="s">
        <v>289</v>
      </c>
      <c r="D54" s="173" t="s">
        <v>236</v>
      </c>
      <c r="E54" s="173"/>
      <c r="F54" s="173"/>
      <c r="G54" s="178" t="s">
        <v>290</v>
      </c>
      <c r="H54" s="173" t="s">
        <v>494</v>
      </c>
      <c r="I54" s="123">
        <v>2530.06</v>
      </c>
      <c r="J54" s="168" t="s">
        <v>493</v>
      </c>
    </row>
    <row r="55" spans="1:10" ht="40.5" customHeight="1">
      <c r="A55" s="173">
        <v>49</v>
      </c>
      <c r="B55" s="168" t="s">
        <v>295</v>
      </c>
      <c r="C55" s="173" t="s">
        <v>289</v>
      </c>
      <c r="D55" s="173" t="s">
        <v>236</v>
      </c>
      <c r="E55" s="173"/>
      <c r="F55" s="173"/>
      <c r="G55" s="178" t="s">
        <v>575</v>
      </c>
      <c r="H55" s="173" t="s">
        <v>296</v>
      </c>
      <c r="I55" s="123">
        <v>360</v>
      </c>
      <c r="J55" s="168" t="s">
        <v>495</v>
      </c>
    </row>
    <row r="56" spans="1:10" ht="40.5" customHeight="1">
      <c r="A56" s="173">
        <v>50</v>
      </c>
      <c r="B56" s="168" t="s">
        <v>570</v>
      </c>
      <c r="C56" s="173" t="s">
        <v>289</v>
      </c>
      <c r="D56" s="173" t="s">
        <v>236</v>
      </c>
      <c r="E56" s="173"/>
      <c r="F56" s="173"/>
      <c r="G56" s="178" t="s">
        <v>573</v>
      </c>
      <c r="H56" s="173" t="s">
        <v>296</v>
      </c>
      <c r="I56" s="123">
        <v>27.9</v>
      </c>
      <c r="J56" s="168" t="s">
        <v>462</v>
      </c>
    </row>
    <row r="57" spans="1:10" ht="40.5" customHeight="1">
      <c r="A57" s="173">
        <v>51</v>
      </c>
      <c r="B57" s="168" t="s">
        <v>572</v>
      </c>
      <c r="C57" s="173" t="s">
        <v>289</v>
      </c>
      <c r="D57" s="173" t="s">
        <v>236</v>
      </c>
      <c r="E57" s="173"/>
      <c r="F57" s="173"/>
      <c r="G57" s="178" t="s">
        <v>573</v>
      </c>
      <c r="H57" s="173" t="s">
        <v>296</v>
      </c>
      <c r="I57" s="123">
        <v>30.6</v>
      </c>
      <c r="J57" s="168" t="s">
        <v>462</v>
      </c>
    </row>
    <row r="58" spans="1:10" ht="40.5" customHeight="1">
      <c r="A58" s="173">
        <v>52</v>
      </c>
      <c r="B58" s="168" t="s">
        <v>297</v>
      </c>
      <c r="C58" s="173" t="s">
        <v>289</v>
      </c>
      <c r="D58" s="173" t="s">
        <v>236</v>
      </c>
      <c r="E58" s="173"/>
      <c r="F58" s="173"/>
      <c r="G58" s="178" t="s">
        <v>308</v>
      </c>
      <c r="H58" s="173" t="s">
        <v>296</v>
      </c>
      <c r="I58" s="123">
        <v>360</v>
      </c>
      <c r="J58" s="168" t="s">
        <v>496</v>
      </c>
    </row>
    <row r="59" spans="1:10" ht="40.5" customHeight="1">
      <c r="A59" s="173">
        <v>53</v>
      </c>
      <c r="B59" s="168" t="s">
        <v>234</v>
      </c>
      <c r="C59" s="173" t="s">
        <v>289</v>
      </c>
      <c r="D59" s="173" t="s">
        <v>236</v>
      </c>
      <c r="E59" s="173"/>
      <c r="F59" s="173"/>
      <c r="G59" s="178" t="s">
        <v>443</v>
      </c>
      <c r="H59" s="173" t="s">
        <v>486</v>
      </c>
      <c r="I59" s="123">
        <v>19.25</v>
      </c>
      <c r="J59" s="168" t="s">
        <v>462</v>
      </c>
    </row>
    <row r="60" spans="1:10" ht="40.5" customHeight="1">
      <c r="A60" s="173">
        <v>54</v>
      </c>
      <c r="B60" s="168" t="s">
        <v>234</v>
      </c>
      <c r="C60" s="173" t="s">
        <v>235</v>
      </c>
      <c r="D60" s="173" t="s">
        <v>236</v>
      </c>
      <c r="E60" s="173"/>
      <c r="F60" s="173"/>
      <c r="G60" s="178" t="s">
        <v>237</v>
      </c>
      <c r="H60" s="173" t="s">
        <v>486</v>
      </c>
      <c r="I60" s="123">
        <v>16.5</v>
      </c>
      <c r="J60" s="168" t="s">
        <v>462</v>
      </c>
    </row>
    <row r="61" spans="1:10" ht="40.5" customHeight="1">
      <c r="A61" s="173">
        <v>55</v>
      </c>
      <c r="B61" s="168" t="s">
        <v>234</v>
      </c>
      <c r="C61" s="173" t="s">
        <v>235</v>
      </c>
      <c r="D61" s="173" t="s">
        <v>236</v>
      </c>
      <c r="E61" s="173"/>
      <c r="F61" s="173"/>
      <c r="G61" s="178" t="s">
        <v>239</v>
      </c>
      <c r="H61" s="173" t="s">
        <v>486</v>
      </c>
      <c r="I61" s="123">
        <v>30.25</v>
      </c>
      <c r="J61" s="168" t="s">
        <v>462</v>
      </c>
    </row>
    <row r="62" spans="1:10" ht="40.5" customHeight="1">
      <c r="A62" s="173">
        <v>56</v>
      </c>
      <c r="B62" s="168" t="s">
        <v>234</v>
      </c>
      <c r="C62" s="173" t="s">
        <v>235</v>
      </c>
      <c r="D62" s="173" t="s">
        <v>236</v>
      </c>
      <c r="E62" s="173"/>
      <c r="F62" s="173"/>
      <c r="G62" s="178" t="s">
        <v>240</v>
      </c>
      <c r="H62" s="173" t="s">
        <v>486</v>
      </c>
      <c r="I62" s="123">
        <v>16.5</v>
      </c>
      <c r="J62" s="168" t="s">
        <v>462</v>
      </c>
    </row>
    <row r="63" spans="1:10" ht="40.5" customHeight="1">
      <c r="A63" s="173">
        <v>57</v>
      </c>
      <c r="B63" s="168" t="s">
        <v>241</v>
      </c>
      <c r="C63" s="173" t="s">
        <v>235</v>
      </c>
      <c r="D63" s="173" t="s">
        <v>236</v>
      </c>
      <c r="E63" s="173"/>
      <c r="F63" s="173"/>
      <c r="G63" s="178" t="s">
        <v>243</v>
      </c>
      <c r="H63" s="173" t="s">
        <v>483</v>
      </c>
      <c r="I63" s="123">
        <v>50</v>
      </c>
      <c r="J63" s="168" t="s">
        <v>462</v>
      </c>
    </row>
    <row r="64" spans="1:10" ht="51">
      <c r="A64" s="173">
        <v>58</v>
      </c>
      <c r="B64" s="168" t="s">
        <v>241</v>
      </c>
      <c r="C64" s="173" t="s">
        <v>235</v>
      </c>
      <c r="D64" s="173" t="s">
        <v>236</v>
      </c>
      <c r="E64" s="173"/>
      <c r="F64" s="173"/>
      <c r="G64" s="178" t="s">
        <v>497</v>
      </c>
      <c r="H64" s="173" t="s">
        <v>483</v>
      </c>
      <c r="I64" s="123">
        <v>50</v>
      </c>
      <c r="J64" s="168" t="s">
        <v>462</v>
      </c>
    </row>
    <row r="65" spans="1:10" ht="40.5" customHeight="1">
      <c r="A65" s="173">
        <v>59</v>
      </c>
      <c r="B65" s="168" t="s">
        <v>234</v>
      </c>
      <c r="C65" s="173" t="s">
        <v>235</v>
      </c>
      <c r="D65" s="173" t="s">
        <v>236</v>
      </c>
      <c r="E65" s="173"/>
      <c r="F65" s="173"/>
      <c r="G65" s="178" t="s">
        <v>244</v>
      </c>
      <c r="H65" s="173" t="s">
        <v>486</v>
      </c>
      <c r="I65" s="123">
        <v>77</v>
      </c>
      <c r="J65" s="168" t="s">
        <v>462</v>
      </c>
    </row>
    <row r="66" spans="1:10" ht="40.5" customHeight="1">
      <c r="A66" s="173">
        <v>60</v>
      </c>
      <c r="B66" s="168" t="s">
        <v>234</v>
      </c>
      <c r="C66" s="173" t="s">
        <v>235</v>
      </c>
      <c r="D66" s="173" t="s">
        <v>236</v>
      </c>
      <c r="E66" s="173"/>
      <c r="F66" s="173"/>
      <c r="G66" s="178" t="s">
        <v>245</v>
      </c>
      <c r="H66" s="173" t="s">
        <v>486</v>
      </c>
      <c r="I66" s="123">
        <v>73</v>
      </c>
      <c r="J66" s="168" t="s">
        <v>462</v>
      </c>
    </row>
    <row r="67" spans="1:10" ht="40.5" customHeight="1">
      <c r="A67" s="173">
        <v>61</v>
      </c>
      <c r="B67" s="168" t="s">
        <v>246</v>
      </c>
      <c r="C67" s="173" t="s">
        <v>235</v>
      </c>
      <c r="D67" s="173" t="s">
        <v>236</v>
      </c>
      <c r="E67" s="173"/>
      <c r="F67" s="173"/>
      <c r="G67" s="178" t="s">
        <v>247</v>
      </c>
      <c r="H67" s="173" t="s">
        <v>486</v>
      </c>
      <c r="I67" s="123">
        <v>350</v>
      </c>
      <c r="J67" s="168" t="s">
        <v>500</v>
      </c>
    </row>
    <row r="68" spans="1:10" ht="46.5" customHeight="1">
      <c r="A68" s="173">
        <v>62</v>
      </c>
      <c r="B68" s="168" t="s">
        <v>295</v>
      </c>
      <c r="C68" s="173" t="s">
        <v>235</v>
      </c>
      <c r="D68" s="173" t="s">
        <v>236</v>
      </c>
      <c r="E68" s="173"/>
      <c r="F68" s="173"/>
      <c r="G68" s="178" t="s">
        <v>575</v>
      </c>
      <c r="H68" s="173" t="s">
        <v>296</v>
      </c>
      <c r="I68" s="123">
        <v>360</v>
      </c>
      <c r="J68" s="168" t="s">
        <v>501</v>
      </c>
    </row>
    <row r="69" spans="1:10" ht="46.5" customHeight="1">
      <c r="A69" s="173">
        <v>63</v>
      </c>
      <c r="B69" s="168" t="s">
        <v>571</v>
      </c>
      <c r="C69" s="173" t="s">
        <v>235</v>
      </c>
      <c r="D69" s="173" t="s">
        <v>236</v>
      </c>
      <c r="E69" s="173"/>
      <c r="F69" s="173"/>
      <c r="G69" s="178" t="s">
        <v>573</v>
      </c>
      <c r="H69" s="173" t="s">
        <v>296</v>
      </c>
      <c r="I69" s="123">
        <v>27.9</v>
      </c>
      <c r="J69" s="168" t="s">
        <v>462</v>
      </c>
    </row>
    <row r="70" spans="1:10" ht="46.5" customHeight="1">
      <c r="A70" s="173">
        <v>64</v>
      </c>
      <c r="B70" s="168" t="s">
        <v>572</v>
      </c>
      <c r="C70" s="173" t="s">
        <v>235</v>
      </c>
      <c r="D70" s="173" t="s">
        <v>236</v>
      </c>
      <c r="E70" s="173"/>
      <c r="F70" s="173"/>
      <c r="G70" s="178" t="s">
        <v>573</v>
      </c>
      <c r="H70" s="173" t="s">
        <v>296</v>
      </c>
      <c r="I70" s="123">
        <v>30.6</v>
      </c>
      <c r="J70" s="168" t="s">
        <v>462</v>
      </c>
    </row>
    <row r="71" spans="1:10" ht="57" customHeight="1">
      <c r="A71" s="173">
        <v>65</v>
      </c>
      <c r="B71" s="168" t="s">
        <v>297</v>
      </c>
      <c r="C71" s="173" t="s">
        <v>235</v>
      </c>
      <c r="D71" s="173" t="s">
        <v>236</v>
      </c>
      <c r="E71" s="173"/>
      <c r="F71" s="173"/>
      <c r="G71" s="178" t="s">
        <v>305</v>
      </c>
      <c r="H71" s="173" t="s">
        <v>296</v>
      </c>
      <c r="I71" s="123">
        <v>252</v>
      </c>
      <c r="J71" s="168" t="s">
        <v>502</v>
      </c>
    </row>
    <row r="72" spans="1:10" ht="57" customHeight="1">
      <c r="A72" s="173">
        <v>66</v>
      </c>
      <c r="B72" s="168" t="s">
        <v>234</v>
      </c>
      <c r="C72" s="173" t="s">
        <v>235</v>
      </c>
      <c r="D72" s="173" t="s">
        <v>236</v>
      </c>
      <c r="E72" s="173"/>
      <c r="F72" s="173"/>
      <c r="G72" s="178" t="s">
        <v>503</v>
      </c>
      <c r="H72" s="173" t="s">
        <v>486</v>
      </c>
      <c r="I72" s="123">
        <v>32.200000000000003</v>
      </c>
      <c r="J72" s="168" t="s">
        <v>462</v>
      </c>
    </row>
    <row r="73" spans="1:10" ht="54.75" customHeight="1">
      <c r="A73" s="173">
        <v>67</v>
      </c>
      <c r="B73" s="168" t="s">
        <v>295</v>
      </c>
      <c r="C73" s="173" t="s">
        <v>306</v>
      </c>
      <c r="D73" s="173" t="s">
        <v>236</v>
      </c>
      <c r="E73" s="173"/>
      <c r="F73" s="173"/>
      <c r="G73" s="178" t="s">
        <v>576</v>
      </c>
      <c r="H73" s="173" t="s">
        <v>296</v>
      </c>
      <c r="I73" s="123">
        <v>310</v>
      </c>
      <c r="J73" s="168" t="s">
        <v>495</v>
      </c>
    </row>
    <row r="74" spans="1:10" ht="54.75" customHeight="1">
      <c r="A74" s="173">
        <v>68</v>
      </c>
      <c r="B74" s="168" t="s">
        <v>570</v>
      </c>
      <c r="C74" s="173" t="s">
        <v>306</v>
      </c>
      <c r="D74" s="173" t="s">
        <v>236</v>
      </c>
      <c r="E74" s="173"/>
      <c r="F74" s="173"/>
      <c r="G74" s="178" t="s">
        <v>573</v>
      </c>
      <c r="H74" s="173" t="s">
        <v>296</v>
      </c>
      <c r="I74" s="123">
        <v>24.02</v>
      </c>
      <c r="J74" s="168" t="s">
        <v>462</v>
      </c>
    </row>
    <row r="75" spans="1:10" ht="54.75" customHeight="1">
      <c r="A75" s="173">
        <v>69</v>
      </c>
      <c r="B75" s="168" t="s">
        <v>572</v>
      </c>
      <c r="C75" s="173" t="s">
        <v>306</v>
      </c>
      <c r="D75" s="173" t="s">
        <v>236</v>
      </c>
      <c r="E75" s="173"/>
      <c r="F75" s="173"/>
      <c r="G75" s="178" t="s">
        <v>573</v>
      </c>
      <c r="H75" s="173" t="s">
        <v>296</v>
      </c>
      <c r="I75" s="123">
        <v>26.35</v>
      </c>
      <c r="J75" s="168" t="s">
        <v>462</v>
      </c>
    </row>
    <row r="76" spans="1:10" ht="54.75" customHeight="1">
      <c r="A76" s="173">
        <v>70</v>
      </c>
      <c r="B76" s="168" t="s">
        <v>297</v>
      </c>
      <c r="C76" s="173" t="s">
        <v>306</v>
      </c>
      <c r="D76" s="173" t="s">
        <v>236</v>
      </c>
      <c r="E76" s="173"/>
      <c r="F76" s="173"/>
      <c r="G76" s="178" t="s">
        <v>307</v>
      </c>
      <c r="H76" s="173" t="s">
        <v>296</v>
      </c>
      <c r="I76" s="123">
        <v>310</v>
      </c>
      <c r="J76" s="168" t="s">
        <v>504</v>
      </c>
    </row>
    <row r="77" spans="1:10" ht="54.75" customHeight="1">
      <c r="A77" s="173">
        <v>71</v>
      </c>
      <c r="B77" s="168" t="s">
        <v>241</v>
      </c>
      <c r="C77" s="173" t="s">
        <v>253</v>
      </c>
      <c r="D77" s="173" t="s">
        <v>236</v>
      </c>
      <c r="E77" s="173"/>
      <c r="F77" s="173"/>
      <c r="G77" s="178" t="s">
        <v>254</v>
      </c>
      <c r="H77" s="167" t="s">
        <v>483</v>
      </c>
      <c r="I77" s="123">
        <v>172.7</v>
      </c>
      <c r="J77" s="168" t="s">
        <v>462</v>
      </c>
    </row>
    <row r="78" spans="1:10" ht="71.25" customHeight="1">
      <c r="A78" s="173">
        <v>72</v>
      </c>
      <c r="B78" s="168" t="s">
        <v>241</v>
      </c>
      <c r="C78" s="173" t="s">
        <v>253</v>
      </c>
      <c r="D78" s="173" t="s">
        <v>236</v>
      </c>
      <c r="E78" s="173"/>
      <c r="F78" s="173"/>
      <c r="G78" s="178" t="s">
        <v>255</v>
      </c>
      <c r="H78" s="167" t="s">
        <v>483</v>
      </c>
      <c r="I78" s="123">
        <v>112.9</v>
      </c>
      <c r="J78" s="168" t="s">
        <v>462</v>
      </c>
    </row>
    <row r="79" spans="1:10" ht="71.25" customHeight="1">
      <c r="A79" s="173">
        <v>73</v>
      </c>
      <c r="B79" s="168" t="s">
        <v>241</v>
      </c>
      <c r="C79" s="173" t="s">
        <v>253</v>
      </c>
      <c r="D79" s="173" t="s">
        <v>236</v>
      </c>
      <c r="E79" s="173"/>
      <c r="F79" s="173"/>
      <c r="G79" s="178" t="s">
        <v>505</v>
      </c>
      <c r="H79" s="167" t="s">
        <v>483</v>
      </c>
      <c r="I79" s="123">
        <v>183.65</v>
      </c>
      <c r="J79" s="168" t="s">
        <v>462</v>
      </c>
    </row>
    <row r="80" spans="1:10" ht="71.25" customHeight="1">
      <c r="A80" s="173">
        <v>74</v>
      </c>
      <c r="B80" s="168" t="s">
        <v>234</v>
      </c>
      <c r="C80" s="173" t="s">
        <v>253</v>
      </c>
      <c r="D80" s="173" t="s">
        <v>236</v>
      </c>
      <c r="E80" s="173"/>
      <c r="F80" s="173"/>
      <c r="G80" s="178" t="s">
        <v>506</v>
      </c>
      <c r="H80" s="173" t="s">
        <v>486</v>
      </c>
      <c r="I80" s="123">
        <v>80.45</v>
      </c>
      <c r="J80" s="168" t="s">
        <v>462</v>
      </c>
    </row>
    <row r="81" spans="1:10" ht="71.25" customHeight="1">
      <c r="A81" s="173">
        <v>75</v>
      </c>
      <c r="B81" s="168" t="s">
        <v>507</v>
      </c>
      <c r="C81" s="173" t="s">
        <v>253</v>
      </c>
      <c r="D81" s="173" t="s">
        <v>236</v>
      </c>
      <c r="E81" s="173"/>
      <c r="F81" s="173"/>
      <c r="G81" s="178" t="s">
        <v>575</v>
      </c>
      <c r="H81" s="173" t="s">
        <v>296</v>
      </c>
      <c r="I81" s="123">
        <v>1883.33</v>
      </c>
      <c r="J81" s="168" t="s">
        <v>510</v>
      </c>
    </row>
    <row r="82" spans="1:10" ht="71.25" customHeight="1">
      <c r="A82" s="173">
        <v>76</v>
      </c>
      <c r="B82" s="168" t="s">
        <v>570</v>
      </c>
      <c r="C82" s="173" t="s">
        <v>253</v>
      </c>
      <c r="D82" s="173" t="s">
        <v>236</v>
      </c>
      <c r="E82" s="173"/>
      <c r="F82" s="173"/>
      <c r="G82" s="178" t="s">
        <v>573</v>
      </c>
      <c r="H82" s="173" t="s">
        <v>296</v>
      </c>
      <c r="I82" s="123">
        <v>49.85</v>
      </c>
      <c r="J82" s="168" t="s">
        <v>462</v>
      </c>
    </row>
    <row r="83" spans="1:10" ht="71.25" customHeight="1">
      <c r="A83" s="173">
        <v>77</v>
      </c>
      <c r="B83" s="168" t="s">
        <v>571</v>
      </c>
      <c r="C83" s="173" t="s">
        <v>253</v>
      </c>
      <c r="D83" s="173" t="s">
        <v>236</v>
      </c>
      <c r="E83" s="173"/>
      <c r="F83" s="173"/>
      <c r="G83" s="178" t="s">
        <v>573</v>
      </c>
      <c r="H83" s="173" t="s">
        <v>296</v>
      </c>
      <c r="I83" s="123">
        <v>72.06</v>
      </c>
      <c r="J83" s="168" t="s">
        <v>462</v>
      </c>
    </row>
    <row r="84" spans="1:10" ht="71.25" customHeight="1">
      <c r="A84" s="173">
        <v>78</v>
      </c>
      <c r="B84" s="168" t="s">
        <v>574</v>
      </c>
      <c r="C84" s="173" t="s">
        <v>253</v>
      </c>
      <c r="D84" s="173" t="s">
        <v>236</v>
      </c>
      <c r="E84" s="173"/>
      <c r="F84" s="173"/>
      <c r="G84" s="178" t="s">
        <v>573</v>
      </c>
      <c r="H84" s="173" t="s">
        <v>296</v>
      </c>
      <c r="I84" s="123">
        <v>18.600000000000001</v>
      </c>
      <c r="J84" s="168" t="s">
        <v>462</v>
      </c>
    </row>
    <row r="85" spans="1:10" ht="71.25" customHeight="1">
      <c r="A85" s="173">
        <v>79</v>
      </c>
      <c r="B85" s="168" t="s">
        <v>572</v>
      </c>
      <c r="C85" s="173" t="s">
        <v>253</v>
      </c>
      <c r="D85" s="173" t="s">
        <v>236</v>
      </c>
      <c r="E85" s="173"/>
      <c r="F85" s="173"/>
      <c r="G85" s="178" t="s">
        <v>573</v>
      </c>
      <c r="H85" s="173" t="s">
        <v>296</v>
      </c>
      <c r="I85" s="123">
        <v>160.08000000000001</v>
      </c>
      <c r="J85" s="168" t="s">
        <v>462</v>
      </c>
    </row>
    <row r="86" spans="1:10" ht="71.25" customHeight="1">
      <c r="A86" s="173">
        <v>80</v>
      </c>
      <c r="B86" s="168" t="s">
        <v>297</v>
      </c>
      <c r="C86" s="173" t="s">
        <v>253</v>
      </c>
      <c r="D86" s="173" t="s">
        <v>236</v>
      </c>
      <c r="E86" s="173"/>
      <c r="F86" s="173"/>
      <c r="G86" s="178" t="s">
        <v>508</v>
      </c>
      <c r="H86" s="173" t="s">
        <v>296</v>
      </c>
      <c r="I86" s="123">
        <v>1883.33</v>
      </c>
      <c r="J86" s="168" t="s">
        <v>509</v>
      </c>
    </row>
    <row r="87" spans="1:10" ht="71.25" customHeight="1">
      <c r="A87" s="173">
        <v>81</v>
      </c>
      <c r="B87" s="168" t="s">
        <v>439</v>
      </c>
      <c r="C87" s="173" t="s">
        <v>253</v>
      </c>
      <c r="D87" s="173" t="s">
        <v>236</v>
      </c>
      <c r="E87" s="173"/>
      <c r="F87" s="173"/>
      <c r="G87" s="178" t="s">
        <v>440</v>
      </c>
      <c r="H87" s="173" t="s">
        <v>296</v>
      </c>
      <c r="I87" s="123">
        <v>1600</v>
      </c>
      <c r="J87" s="168" t="s">
        <v>511</v>
      </c>
    </row>
    <row r="88" spans="1:10" ht="71.25" customHeight="1">
      <c r="A88" s="173">
        <v>82</v>
      </c>
      <c r="B88" s="168" t="s">
        <v>439</v>
      </c>
      <c r="C88" s="173" t="s">
        <v>253</v>
      </c>
      <c r="D88" s="173" t="s">
        <v>236</v>
      </c>
      <c r="E88" s="173"/>
      <c r="F88" s="173"/>
      <c r="G88" s="178" t="s">
        <v>441</v>
      </c>
      <c r="H88" s="173" t="s">
        <v>296</v>
      </c>
      <c r="I88" s="123">
        <v>267.2</v>
      </c>
      <c r="J88" s="168" t="s">
        <v>512</v>
      </c>
    </row>
    <row r="89" spans="1:10" ht="71.25" customHeight="1">
      <c r="A89" s="173">
        <v>83</v>
      </c>
      <c r="B89" s="168" t="s">
        <v>291</v>
      </c>
      <c r="C89" s="173" t="s">
        <v>292</v>
      </c>
      <c r="D89" s="173" t="s">
        <v>236</v>
      </c>
      <c r="E89" s="173"/>
      <c r="F89" s="173"/>
      <c r="G89" s="178" t="s">
        <v>293</v>
      </c>
      <c r="H89" s="173" t="s">
        <v>238</v>
      </c>
      <c r="I89" s="123">
        <v>6486.17</v>
      </c>
      <c r="J89" s="168" t="s">
        <v>513</v>
      </c>
    </row>
    <row r="90" spans="1:10" ht="71.25" customHeight="1">
      <c r="A90" s="173">
        <v>84</v>
      </c>
      <c r="B90" s="168" t="s">
        <v>241</v>
      </c>
      <c r="C90" s="173" t="s">
        <v>258</v>
      </c>
      <c r="D90" s="173" t="s">
        <v>236</v>
      </c>
      <c r="E90" s="173"/>
      <c r="F90" s="173"/>
      <c r="G90" s="178" t="s">
        <v>259</v>
      </c>
      <c r="H90" s="167" t="s">
        <v>483</v>
      </c>
      <c r="I90" s="123">
        <v>93.3</v>
      </c>
      <c r="J90" s="168" t="s">
        <v>462</v>
      </c>
    </row>
    <row r="91" spans="1:10" ht="76.5">
      <c r="A91" s="173">
        <v>85</v>
      </c>
      <c r="B91" s="193" t="s">
        <v>241</v>
      </c>
      <c r="C91" s="194" t="s">
        <v>258</v>
      </c>
      <c r="D91" s="194" t="s">
        <v>236</v>
      </c>
      <c r="E91" s="194"/>
      <c r="F91" s="194"/>
      <c r="G91" s="195" t="s">
        <v>514</v>
      </c>
      <c r="H91" s="167" t="s">
        <v>483</v>
      </c>
      <c r="I91" s="179">
        <v>195.5</v>
      </c>
      <c r="J91" s="168" t="s">
        <v>462</v>
      </c>
    </row>
    <row r="92" spans="1:10" ht="71.25" customHeight="1">
      <c r="A92" s="173">
        <v>86</v>
      </c>
      <c r="B92" s="168" t="s">
        <v>260</v>
      </c>
      <c r="C92" s="173" t="s">
        <v>258</v>
      </c>
      <c r="D92" s="173" t="s">
        <v>236</v>
      </c>
      <c r="E92" s="173"/>
      <c r="F92" s="173"/>
      <c r="G92" s="178" t="s">
        <v>261</v>
      </c>
      <c r="H92" s="173" t="s">
        <v>238</v>
      </c>
      <c r="I92" s="123">
        <v>525</v>
      </c>
      <c r="J92" s="168" t="s">
        <v>515</v>
      </c>
    </row>
    <row r="93" spans="1:10" ht="71.25" customHeight="1">
      <c r="A93" s="173">
        <v>87</v>
      </c>
      <c r="B93" s="168" t="s">
        <v>260</v>
      </c>
      <c r="C93" s="173" t="s">
        <v>258</v>
      </c>
      <c r="D93" s="173" t="s">
        <v>236</v>
      </c>
      <c r="E93" s="173"/>
      <c r="F93" s="173"/>
      <c r="G93" s="178" t="s">
        <v>262</v>
      </c>
      <c r="H93" s="173" t="s">
        <v>486</v>
      </c>
      <c r="I93" s="123">
        <v>700</v>
      </c>
      <c r="J93" s="178" t="s">
        <v>516</v>
      </c>
    </row>
    <row r="94" spans="1:10" ht="71.25" customHeight="1">
      <c r="A94" s="173">
        <v>88</v>
      </c>
      <c r="B94" s="168" t="s">
        <v>234</v>
      </c>
      <c r="C94" s="173" t="s">
        <v>258</v>
      </c>
      <c r="D94" s="173" t="s">
        <v>236</v>
      </c>
      <c r="E94" s="173"/>
      <c r="F94" s="173"/>
      <c r="G94" s="178" t="s">
        <v>263</v>
      </c>
      <c r="H94" s="173" t="s">
        <v>486</v>
      </c>
      <c r="I94" s="123">
        <v>108.85</v>
      </c>
      <c r="J94" s="178" t="s">
        <v>517</v>
      </c>
    </row>
    <row r="95" spans="1:10" ht="71.25" customHeight="1">
      <c r="A95" s="173">
        <v>89</v>
      </c>
      <c r="B95" s="168" t="s">
        <v>264</v>
      </c>
      <c r="C95" s="173" t="s">
        <v>258</v>
      </c>
      <c r="D95" s="173" t="s">
        <v>236</v>
      </c>
      <c r="E95" s="173"/>
      <c r="F95" s="173"/>
      <c r="G95" s="178" t="s">
        <v>265</v>
      </c>
      <c r="H95" s="173" t="s">
        <v>238</v>
      </c>
      <c r="I95" s="123">
        <v>385</v>
      </c>
      <c r="J95" s="178" t="s">
        <v>518</v>
      </c>
    </row>
    <row r="96" spans="1:10" ht="71.25" customHeight="1">
      <c r="A96" s="173">
        <v>90</v>
      </c>
      <c r="B96" s="168" t="s">
        <v>507</v>
      </c>
      <c r="C96" s="173" t="s">
        <v>299</v>
      </c>
      <c r="D96" s="173" t="s">
        <v>236</v>
      </c>
      <c r="E96" s="173"/>
      <c r="F96" s="173"/>
      <c r="G96" s="178" t="s">
        <v>575</v>
      </c>
      <c r="H96" s="173" t="s">
        <v>296</v>
      </c>
      <c r="I96" s="123">
        <v>930</v>
      </c>
      <c r="J96" s="178" t="s">
        <v>519</v>
      </c>
    </row>
    <row r="97" spans="1:10" ht="71.25" customHeight="1">
      <c r="A97" s="173">
        <v>91</v>
      </c>
      <c r="B97" s="168" t="s">
        <v>570</v>
      </c>
      <c r="C97" s="173" t="s">
        <v>299</v>
      </c>
      <c r="D97" s="173" t="s">
        <v>236</v>
      </c>
      <c r="E97" s="173"/>
      <c r="F97" s="173"/>
      <c r="G97" s="178" t="s">
        <v>573</v>
      </c>
      <c r="H97" s="173" t="s">
        <v>296</v>
      </c>
      <c r="I97" s="123">
        <v>24.02</v>
      </c>
      <c r="J97" s="178" t="s">
        <v>462</v>
      </c>
    </row>
    <row r="98" spans="1:10" ht="71.25" customHeight="1">
      <c r="A98" s="173">
        <v>92</v>
      </c>
      <c r="B98" s="168" t="s">
        <v>571</v>
      </c>
      <c r="C98" s="173" t="s">
        <v>299</v>
      </c>
      <c r="D98" s="173" t="s">
        <v>236</v>
      </c>
      <c r="E98" s="173"/>
      <c r="F98" s="173"/>
      <c r="G98" s="178" t="s">
        <v>573</v>
      </c>
      <c r="H98" s="173" t="s">
        <v>296</v>
      </c>
      <c r="I98" s="123">
        <v>48.04</v>
      </c>
      <c r="J98" s="178" t="s">
        <v>462</v>
      </c>
    </row>
    <row r="99" spans="1:10" ht="71.25" customHeight="1">
      <c r="A99" s="173">
        <v>93</v>
      </c>
      <c r="B99" s="168" t="s">
        <v>572</v>
      </c>
      <c r="C99" s="173" t="s">
        <v>299</v>
      </c>
      <c r="D99" s="173" t="s">
        <v>236</v>
      </c>
      <c r="E99" s="173"/>
      <c r="F99" s="173"/>
      <c r="G99" s="178" t="s">
        <v>573</v>
      </c>
      <c r="H99" s="173" t="s">
        <v>296</v>
      </c>
      <c r="I99" s="123">
        <v>79.05</v>
      </c>
      <c r="J99" s="178" t="s">
        <v>462</v>
      </c>
    </row>
    <row r="100" spans="1:10" ht="71.25" customHeight="1">
      <c r="A100" s="173">
        <v>94</v>
      </c>
      <c r="B100" s="168" t="s">
        <v>297</v>
      </c>
      <c r="C100" s="173" t="s">
        <v>300</v>
      </c>
      <c r="D100" s="173" t="s">
        <v>236</v>
      </c>
      <c r="E100" s="173"/>
      <c r="F100" s="173"/>
      <c r="G100" s="178" t="s">
        <v>301</v>
      </c>
      <c r="H100" s="173" t="s">
        <v>296</v>
      </c>
      <c r="I100" s="123">
        <v>537.79999999999995</v>
      </c>
      <c r="J100" s="178" t="s">
        <v>520</v>
      </c>
    </row>
    <row r="101" spans="1:10" ht="71.25" customHeight="1">
      <c r="A101" s="173">
        <v>95</v>
      </c>
      <c r="B101" s="196" t="s">
        <v>320</v>
      </c>
      <c r="C101" s="173" t="s">
        <v>321</v>
      </c>
      <c r="D101" s="173" t="s">
        <v>236</v>
      </c>
      <c r="E101" s="190"/>
      <c r="F101" s="190"/>
      <c r="G101" s="178" t="s">
        <v>322</v>
      </c>
      <c r="H101" s="173" t="s">
        <v>486</v>
      </c>
      <c r="I101" s="123">
        <v>528</v>
      </c>
      <c r="J101" s="178" t="s">
        <v>462</v>
      </c>
    </row>
    <row r="102" spans="1:10" ht="71.25" customHeight="1">
      <c r="A102" s="173">
        <v>96</v>
      </c>
      <c r="B102" s="196" t="s">
        <v>439</v>
      </c>
      <c r="C102" s="173" t="s">
        <v>442</v>
      </c>
      <c r="D102" s="173" t="s">
        <v>236</v>
      </c>
      <c r="E102" s="190"/>
      <c r="F102" s="190"/>
      <c r="G102" s="178" t="s">
        <v>438</v>
      </c>
      <c r="H102" s="173" t="s">
        <v>296</v>
      </c>
      <c r="I102" s="123">
        <v>160</v>
      </c>
      <c r="J102" s="178" t="s">
        <v>521</v>
      </c>
    </row>
    <row r="103" spans="1:10" ht="71.25" customHeight="1">
      <c r="A103" s="173">
        <v>97</v>
      </c>
      <c r="B103" s="196" t="s">
        <v>523</v>
      </c>
      <c r="C103" s="173" t="s">
        <v>524</v>
      </c>
      <c r="D103" s="173" t="s">
        <v>236</v>
      </c>
      <c r="E103" s="190"/>
      <c r="F103" s="190"/>
      <c r="G103" s="178" t="s">
        <v>525</v>
      </c>
      <c r="H103" s="173" t="s">
        <v>526</v>
      </c>
      <c r="I103" s="123">
        <v>10185.08</v>
      </c>
      <c r="J103" s="178" t="s">
        <v>527</v>
      </c>
    </row>
    <row r="104" spans="1:10" ht="71.25" customHeight="1">
      <c r="A104" s="173">
        <v>98</v>
      </c>
      <c r="B104" s="196" t="s">
        <v>528</v>
      </c>
      <c r="C104" s="173" t="s">
        <v>524</v>
      </c>
      <c r="D104" s="173" t="s">
        <v>236</v>
      </c>
      <c r="E104" s="190"/>
      <c r="F104" s="190"/>
      <c r="G104" s="178" t="s">
        <v>529</v>
      </c>
      <c r="H104" s="173" t="s">
        <v>526</v>
      </c>
      <c r="I104" s="123">
        <v>1900</v>
      </c>
      <c r="J104" s="178" t="s">
        <v>530</v>
      </c>
    </row>
    <row r="105" spans="1:10" ht="71.25" customHeight="1">
      <c r="A105" s="173">
        <v>99</v>
      </c>
      <c r="B105" s="196" t="s">
        <v>533</v>
      </c>
      <c r="C105" s="173" t="s">
        <v>531</v>
      </c>
      <c r="D105" s="173" t="s">
        <v>236</v>
      </c>
      <c r="E105" s="190"/>
      <c r="F105" s="190"/>
      <c r="G105" s="178" t="s">
        <v>532</v>
      </c>
      <c r="H105" s="173" t="s">
        <v>526</v>
      </c>
      <c r="I105" s="123">
        <v>1675</v>
      </c>
      <c r="J105" s="178" t="s">
        <v>530</v>
      </c>
    </row>
    <row r="106" spans="1:10" ht="71.25" customHeight="1">
      <c r="A106" s="173">
        <v>100</v>
      </c>
      <c r="B106" s="196" t="s">
        <v>534</v>
      </c>
      <c r="C106" s="173" t="s">
        <v>536</v>
      </c>
      <c r="D106" s="173" t="s">
        <v>236</v>
      </c>
      <c r="E106" s="190"/>
      <c r="F106" s="190"/>
      <c r="G106" s="173" t="s">
        <v>535</v>
      </c>
      <c r="H106" s="173" t="s">
        <v>526</v>
      </c>
      <c r="I106" s="123">
        <f>2866+3821.1</f>
        <v>6687.1</v>
      </c>
      <c r="J106" s="178" t="s">
        <v>540</v>
      </c>
    </row>
    <row r="107" spans="1:10" ht="71.25" customHeight="1">
      <c r="A107" s="173">
        <v>101</v>
      </c>
      <c r="B107" s="196" t="s">
        <v>534</v>
      </c>
      <c r="C107" s="173" t="s">
        <v>537</v>
      </c>
      <c r="D107" s="173" t="s">
        <v>236</v>
      </c>
      <c r="E107" s="190"/>
      <c r="F107" s="190"/>
      <c r="G107" s="173" t="s">
        <v>538</v>
      </c>
      <c r="H107" s="173" t="s">
        <v>526</v>
      </c>
      <c r="I107" s="123">
        <v>6167</v>
      </c>
      <c r="J107" s="178" t="s">
        <v>539</v>
      </c>
    </row>
    <row r="108" spans="1:10" ht="71.25" customHeight="1">
      <c r="A108" s="173">
        <v>102</v>
      </c>
      <c r="B108" s="196" t="s">
        <v>534</v>
      </c>
      <c r="C108" s="173" t="s">
        <v>231</v>
      </c>
      <c r="D108" s="173" t="s">
        <v>236</v>
      </c>
      <c r="E108" s="190"/>
      <c r="F108" s="190"/>
      <c r="G108" s="173" t="s">
        <v>541</v>
      </c>
      <c r="H108" s="173" t="s">
        <v>526</v>
      </c>
      <c r="I108" s="123">
        <v>7687.25</v>
      </c>
      <c r="J108" s="178" t="s">
        <v>542</v>
      </c>
    </row>
    <row r="109" spans="1:10" ht="71.25" customHeight="1">
      <c r="A109" s="173">
        <v>103</v>
      </c>
      <c r="B109" s="196" t="s">
        <v>241</v>
      </c>
      <c r="C109" s="173" t="s">
        <v>321</v>
      </c>
      <c r="D109" s="173" t="s">
        <v>236</v>
      </c>
      <c r="E109" s="190"/>
      <c r="F109" s="190"/>
      <c r="G109" s="178" t="s">
        <v>578</v>
      </c>
      <c r="H109" s="173" t="s">
        <v>577</v>
      </c>
      <c r="I109" s="123">
        <f>125+150+90</f>
        <v>365</v>
      </c>
      <c r="J109" s="178" t="s">
        <v>462</v>
      </c>
    </row>
    <row r="110" spans="1:10" ht="71.25" customHeight="1">
      <c r="A110" s="173">
        <v>104</v>
      </c>
      <c r="B110" s="196" t="s">
        <v>336</v>
      </c>
      <c r="C110" s="173" t="s">
        <v>242</v>
      </c>
      <c r="D110" s="173" t="s">
        <v>236</v>
      </c>
      <c r="E110" s="190"/>
      <c r="F110" s="190"/>
      <c r="G110" s="178" t="s">
        <v>338</v>
      </c>
      <c r="H110" s="173" t="s">
        <v>337</v>
      </c>
      <c r="I110" s="123">
        <v>19680.919999999998</v>
      </c>
      <c r="J110" s="178" t="s">
        <v>522</v>
      </c>
    </row>
    <row r="111" spans="1:10" ht="71.25" customHeight="1">
      <c r="A111" s="173">
        <v>105</v>
      </c>
      <c r="B111" s="196" t="s">
        <v>336</v>
      </c>
      <c r="C111" s="173" t="s">
        <v>242</v>
      </c>
      <c r="D111" s="173" t="s">
        <v>236</v>
      </c>
      <c r="E111" s="190"/>
      <c r="F111" s="190"/>
      <c r="G111" s="178" t="s">
        <v>339</v>
      </c>
      <c r="H111" s="173" t="s">
        <v>337</v>
      </c>
      <c r="I111" s="123">
        <v>208807.94</v>
      </c>
      <c r="J111" s="178" t="s">
        <v>522</v>
      </c>
    </row>
    <row r="112" spans="1:10" ht="18.75">
      <c r="A112" s="586" t="s">
        <v>210</v>
      </c>
      <c r="B112" s="586"/>
      <c r="C112" s="586"/>
      <c r="D112" s="586"/>
      <c r="E112" s="586"/>
      <c r="F112" s="586"/>
      <c r="G112" s="586"/>
      <c r="H112" s="586"/>
      <c r="I112" s="125">
        <f>SUM(I7:I111)</f>
        <v>385189.34</v>
      </c>
    </row>
    <row r="120" spans="5:5">
      <c r="E120" t="s">
        <v>316</v>
      </c>
    </row>
  </sheetData>
  <mergeCells count="8">
    <mergeCell ref="A112:H112"/>
    <mergeCell ref="K7:L7"/>
    <mergeCell ref="K8:L8"/>
    <mergeCell ref="K9:L9"/>
    <mergeCell ref="A1:I1"/>
    <mergeCell ref="A2:I2"/>
    <mergeCell ref="A3:I3"/>
    <mergeCell ref="A4:I4"/>
  </mergeCells>
  <pageMargins left="0.31496062992125984" right="0.31496062992125984" top="0.35433070866141736" bottom="0.35433070866141736" header="0.31496062992125984" footer="0.31496062992125984"/>
  <pageSetup scale="50" fitToHeight="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8"/>
  <sheetViews>
    <sheetView topLeftCell="A4" workbookViewId="0">
      <selection activeCell="G7" sqref="G7"/>
    </sheetView>
  </sheetViews>
  <sheetFormatPr baseColWidth="10" defaultRowHeight="15"/>
  <cols>
    <col min="1" max="1" width="5" customWidth="1"/>
    <col min="2" max="2" width="25.85546875" style="113" customWidth="1"/>
    <col min="3" max="3" width="51.140625" style="114" customWidth="1"/>
    <col min="4" max="4" width="16.7109375" style="114" customWidth="1"/>
    <col min="5" max="5" width="4.28515625" bestFit="1" customWidth="1"/>
    <col min="6" max="6" width="17.5703125" customWidth="1"/>
    <col min="7" max="7" width="53.85546875" customWidth="1"/>
    <col min="9" max="9" width="20.140625" customWidth="1"/>
    <col min="10" max="10" width="7.140625" style="126" customWidth="1"/>
    <col min="11" max="11" width="11.42578125" style="126"/>
  </cols>
  <sheetData>
    <row r="1" spans="1:9" ht="19.5">
      <c r="A1" s="582" t="s">
        <v>220</v>
      </c>
      <c r="B1" s="582"/>
      <c r="C1" s="582"/>
      <c r="D1" s="582"/>
      <c r="E1" s="582"/>
      <c r="F1" s="582"/>
      <c r="G1" s="582"/>
      <c r="H1" s="582"/>
      <c r="I1" s="582"/>
    </row>
    <row r="2" spans="1:9" ht="19.5">
      <c r="A2" s="582" t="s">
        <v>221</v>
      </c>
      <c r="B2" s="582"/>
      <c r="C2" s="582"/>
      <c r="D2" s="582"/>
      <c r="E2" s="582"/>
      <c r="F2" s="582"/>
      <c r="G2" s="582"/>
      <c r="H2" s="582"/>
      <c r="I2" s="582"/>
    </row>
    <row r="3" spans="1:9" ht="21">
      <c r="A3" s="583" t="s">
        <v>222</v>
      </c>
      <c r="B3" s="583"/>
      <c r="C3" s="583"/>
      <c r="D3" s="583"/>
      <c r="E3" s="583"/>
      <c r="F3" s="583"/>
      <c r="G3" s="583"/>
      <c r="H3" s="583"/>
      <c r="I3" s="583"/>
    </row>
    <row r="4" spans="1:9">
      <c r="A4" s="584"/>
      <c r="B4" s="584"/>
      <c r="C4" s="584"/>
      <c r="D4" s="584"/>
      <c r="E4" s="584"/>
      <c r="F4" s="584"/>
      <c r="G4" s="584"/>
      <c r="H4" s="584"/>
      <c r="I4" s="584"/>
    </row>
    <row r="5" spans="1:9">
      <c r="I5" s="115"/>
    </row>
    <row r="6" spans="1:9" ht="30.75" customHeight="1">
      <c r="A6" s="116" t="s">
        <v>223</v>
      </c>
      <c r="B6" s="117" t="s">
        <v>224</v>
      </c>
      <c r="C6" s="116" t="s">
        <v>1</v>
      </c>
      <c r="D6" s="118" t="s">
        <v>225</v>
      </c>
      <c r="E6" s="116" t="s">
        <v>226</v>
      </c>
      <c r="F6" s="116" t="s">
        <v>227</v>
      </c>
      <c r="G6" s="116" t="s">
        <v>228</v>
      </c>
      <c r="H6" s="116" t="s">
        <v>229</v>
      </c>
      <c r="I6" s="116" t="s">
        <v>3</v>
      </c>
    </row>
    <row r="7" spans="1:9" ht="71.25" customHeight="1">
      <c r="A7" s="128">
        <v>1</v>
      </c>
      <c r="B7" s="129" t="s">
        <v>273</v>
      </c>
      <c r="C7" s="130" t="s">
        <v>274</v>
      </c>
      <c r="D7" s="128" t="s">
        <v>236</v>
      </c>
      <c r="E7" s="128" t="s">
        <v>242</v>
      </c>
      <c r="F7" s="128"/>
      <c r="G7" s="129" t="s">
        <v>275</v>
      </c>
      <c r="H7" s="128" t="s">
        <v>238</v>
      </c>
      <c r="I7" s="131">
        <v>232.14</v>
      </c>
    </row>
    <row r="8" spans="1:9" ht="71.25" customHeight="1">
      <c r="A8" s="128">
        <v>2</v>
      </c>
      <c r="B8" s="129" t="s">
        <v>276</v>
      </c>
      <c r="C8" s="130" t="s">
        <v>274</v>
      </c>
      <c r="D8" s="128" t="s">
        <v>236</v>
      </c>
      <c r="E8" s="128" t="s">
        <v>242</v>
      </c>
      <c r="F8" s="128"/>
      <c r="G8" s="129" t="s">
        <v>277</v>
      </c>
      <c r="H8" s="128" t="s">
        <v>238</v>
      </c>
      <c r="I8" s="131">
        <v>4501.34</v>
      </c>
    </row>
    <row r="9" spans="1:9" ht="71.25" customHeight="1">
      <c r="A9" s="128">
        <v>3</v>
      </c>
      <c r="B9" s="129" t="s">
        <v>278</v>
      </c>
      <c r="C9" s="130" t="s">
        <v>274</v>
      </c>
      <c r="D9" s="128" t="s">
        <v>236</v>
      </c>
      <c r="E9" s="128" t="s">
        <v>242</v>
      </c>
      <c r="F9" s="128"/>
      <c r="G9" s="129" t="s">
        <v>279</v>
      </c>
      <c r="H9" s="128" t="s">
        <v>238</v>
      </c>
      <c r="I9" s="131">
        <v>210</v>
      </c>
    </row>
    <row r="10" spans="1:9" ht="18.75">
      <c r="A10" s="586" t="s">
        <v>210</v>
      </c>
      <c r="B10" s="586"/>
      <c r="C10" s="586"/>
      <c r="D10" s="586"/>
      <c r="E10" s="586"/>
      <c r="F10" s="586"/>
      <c r="G10" s="586"/>
      <c r="H10" s="586"/>
      <c r="I10" s="125">
        <f>SUM(I7:I9)</f>
        <v>4943.4800000000005</v>
      </c>
    </row>
    <row r="13" spans="1:9">
      <c r="G13" s="245" t="s">
        <v>741</v>
      </c>
    </row>
    <row r="18" spans="5:5">
      <c r="E18" t="s">
        <v>316</v>
      </c>
    </row>
  </sheetData>
  <sortState xmlns:xlrd2="http://schemas.microsoft.com/office/spreadsheetml/2017/richdata2" ref="A7:I9">
    <sortCondition ref="C7:C9"/>
  </sortState>
  <mergeCells count="5">
    <mergeCell ref="A10:H10"/>
    <mergeCell ref="A1:I1"/>
    <mergeCell ref="A2:I2"/>
    <mergeCell ref="A3:I3"/>
    <mergeCell ref="A4:I4"/>
  </mergeCells>
  <pageMargins left="0.51181102362204722" right="0.51181102362204722" top="0.55118110236220474" bottom="0.55118110236220474" header="0.31496062992125984" footer="0.31496062992125984"/>
  <pageSetup scale="55" fitToHeight="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">
    <tabColor rgb="FF00B050"/>
    <pageSetUpPr fitToPage="1"/>
  </sheetPr>
  <dimension ref="A1:S57"/>
  <sheetViews>
    <sheetView zoomScale="115" zoomScaleNormal="115" workbookViewId="0">
      <pane ySplit="6" topLeftCell="A51" activePane="bottomLeft" state="frozen"/>
      <selection activeCell="A14" sqref="A14"/>
      <selection pane="bottomLeft" activeCell="B57" sqref="B57"/>
    </sheetView>
  </sheetViews>
  <sheetFormatPr baseColWidth="10" defaultRowHeight="15"/>
  <cols>
    <col min="1" max="1" width="28.7109375" customWidth="1"/>
    <col min="2" max="2" width="14.42578125" customWidth="1"/>
    <col min="3" max="3" width="11" customWidth="1"/>
    <col min="4" max="5" width="11.140625" customWidth="1"/>
    <col min="6" max="6" width="13.7109375" customWidth="1"/>
    <col min="7" max="7" width="11.5703125" customWidth="1"/>
    <col min="8" max="8" width="12.140625" customWidth="1"/>
    <col min="9" max="9" width="9.85546875" customWidth="1"/>
    <col min="10" max="10" width="12.140625" customWidth="1"/>
    <col min="11" max="11" width="10" customWidth="1"/>
    <col min="12" max="12" width="11.5703125" customWidth="1"/>
    <col min="13" max="13" width="10.28515625" customWidth="1"/>
    <col min="14" max="14" width="9.85546875" customWidth="1"/>
    <col min="16" max="16" width="14" customWidth="1"/>
    <col min="18" max="18" width="12.28515625" bestFit="1" customWidth="1"/>
    <col min="19" max="19" width="13.5703125" customWidth="1"/>
  </cols>
  <sheetData>
    <row r="1" spans="1:19" ht="15.75">
      <c r="A1" s="613" t="s">
        <v>220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</row>
    <row r="2" spans="1:19" ht="15.75">
      <c r="A2" s="613" t="s">
        <v>832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</row>
    <row r="3" spans="1:19" ht="15.75" thickBot="1"/>
    <row r="4" spans="1:19" ht="39.75" customHeight="1" thickBot="1">
      <c r="A4" s="597" t="s">
        <v>48</v>
      </c>
      <c r="B4" s="612" t="s">
        <v>49</v>
      </c>
      <c r="C4" s="612" t="s">
        <v>50</v>
      </c>
      <c r="D4" s="612" t="s">
        <v>51</v>
      </c>
      <c r="E4" s="597" t="s">
        <v>52</v>
      </c>
      <c r="F4" s="597" t="s">
        <v>53</v>
      </c>
      <c r="G4" s="597" t="s">
        <v>54</v>
      </c>
      <c r="H4" s="600" t="s">
        <v>55</v>
      </c>
      <c r="I4" s="601"/>
      <c r="J4" s="601"/>
      <c r="K4" s="602"/>
      <c r="L4" s="603" t="s">
        <v>56</v>
      </c>
      <c r="M4" s="604"/>
      <c r="N4" s="604"/>
      <c r="O4" s="605"/>
      <c r="P4" s="606" t="s">
        <v>57</v>
      </c>
      <c r="Q4" s="8"/>
      <c r="R4" s="8"/>
      <c r="S4" s="8"/>
    </row>
    <row r="5" spans="1:19" ht="49.5" customHeight="1" thickBot="1">
      <c r="A5" s="598"/>
      <c r="B5" s="612"/>
      <c r="C5" s="612"/>
      <c r="D5" s="612"/>
      <c r="E5" s="598"/>
      <c r="F5" s="598"/>
      <c r="G5" s="598"/>
      <c r="H5" s="9" t="s">
        <v>58</v>
      </c>
      <c r="I5" s="607" t="s">
        <v>59</v>
      </c>
      <c r="J5" s="608"/>
      <c r="K5" s="609"/>
      <c r="L5" s="610" t="s">
        <v>60</v>
      </c>
      <c r="M5" s="10" t="s">
        <v>61</v>
      </c>
      <c r="N5" s="603" t="s">
        <v>62</v>
      </c>
      <c r="O5" s="605"/>
      <c r="P5" s="606"/>
      <c r="Q5" s="8"/>
      <c r="R5" s="8"/>
      <c r="S5" s="8"/>
    </row>
    <row r="6" spans="1:19" ht="36.75" customHeight="1" thickBot="1">
      <c r="A6" s="599"/>
      <c r="B6" s="612"/>
      <c r="C6" s="612"/>
      <c r="D6" s="612"/>
      <c r="E6" s="599"/>
      <c r="F6" s="599"/>
      <c r="G6" s="599"/>
      <c r="H6" s="11" t="s">
        <v>63</v>
      </c>
      <c r="I6" s="12" t="s">
        <v>64</v>
      </c>
      <c r="J6" s="12" t="s">
        <v>65</v>
      </c>
      <c r="K6" s="13" t="s">
        <v>66</v>
      </c>
      <c r="L6" s="611"/>
      <c r="M6" s="14" t="s">
        <v>67</v>
      </c>
      <c r="N6" s="15" t="s">
        <v>65</v>
      </c>
      <c r="O6" s="16" t="s">
        <v>68</v>
      </c>
      <c r="P6" s="606"/>
      <c r="Q6" s="8"/>
      <c r="R6" s="8"/>
      <c r="S6" s="8"/>
    </row>
    <row r="7" spans="1:19">
      <c r="A7" s="17" t="s">
        <v>69</v>
      </c>
      <c r="B7" s="17"/>
      <c r="C7" s="17"/>
      <c r="D7" s="17"/>
      <c r="E7" s="17"/>
      <c r="F7" s="17"/>
      <c r="G7" s="17"/>
      <c r="H7" s="18"/>
      <c r="I7" s="18"/>
      <c r="J7" s="18"/>
      <c r="K7" s="18"/>
      <c r="L7" s="18"/>
      <c r="M7" s="19"/>
      <c r="N7" s="19"/>
      <c r="O7" s="18"/>
      <c r="P7" s="18"/>
      <c r="Q7" s="8"/>
      <c r="R7" s="8"/>
      <c r="S7" s="8"/>
    </row>
    <row r="8" spans="1:19" ht="15.75">
      <c r="A8" s="616" t="s">
        <v>70</v>
      </c>
      <c r="B8" s="617"/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  <c r="N8" s="617"/>
      <c r="O8" s="617"/>
      <c r="P8" s="618"/>
      <c r="Q8" s="8"/>
      <c r="R8" s="8"/>
      <c r="S8" s="8"/>
    </row>
    <row r="9" spans="1:19" ht="30" customHeight="1">
      <c r="A9" s="103"/>
      <c r="B9" s="20" t="s">
        <v>71</v>
      </c>
      <c r="C9" s="21" t="s">
        <v>72</v>
      </c>
      <c r="D9" s="22"/>
      <c r="E9" s="23">
        <v>333.33</v>
      </c>
      <c r="F9" s="24">
        <f t="shared" ref="F9:F12" si="0">+E9*12</f>
        <v>3999.96</v>
      </c>
      <c r="G9" s="23">
        <f t="shared" ref="G9:G12" si="1">+E9</f>
        <v>333.33</v>
      </c>
      <c r="H9" s="23">
        <f>+F9*0.0775</f>
        <v>309.99689999999998</v>
      </c>
      <c r="I9" s="23">
        <v>0</v>
      </c>
      <c r="J9" s="23">
        <f t="shared" ref="J9:J12" si="2">+F9*0.075</f>
        <v>299.99700000000001</v>
      </c>
      <c r="K9" s="23">
        <f>+F9*0.01</f>
        <v>39.999600000000001</v>
      </c>
      <c r="L9" s="23">
        <v>0</v>
      </c>
      <c r="M9" s="23">
        <f t="shared" ref="M9:M12" si="3">+L9*7.75%</f>
        <v>0</v>
      </c>
      <c r="N9" s="23">
        <f>+L9*7.5%</f>
        <v>0</v>
      </c>
      <c r="O9" s="23">
        <f>+L9*1%</f>
        <v>0</v>
      </c>
      <c r="P9" s="23">
        <f>+SUM(F9:O9)</f>
        <v>4983.2835000000005</v>
      </c>
      <c r="Q9" s="8"/>
      <c r="R9" s="8"/>
      <c r="S9" s="8"/>
    </row>
    <row r="10" spans="1:19" ht="30" customHeight="1">
      <c r="A10" s="103"/>
      <c r="B10" s="20" t="s">
        <v>73</v>
      </c>
      <c r="C10" s="21" t="s">
        <v>72</v>
      </c>
      <c r="D10" s="22"/>
      <c r="E10" s="24">
        <v>310</v>
      </c>
      <c r="F10" s="24">
        <f t="shared" si="0"/>
        <v>3720</v>
      </c>
      <c r="G10" s="23">
        <f t="shared" si="1"/>
        <v>310</v>
      </c>
      <c r="H10" s="23">
        <f t="shared" ref="H10:H12" si="4">+F10*0.0775</f>
        <v>288.3</v>
      </c>
      <c r="I10" s="24">
        <v>0</v>
      </c>
      <c r="J10" s="23">
        <f t="shared" si="2"/>
        <v>279</v>
      </c>
      <c r="K10" s="23">
        <f t="shared" ref="K10:K12" si="5">+F10*0.01</f>
        <v>37.200000000000003</v>
      </c>
      <c r="L10" s="23">
        <v>0</v>
      </c>
      <c r="M10" s="23">
        <f t="shared" si="3"/>
        <v>0</v>
      </c>
      <c r="N10" s="23">
        <f t="shared" ref="N10:N12" si="6">+L10*7.5%</f>
        <v>0</v>
      </c>
      <c r="O10" s="23">
        <f t="shared" ref="O10:O12" si="7">+L10*1%</f>
        <v>0</v>
      </c>
      <c r="P10" s="23">
        <f t="shared" ref="P10:P14" si="8">+SUM(F10:O10)</f>
        <v>4634.5</v>
      </c>
      <c r="Q10" s="8"/>
      <c r="R10" s="8"/>
      <c r="S10" s="8"/>
    </row>
    <row r="11" spans="1:19" ht="30" customHeight="1">
      <c r="A11" s="103"/>
      <c r="B11" s="20" t="s">
        <v>73</v>
      </c>
      <c r="C11" s="21" t="s">
        <v>72</v>
      </c>
      <c r="D11" s="22"/>
      <c r="E11" s="24">
        <v>310</v>
      </c>
      <c r="F11" s="24">
        <f t="shared" si="0"/>
        <v>3720</v>
      </c>
      <c r="G11" s="23">
        <f t="shared" si="1"/>
        <v>310</v>
      </c>
      <c r="H11" s="23">
        <v>0</v>
      </c>
      <c r="I11" s="24">
        <f>+F11*0.06</f>
        <v>223.2</v>
      </c>
      <c r="J11" s="23">
        <f t="shared" si="2"/>
        <v>279</v>
      </c>
      <c r="K11" s="23">
        <f t="shared" si="5"/>
        <v>37.200000000000003</v>
      </c>
      <c r="L11" s="23">
        <v>0</v>
      </c>
      <c r="M11" s="23">
        <f t="shared" si="3"/>
        <v>0</v>
      </c>
      <c r="N11" s="23">
        <f t="shared" si="6"/>
        <v>0</v>
      </c>
      <c r="O11" s="23">
        <f t="shared" si="7"/>
        <v>0</v>
      </c>
      <c r="P11" s="23">
        <f t="shared" si="8"/>
        <v>4569.3999999999996</v>
      </c>
      <c r="Q11" s="8"/>
      <c r="R11" s="8"/>
      <c r="S11" s="8"/>
    </row>
    <row r="12" spans="1:19" ht="30" customHeight="1">
      <c r="A12" s="103"/>
      <c r="B12" s="20" t="s">
        <v>73</v>
      </c>
      <c r="C12" s="21" t="s">
        <v>72</v>
      </c>
      <c r="D12" s="22"/>
      <c r="E12" s="24">
        <v>310</v>
      </c>
      <c r="F12" s="24">
        <f t="shared" si="0"/>
        <v>3720</v>
      </c>
      <c r="G12" s="23">
        <f t="shared" si="1"/>
        <v>310</v>
      </c>
      <c r="H12" s="23">
        <f t="shared" si="4"/>
        <v>288.3</v>
      </c>
      <c r="I12" s="24">
        <v>0</v>
      </c>
      <c r="J12" s="23">
        <f t="shared" si="2"/>
        <v>279</v>
      </c>
      <c r="K12" s="23">
        <f t="shared" si="5"/>
        <v>37.200000000000003</v>
      </c>
      <c r="L12" s="23">
        <v>0</v>
      </c>
      <c r="M12" s="23">
        <f t="shared" si="3"/>
        <v>0</v>
      </c>
      <c r="N12" s="23">
        <f t="shared" si="6"/>
        <v>0</v>
      </c>
      <c r="O12" s="23">
        <f t="shared" si="7"/>
        <v>0</v>
      </c>
      <c r="P12" s="23">
        <f t="shared" si="8"/>
        <v>4634.5</v>
      </c>
      <c r="Q12" s="8"/>
      <c r="R12" s="8"/>
      <c r="S12" s="8"/>
    </row>
    <row r="13" spans="1:19" ht="30" customHeight="1">
      <c r="A13" s="103"/>
      <c r="B13" s="20" t="s">
        <v>73</v>
      </c>
      <c r="C13" s="21" t="s">
        <v>72</v>
      </c>
      <c r="D13" s="22"/>
      <c r="E13" s="24">
        <v>310</v>
      </c>
      <c r="F13" s="23">
        <f>+E13*12</f>
        <v>3720</v>
      </c>
      <c r="G13" s="23">
        <f>+E13</f>
        <v>310</v>
      </c>
      <c r="H13" s="23">
        <f>+F13*0.0775</f>
        <v>288.3</v>
      </c>
      <c r="I13" s="24">
        <v>0</v>
      </c>
      <c r="J13" s="23">
        <f>+F13*0.075</f>
        <v>279</v>
      </c>
      <c r="K13" s="23">
        <f>+F13*0.01</f>
        <v>37.200000000000003</v>
      </c>
      <c r="L13" s="24">
        <v>0</v>
      </c>
      <c r="M13" s="23">
        <f>+L13*0.0775</f>
        <v>0</v>
      </c>
      <c r="N13" s="23">
        <f>+L13*0.075</f>
        <v>0</v>
      </c>
      <c r="O13" s="23">
        <f>+L13*0.01</f>
        <v>0</v>
      </c>
      <c r="P13" s="23">
        <f t="shared" si="8"/>
        <v>4634.5</v>
      </c>
      <c r="Q13" s="8"/>
      <c r="R13" s="8"/>
      <c r="S13" s="8"/>
    </row>
    <row r="14" spans="1:19" ht="30" customHeight="1">
      <c r="A14" s="104"/>
      <c r="B14" s="20" t="s">
        <v>73</v>
      </c>
      <c r="C14" s="48" t="s">
        <v>72</v>
      </c>
      <c r="D14" s="25"/>
      <c r="E14" s="24">
        <v>310</v>
      </c>
      <c r="F14" s="24">
        <f>+E14*12</f>
        <v>3720</v>
      </c>
      <c r="G14" s="24">
        <f>+E14</f>
        <v>310</v>
      </c>
      <c r="H14" s="24">
        <f>+F14*0.0775</f>
        <v>288.3</v>
      </c>
      <c r="I14" s="24">
        <v>0</v>
      </c>
      <c r="J14" s="24">
        <f>+F14*0.075</f>
        <v>279</v>
      </c>
      <c r="K14" s="24">
        <f>+F14*0.01</f>
        <v>37.200000000000003</v>
      </c>
      <c r="L14" s="24">
        <v>0</v>
      </c>
      <c r="M14" s="24">
        <f>+L14*0.0775</f>
        <v>0</v>
      </c>
      <c r="N14" s="24">
        <f>+L14*0.075</f>
        <v>0</v>
      </c>
      <c r="O14" s="24">
        <f>+L14*0.01</f>
        <v>0</v>
      </c>
      <c r="P14" s="23">
        <f t="shared" si="8"/>
        <v>4634.5</v>
      </c>
      <c r="Q14" s="8"/>
      <c r="R14" s="8"/>
      <c r="S14" s="8"/>
    </row>
    <row r="15" spans="1:19">
      <c r="A15" s="596" t="s">
        <v>74</v>
      </c>
      <c r="B15" s="596"/>
      <c r="C15" s="596"/>
      <c r="D15" s="596"/>
      <c r="E15" s="26">
        <f t="shared" ref="E15:P15" si="9">SUM(E9:E14)</f>
        <v>1883.33</v>
      </c>
      <c r="F15" s="26">
        <f t="shared" si="9"/>
        <v>22599.96</v>
      </c>
      <c r="G15" s="26">
        <f t="shared" si="9"/>
        <v>1883.33</v>
      </c>
      <c r="H15" s="26">
        <f t="shared" si="9"/>
        <v>1463.1968999999999</v>
      </c>
      <c r="I15" s="26">
        <f t="shared" si="9"/>
        <v>223.2</v>
      </c>
      <c r="J15" s="26">
        <f t="shared" si="9"/>
        <v>1694.9970000000001</v>
      </c>
      <c r="K15" s="26">
        <f t="shared" si="9"/>
        <v>225.99959999999999</v>
      </c>
      <c r="L15" s="26">
        <f t="shared" si="9"/>
        <v>0</v>
      </c>
      <c r="M15" s="26">
        <f t="shared" si="9"/>
        <v>0</v>
      </c>
      <c r="N15" s="26">
        <f t="shared" si="9"/>
        <v>0</v>
      </c>
      <c r="O15" s="26">
        <f t="shared" si="9"/>
        <v>0</v>
      </c>
      <c r="P15" s="26">
        <f t="shared" si="9"/>
        <v>28090.683499999999</v>
      </c>
      <c r="Q15" s="8"/>
      <c r="R15" s="8"/>
      <c r="S15" s="8"/>
    </row>
    <row r="16" spans="1:19">
      <c r="A16" s="27" t="s">
        <v>75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8"/>
      <c r="R16" s="8"/>
      <c r="S16" s="8"/>
    </row>
    <row r="17" spans="1:19" ht="15.75">
      <c r="A17" s="619" t="s">
        <v>76</v>
      </c>
      <c r="B17" s="620"/>
      <c r="C17" s="620"/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1"/>
      <c r="Q17" s="8"/>
      <c r="R17" s="8"/>
      <c r="S17" s="8"/>
    </row>
    <row r="18" spans="1:19" ht="30" customHeight="1">
      <c r="A18" s="105"/>
      <c r="B18" s="29" t="s">
        <v>77</v>
      </c>
      <c r="C18" s="30" t="s">
        <v>72</v>
      </c>
      <c r="D18" s="31"/>
      <c r="E18" s="32">
        <v>310</v>
      </c>
      <c r="F18" s="32">
        <f>+E18*12</f>
        <v>3720</v>
      </c>
      <c r="G18" s="32">
        <f>+E18</f>
        <v>310</v>
      </c>
      <c r="H18" s="32">
        <f t="shared" ref="H18:H37" si="10">+F18*0.0775</f>
        <v>288.3</v>
      </c>
      <c r="I18" s="32">
        <v>0</v>
      </c>
      <c r="J18" s="32">
        <f t="shared" ref="J18:J37" si="11">+F18*0.075</f>
        <v>279</v>
      </c>
      <c r="K18" s="32">
        <f t="shared" ref="K18:K37" si="12">+F18*0.01</f>
        <v>37.200000000000003</v>
      </c>
      <c r="L18" s="32">
        <v>46.5</v>
      </c>
      <c r="M18" s="32">
        <f>+L18*0.0775</f>
        <v>3.6037499999999998</v>
      </c>
      <c r="N18" s="32">
        <f>+L18*0.075</f>
        <v>3.4874999999999998</v>
      </c>
      <c r="O18" s="32">
        <f>+L18*0.01</f>
        <v>0.46500000000000002</v>
      </c>
      <c r="P18" s="32">
        <f>+SUM(F18:O18)</f>
        <v>4688.5562500000005</v>
      </c>
      <c r="Q18" s="8"/>
      <c r="R18" s="8"/>
      <c r="S18" s="8"/>
    </row>
    <row r="19" spans="1:19" ht="30" customHeight="1">
      <c r="A19" s="105"/>
      <c r="B19" s="29" t="s">
        <v>77</v>
      </c>
      <c r="C19" s="30" t="s">
        <v>72</v>
      </c>
      <c r="D19" s="31"/>
      <c r="E19" s="33">
        <v>310</v>
      </c>
      <c r="F19" s="32">
        <f t="shared" ref="F19:F47" si="13">+E19*12</f>
        <v>3720</v>
      </c>
      <c r="G19" s="32">
        <f t="shared" ref="G19:G47" si="14">+E19</f>
        <v>310</v>
      </c>
      <c r="H19" s="32">
        <f t="shared" si="10"/>
        <v>288.3</v>
      </c>
      <c r="I19" s="33">
        <v>0</v>
      </c>
      <c r="J19" s="32">
        <f t="shared" si="11"/>
        <v>279</v>
      </c>
      <c r="K19" s="32">
        <f t="shared" si="12"/>
        <v>37.200000000000003</v>
      </c>
      <c r="L19" s="33">
        <v>46.5</v>
      </c>
      <c r="M19" s="32">
        <f t="shared" ref="M19:M24" si="15">+L19*0.0775</f>
        <v>3.6037499999999998</v>
      </c>
      <c r="N19" s="32">
        <f t="shared" ref="N19:N24" si="16">+L19*0.075</f>
        <v>3.4874999999999998</v>
      </c>
      <c r="O19" s="32">
        <f t="shared" ref="O19:O24" si="17">+L19*0.01</f>
        <v>0.46500000000000002</v>
      </c>
      <c r="P19" s="32">
        <f t="shared" ref="P19:P23" si="18">+SUM(F19:O19)</f>
        <v>4688.5562500000005</v>
      </c>
      <c r="Q19" s="8"/>
      <c r="R19" s="8"/>
      <c r="S19" s="8"/>
    </row>
    <row r="20" spans="1:19" ht="30" customHeight="1">
      <c r="A20" s="105"/>
      <c r="B20" s="29" t="s">
        <v>77</v>
      </c>
      <c r="C20" s="30" t="s">
        <v>72</v>
      </c>
      <c r="D20" s="31"/>
      <c r="E20" s="33">
        <v>310</v>
      </c>
      <c r="F20" s="32">
        <f t="shared" si="13"/>
        <v>3720</v>
      </c>
      <c r="G20" s="32">
        <f t="shared" si="14"/>
        <v>310</v>
      </c>
      <c r="H20" s="32">
        <f t="shared" si="10"/>
        <v>288.3</v>
      </c>
      <c r="I20" s="33">
        <v>0</v>
      </c>
      <c r="J20" s="32">
        <f t="shared" si="11"/>
        <v>279</v>
      </c>
      <c r="K20" s="32">
        <f t="shared" si="12"/>
        <v>37.200000000000003</v>
      </c>
      <c r="L20" s="33">
        <v>46.5</v>
      </c>
      <c r="M20" s="32">
        <f t="shared" si="15"/>
        <v>3.6037499999999998</v>
      </c>
      <c r="N20" s="32">
        <f t="shared" si="16"/>
        <v>3.4874999999999998</v>
      </c>
      <c r="O20" s="32">
        <f t="shared" si="17"/>
        <v>0.46500000000000002</v>
      </c>
      <c r="P20" s="32">
        <f t="shared" si="18"/>
        <v>4688.5562500000005</v>
      </c>
      <c r="Q20" s="8"/>
      <c r="R20" s="8"/>
      <c r="S20" s="8"/>
    </row>
    <row r="21" spans="1:19" ht="30" customHeight="1">
      <c r="A21" s="105"/>
      <c r="B21" s="29" t="s">
        <v>77</v>
      </c>
      <c r="C21" s="30" t="s">
        <v>72</v>
      </c>
      <c r="D21" s="31"/>
      <c r="E21" s="33">
        <v>310</v>
      </c>
      <c r="F21" s="32">
        <f t="shared" si="13"/>
        <v>3720</v>
      </c>
      <c r="G21" s="32">
        <f t="shared" si="14"/>
        <v>310</v>
      </c>
      <c r="H21" s="32">
        <f t="shared" si="10"/>
        <v>288.3</v>
      </c>
      <c r="I21" s="33">
        <v>0</v>
      </c>
      <c r="J21" s="32">
        <f t="shared" si="11"/>
        <v>279</v>
      </c>
      <c r="K21" s="32">
        <f t="shared" si="12"/>
        <v>37.200000000000003</v>
      </c>
      <c r="L21" s="33">
        <v>46.5</v>
      </c>
      <c r="M21" s="32">
        <f t="shared" si="15"/>
        <v>3.6037499999999998</v>
      </c>
      <c r="N21" s="32">
        <f t="shared" si="16"/>
        <v>3.4874999999999998</v>
      </c>
      <c r="O21" s="32">
        <f t="shared" si="17"/>
        <v>0.46500000000000002</v>
      </c>
      <c r="P21" s="32">
        <f t="shared" si="18"/>
        <v>4688.5562500000005</v>
      </c>
      <c r="Q21" s="8"/>
      <c r="R21" s="8"/>
      <c r="S21" s="8"/>
    </row>
    <row r="22" spans="1:19" ht="30" customHeight="1">
      <c r="A22" s="105"/>
      <c r="B22" s="29" t="s">
        <v>77</v>
      </c>
      <c r="C22" s="30" t="s">
        <v>72</v>
      </c>
      <c r="D22" s="31"/>
      <c r="E22" s="33">
        <v>310</v>
      </c>
      <c r="F22" s="32">
        <f t="shared" si="13"/>
        <v>3720</v>
      </c>
      <c r="G22" s="32">
        <f t="shared" si="14"/>
        <v>310</v>
      </c>
      <c r="H22" s="32">
        <f t="shared" si="10"/>
        <v>288.3</v>
      </c>
      <c r="I22" s="33">
        <v>0</v>
      </c>
      <c r="J22" s="32">
        <f t="shared" si="11"/>
        <v>279</v>
      </c>
      <c r="K22" s="32">
        <f t="shared" si="12"/>
        <v>37.200000000000003</v>
      </c>
      <c r="L22" s="33">
        <v>46.5</v>
      </c>
      <c r="M22" s="32">
        <f t="shared" si="15"/>
        <v>3.6037499999999998</v>
      </c>
      <c r="N22" s="32">
        <f t="shared" si="16"/>
        <v>3.4874999999999998</v>
      </c>
      <c r="O22" s="32">
        <f t="shared" si="17"/>
        <v>0.46500000000000002</v>
      </c>
      <c r="P22" s="32">
        <f t="shared" si="18"/>
        <v>4688.5562500000005</v>
      </c>
      <c r="Q22" s="8"/>
      <c r="R22" s="8"/>
      <c r="S22" s="8"/>
    </row>
    <row r="23" spans="1:19" ht="30" customHeight="1">
      <c r="A23" s="106"/>
      <c r="B23" s="29" t="s">
        <v>77</v>
      </c>
      <c r="C23" s="34" t="s">
        <v>72</v>
      </c>
      <c r="D23" s="35"/>
      <c r="E23" s="36">
        <v>310</v>
      </c>
      <c r="F23" s="37">
        <f t="shared" si="13"/>
        <v>3720</v>
      </c>
      <c r="G23" s="37">
        <f t="shared" si="14"/>
        <v>310</v>
      </c>
      <c r="H23" s="37">
        <f t="shared" si="10"/>
        <v>288.3</v>
      </c>
      <c r="I23" s="36">
        <v>0</v>
      </c>
      <c r="J23" s="37">
        <f t="shared" si="11"/>
        <v>279</v>
      </c>
      <c r="K23" s="37">
        <f t="shared" si="12"/>
        <v>37.200000000000003</v>
      </c>
      <c r="L23" s="36">
        <v>46.5</v>
      </c>
      <c r="M23" s="37">
        <f t="shared" si="15"/>
        <v>3.6037499999999998</v>
      </c>
      <c r="N23" s="37">
        <f t="shared" si="16"/>
        <v>3.4874999999999998</v>
      </c>
      <c r="O23" s="37">
        <f t="shared" si="17"/>
        <v>0.46500000000000002</v>
      </c>
      <c r="P23" s="32">
        <f t="shared" si="18"/>
        <v>4688.5562500000005</v>
      </c>
      <c r="Q23" s="8"/>
      <c r="R23" s="8"/>
      <c r="S23" s="8"/>
    </row>
    <row r="24" spans="1:19" ht="30" customHeight="1">
      <c r="A24" s="107"/>
      <c r="B24" s="29" t="s">
        <v>84</v>
      </c>
      <c r="C24" s="38" t="s">
        <v>72</v>
      </c>
      <c r="D24" s="39"/>
      <c r="E24" s="33">
        <v>350</v>
      </c>
      <c r="F24" s="33">
        <f t="shared" si="13"/>
        <v>4200</v>
      </c>
      <c r="G24" s="33">
        <f t="shared" si="14"/>
        <v>350</v>
      </c>
      <c r="H24" s="33">
        <f>+F24*0.0775</f>
        <v>325.5</v>
      </c>
      <c r="I24" s="33">
        <v>0</v>
      </c>
      <c r="J24" s="33">
        <f t="shared" si="11"/>
        <v>315</v>
      </c>
      <c r="K24" s="33">
        <f t="shared" si="12"/>
        <v>42</v>
      </c>
      <c r="L24" s="33">
        <f>+E24*0.15</f>
        <v>52.5</v>
      </c>
      <c r="M24" s="33">
        <f t="shared" si="15"/>
        <v>4.0687499999999996</v>
      </c>
      <c r="N24" s="33">
        <f t="shared" si="16"/>
        <v>3.9375</v>
      </c>
      <c r="O24" s="33">
        <f t="shared" si="17"/>
        <v>0.52500000000000002</v>
      </c>
      <c r="P24" s="32">
        <f>+SUM(F24:O24)</f>
        <v>5293.53125</v>
      </c>
      <c r="Q24" s="8"/>
      <c r="R24" s="8"/>
      <c r="S24" s="8"/>
    </row>
    <row r="25" spans="1:19">
      <c r="A25" s="596" t="s">
        <v>74</v>
      </c>
      <c r="B25" s="596"/>
      <c r="C25" s="596"/>
      <c r="D25" s="596"/>
      <c r="E25" s="26">
        <f t="shared" ref="E25:P25" si="19">+SUM(E18:E24)</f>
        <v>2210</v>
      </c>
      <c r="F25" s="26">
        <f t="shared" si="19"/>
        <v>26520</v>
      </c>
      <c r="G25" s="26">
        <f t="shared" si="19"/>
        <v>2210</v>
      </c>
      <c r="H25" s="26">
        <f t="shared" si="19"/>
        <v>2055.3000000000002</v>
      </c>
      <c r="I25" s="26">
        <f t="shared" si="19"/>
        <v>0</v>
      </c>
      <c r="J25" s="26">
        <f t="shared" si="19"/>
        <v>1989</v>
      </c>
      <c r="K25" s="26">
        <f t="shared" si="19"/>
        <v>265.2</v>
      </c>
      <c r="L25" s="26">
        <f t="shared" si="19"/>
        <v>331.5</v>
      </c>
      <c r="M25" s="26">
        <f t="shared" si="19"/>
        <v>25.691249999999997</v>
      </c>
      <c r="N25" s="26">
        <f t="shared" si="19"/>
        <v>24.862500000000001</v>
      </c>
      <c r="O25" s="26">
        <f t="shared" si="19"/>
        <v>3.3149999999999999</v>
      </c>
      <c r="P25" s="26">
        <f t="shared" si="19"/>
        <v>33424.868750000009</v>
      </c>
      <c r="Q25" s="8"/>
      <c r="R25" s="8"/>
      <c r="S25" s="8"/>
    </row>
    <row r="26" spans="1:19">
      <c r="A26" s="40"/>
      <c r="B26" s="41"/>
      <c r="C26" s="42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8"/>
      <c r="R26" s="8"/>
      <c r="S26" s="8"/>
    </row>
    <row r="27" spans="1:19">
      <c r="A27" s="595" t="s">
        <v>82</v>
      </c>
      <c r="B27" s="595"/>
      <c r="C27" s="595"/>
      <c r="D27" s="595"/>
      <c r="E27" s="595"/>
      <c r="F27" s="595"/>
      <c r="G27" s="595"/>
      <c r="H27" s="595"/>
      <c r="I27" s="595"/>
      <c r="J27" s="595"/>
      <c r="K27" s="595"/>
      <c r="L27" s="595"/>
      <c r="M27" s="595"/>
      <c r="N27" s="595"/>
      <c r="O27" s="595"/>
      <c r="P27" s="595"/>
      <c r="Q27" s="8"/>
      <c r="R27" s="8"/>
      <c r="S27" s="8"/>
    </row>
    <row r="28" spans="1:19" ht="30" customHeight="1">
      <c r="A28" s="107"/>
      <c r="B28" s="45" t="s">
        <v>85</v>
      </c>
      <c r="C28" s="45" t="s">
        <v>72</v>
      </c>
      <c r="D28" s="39"/>
      <c r="E28" s="33">
        <v>360</v>
      </c>
      <c r="F28" s="33">
        <f>+E28*12</f>
        <v>4320</v>
      </c>
      <c r="G28" s="33">
        <f>+E28</f>
        <v>360</v>
      </c>
      <c r="H28" s="33">
        <f>+F28*0.0775</f>
        <v>334.8</v>
      </c>
      <c r="I28" s="33">
        <v>0</v>
      </c>
      <c r="J28" s="33">
        <f>+F28*0.075</f>
        <v>324</v>
      </c>
      <c r="K28" s="33">
        <f>+F28*0.01</f>
        <v>43.2</v>
      </c>
      <c r="L28" s="33">
        <v>0</v>
      </c>
      <c r="M28" s="33">
        <f>+L28*7.75%</f>
        <v>0</v>
      </c>
      <c r="N28" s="33">
        <f>+L28*7.5%</f>
        <v>0</v>
      </c>
      <c r="O28" s="33">
        <f>+L28*1%</f>
        <v>0</v>
      </c>
      <c r="P28" s="33">
        <f>+SUM(F28:O28)</f>
        <v>5382</v>
      </c>
      <c r="Q28" s="8"/>
      <c r="R28" s="8"/>
      <c r="S28" s="8"/>
    </row>
    <row r="29" spans="1:19">
      <c r="A29" s="596" t="s">
        <v>74</v>
      </c>
      <c r="B29" s="596"/>
      <c r="C29" s="596"/>
      <c r="D29" s="596"/>
      <c r="E29" s="26">
        <f t="shared" ref="E29:P29" si="20">+E28</f>
        <v>360</v>
      </c>
      <c r="F29" s="26">
        <f t="shared" si="20"/>
        <v>4320</v>
      </c>
      <c r="G29" s="26">
        <f t="shared" si="20"/>
        <v>360</v>
      </c>
      <c r="H29" s="26">
        <f t="shared" si="20"/>
        <v>334.8</v>
      </c>
      <c r="I29" s="26">
        <f t="shared" si="20"/>
        <v>0</v>
      </c>
      <c r="J29" s="26">
        <f t="shared" si="20"/>
        <v>324</v>
      </c>
      <c r="K29" s="26">
        <f t="shared" si="20"/>
        <v>43.2</v>
      </c>
      <c r="L29" s="26">
        <f t="shared" si="20"/>
        <v>0</v>
      </c>
      <c r="M29" s="26">
        <f t="shared" si="20"/>
        <v>0</v>
      </c>
      <c r="N29" s="26">
        <f t="shared" si="20"/>
        <v>0</v>
      </c>
      <c r="O29" s="26">
        <f t="shared" si="20"/>
        <v>0</v>
      </c>
      <c r="P29" s="26">
        <f t="shared" si="20"/>
        <v>5382</v>
      </c>
      <c r="Q29" s="8"/>
      <c r="R29" s="8"/>
      <c r="S29" s="8"/>
    </row>
    <row r="30" spans="1:19">
      <c r="A30" s="40"/>
      <c r="B30" s="41"/>
      <c r="C30" s="42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8"/>
      <c r="R30" s="8"/>
      <c r="S30" s="8"/>
    </row>
    <row r="31" spans="1:19">
      <c r="A31" s="595" t="s">
        <v>83</v>
      </c>
      <c r="B31" s="595"/>
      <c r="C31" s="595"/>
      <c r="D31" s="595"/>
      <c r="E31" s="595"/>
      <c r="F31" s="595"/>
      <c r="G31" s="595"/>
      <c r="H31" s="595"/>
      <c r="I31" s="595"/>
      <c r="J31" s="595"/>
      <c r="K31" s="595"/>
      <c r="L31" s="595"/>
      <c r="M31" s="595"/>
      <c r="N31" s="595"/>
      <c r="O31" s="595"/>
      <c r="P31" s="595"/>
      <c r="Q31" s="8"/>
      <c r="R31" s="8"/>
      <c r="S31" s="8"/>
    </row>
    <row r="32" spans="1:19" ht="30" customHeight="1">
      <c r="A32" s="107"/>
      <c r="B32" s="45" t="s">
        <v>85</v>
      </c>
      <c r="C32" s="38" t="s">
        <v>72</v>
      </c>
      <c r="D32" s="39"/>
      <c r="E32" s="33">
        <v>360</v>
      </c>
      <c r="F32" s="33">
        <f>+E32*12</f>
        <v>4320</v>
      </c>
      <c r="G32" s="33">
        <f>+E32</f>
        <v>360</v>
      </c>
      <c r="H32" s="33">
        <f>+F32*0.0775</f>
        <v>334.8</v>
      </c>
      <c r="I32" s="33">
        <v>0</v>
      </c>
      <c r="J32" s="33">
        <f>+F32*0.075</f>
        <v>324</v>
      </c>
      <c r="K32" s="33">
        <f>+F32*0.01</f>
        <v>43.2</v>
      </c>
      <c r="L32" s="33">
        <v>0</v>
      </c>
      <c r="M32" s="33">
        <f>+L32*7.75%</f>
        <v>0</v>
      </c>
      <c r="N32" s="33">
        <f>+L32*7.5%</f>
        <v>0</v>
      </c>
      <c r="O32" s="33">
        <f>+L32*1%</f>
        <v>0</v>
      </c>
      <c r="P32" s="33">
        <f>+SUM(F32:O32)</f>
        <v>5382</v>
      </c>
      <c r="Q32" s="8"/>
      <c r="R32" s="8"/>
      <c r="S32" s="8"/>
    </row>
    <row r="33" spans="1:19">
      <c r="A33" s="596" t="s">
        <v>74</v>
      </c>
      <c r="B33" s="596"/>
      <c r="C33" s="596"/>
      <c r="D33" s="596"/>
      <c r="E33" s="26">
        <f t="shared" ref="E33:P33" si="21">+E32</f>
        <v>360</v>
      </c>
      <c r="F33" s="26">
        <f t="shared" si="21"/>
        <v>4320</v>
      </c>
      <c r="G33" s="26">
        <f t="shared" si="21"/>
        <v>360</v>
      </c>
      <c r="H33" s="26">
        <f t="shared" si="21"/>
        <v>334.8</v>
      </c>
      <c r="I33" s="26">
        <f t="shared" si="21"/>
        <v>0</v>
      </c>
      <c r="J33" s="26">
        <f t="shared" si="21"/>
        <v>324</v>
      </c>
      <c r="K33" s="26">
        <f t="shared" si="21"/>
        <v>43.2</v>
      </c>
      <c r="L33" s="26">
        <f t="shared" si="21"/>
        <v>0</v>
      </c>
      <c r="M33" s="26">
        <f t="shared" si="21"/>
        <v>0</v>
      </c>
      <c r="N33" s="26">
        <f t="shared" si="21"/>
        <v>0</v>
      </c>
      <c r="O33" s="26">
        <f t="shared" si="21"/>
        <v>0</v>
      </c>
      <c r="P33" s="26">
        <f t="shared" si="21"/>
        <v>5382</v>
      </c>
      <c r="Q33" s="8"/>
      <c r="R33" s="8"/>
      <c r="S33" s="8"/>
    </row>
    <row r="34" spans="1:19" ht="39.75" customHeight="1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8"/>
      <c r="R34" s="8"/>
      <c r="S34" s="8"/>
    </row>
    <row r="35" spans="1:19">
      <c r="A35" s="595" t="s">
        <v>86</v>
      </c>
      <c r="B35" s="595"/>
      <c r="C35" s="595"/>
      <c r="D35" s="595"/>
      <c r="E35" s="595"/>
      <c r="F35" s="595"/>
      <c r="G35" s="595"/>
      <c r="H35" s="595"/>
      <c r="I35" s="595"/>
      <c r="J35" s="595"/>
      <c r="K35" s="595"/>
      <c r="L35" s="595"/>
      <c r="M35" s="595"/>
      <c r="N35" s="595"/>
      <c r="O35" s="595"/>
      <c r="P35" s="595"/>
      <c r="Q35" s="8"/>
      <c r="R35" s="8"/>
      <c r="S35" s="8"/>
    </row>
    <row r="36" spans="1:19" ht="30" customHeight="1">
      <c r="A36" s="107"/>
      <c r="B36" s="38" t="s">
        <v>78</v>
      </c>
      <c r="C36" s="38" t="s">
        <v>72</v>
      </c>
      <c r="D36" s="38"/>
      <c r="E36" s="33">
        <v>310</v>
      </c>
      <c r="F36" s="33">
        <f t="shared" si="13"/>
        <v>3720</v>
      </c>
      <c r="G36" s="33">
        <f t="shared" si="14"/>
        <v>310</v>
      </c>
      <c r="H36" s="33">
        <f t="shared" si="10"/>
        <v>288.3</v>
      </c>
      <c r="I36" s="33">
        <v>0</v>
      </c>
      <c r="J36" s="33">
        <f t="shared" si="11"/>
        <v>279</v>
      </c>
      <c r="K36" s="33">
        <f t="shared" si="12"/>
        <v>37.200000000000003</v>
      </c>
      <c r="L36" s="33">
        <v>0</v>
      </c>
      <c r="M36" s="33">
        <v>0</v>
      </c>
      <c r="N36" s="33">
        <v>0</v>
      </c>
      <c r="O36" s="33">
        <v>0</v>
      </c>
      <c r="P36" s="33">
        <f>+SUM(F36:O36)</f>
        <v>4634.5</v>
      </c>
      <c r="Q36" s="8"/>
      <c r="R36" s="8"/>
      <c r="S36" s="8"/>
    </row>
    <row r="37" spans="1:19" ht="30" customHeight="1">
      <c r="A37" s="107"/>
      <c r="B37" s="38" t="s">
        <v>78</v>
      </c>
      <c r="C37" s="38" t="s">
        <v>72</v>
      </c>
      <c r="D37" s="38"/>
      <c r="E37" s="33">
        <v>310</v>
      </c>
      <c r="F37" s="33">
        <f t="shared" si="13"/>
        <v>3720</v>
      </c>
      <c r="G37" s="33">
        <f t="shared" si="14"/>
        <v>310</v>
      </c>
      <c r="H37" s="33">
        <f t="shared" si="10"/>
        <v>288.3</v>
      </c>
      <c r="I37" s="33">
        <v>0</v>
      </c>
      <c r="J37" s="33">
        <f t="shared" si="11"/>
        <v>279</v>
      </c>
      <c r="K37" s="33">
        <f t="shared" si="12"/>
        <v>37.200000000000003</v>
      </c>
      <c r="L37" s="33">
        <v>0</v>
      </c>
      <c r="M37" s="33">
        <v>0</v>
      </c>
      <c r="N37" s="33">
        <v>0</v>
      </c>
      <c r="O37" s="33">
        <v>0</v>
      </c>
      <c r="P37" s="33">
        <f>+SUM(F37:O37)</f>
        <v>4634.5</v>
      </c>
      <c r="Q37" s="8"/>
      <c r="R37" s="8"/>
      <c r="S37" s="8"/>
    </row>
    <row r="38" spans="1:19" ht="30" customHeight="1">
      <c r="A38" s="107"/>
      <c r="B38" s="38" t="s">
        <v>79</v>
      </c>
      <c r="C38" s="38" t="s">
        <v>72</v>
      </c>
      <c r="D38" s="38"/>
      <c r="E38" s="33">
        <v>310</v>
      </c>
      <c r="F38" s="33">
        <f>+E38*12</f>
        <v>3720</v>
      </c>
      <c r="G38" s="33">
        <f>+E38</f>
        <v>310</v>
      </c>
      <c r="H38" s="33">
        <f>+F38*0.0775</f>
        <v>288.3</v>
      </c>
      <c r="I38" s="33">
        <v>0</v>
      </c>
      <c r="J38" s="33">
        <f>+F38*0.075</f>
        <v>279</v>
      </c>
      <c r="K38" s="33">
        <f>+F38*0.01</f>
        <v>37.200000000000003</v>
      </c>
      <c r="L38" s="33">
        <v>0</v>
      </c>
      <c r="M38" s="33">
        <v>0</v>
      </c>
      <c r="N38" s="33">
        <v>0</v>
      </c>
      <c r="O38" s="33">
        <v>0</v>
      </c>
      <c r="P38" s="33">
        <f>+SUM(F38:O38)</f>
        <v>4634.5</v>
      </c>
      <c r="Q38" s="8"/>
      <c r="R38" s="8"/>
      <c r="S38" s="8"/>
    </row>
    <row r="39" spans="1:19">
      <c r="A39" s="596" t="s">
        <v>74</v>
      </c>
      <c r="B39" s="596"/>
      <c r="C39" s="596"/>
      <c r="D39" s="596"/>
      <c r="E39" s="26">
        <f t="shared" ref="E39:P39" si="22">+SUM(E36:E38)</f>
        <v>930</v>
      </c>
      <c r="F39" s="26">
        <f t="shared" si="22"/>
        <v>11160</v>
      </c>
      <c r="G39" s="26">
        <f t="shared" si="22"/>
        <v>930</v>
      </c>
      <c r="H39" s="26">
        <f t="shared" si="22"/>
        <v>864.90000000000009</v>
      </c>
      <c r="I39" s="26">
        <f t="shared" si="22"/>
        <v>0</v>
      </c>
      <c r="J39" s="26">
        <f t="shared" si="22"/>
        <v>837</v>
      </c>
      <c r="K39" s="26">
        <f t="shared" si="22"/>
        <v>111.60000000000001</v>
      </c>
      <c r="L39" s="26">
        <f t="shared" si="22"/>
        <v>0</v>
      </c>
      <c r="M39" s="26">
        <f t="shared" si="22"/>
        <v>0</v>
      </c>
      <c r="N39" s="26">
        <f t="shared" si="22"/>
        <v>0</v>
      </c>
      <c r="O39" s="26">
        <f t="shared" si="22"/>
        <v>0</v>
      </c>
      <c r="P39" s="26">
        <f t="shared" si="22"/>
        <v>13903.5</v>
      </c>
      <c r="Q39" s="8"/>
      <c r="R39" s="8"/>
      <c r="S39" s="8"/>
    </row>
    <row r="40" spans="1:19" ht="27" customHeight="1">
      <c r="A40" s="614" t="s">
        <v>89</v>
      </c>
      <c r="B40" s="614"/>
      <c r="C40" s="614"/>
      <c r="D40" s="614"/>
      <c r="E40" s="614"/>
      <c r="F40" s="614"/>
      <c r="G40" s="614"/>
      <c r="H40" s="614"/>
      <c r="I40" s="614"/>
      <c r="J40" s="614"/>
      <c r="K40" s="614"/>
      <c r="L40" s="614"/>
      <c r="M40" s="614"/>
      <c r="N40" s="614"/>
      <c r="O40" s="614"/>
      <c r="P40" s="614"/>
      <c r="Q40" s="8"/>
      <c r="R40" s="8"/>
      <c r="S40" s="8"/>
    </row>
    <row r="41" spans="1:19" ht="30" customHeight="1">
      <c r="A41" s="107"/>
      <c r="B41" s="38" t="s">
        <v>80</v>
      </c>
      <c r="C41" s="38" t="s">
        <v>72</v>
      </c>
      <c r="D41" s="38"/>
      <c r="E41" s="33">
        <v>310</v>
      </c>
      <c r="F41" s="33">
        <f>+E41*12</f>
        <v>3720</v>
      </c>
      <c r="G41" s="33">
        <f>+E41</f>
        <v>310</v>
      </c>
      <c r="H41" s="33">
        <f>+F41*0.0775</f>
        <v>288.3</v>
      </c>
      <c r="I41" s="33">
        <v>0</v>
      </c>
      <c r="J41" s="33">
        <f>+F41*0.075</f>
        <v>279</v>
      </c>
      <c r="K41" s="33">
        <f>+F41*0.01</f>
        <v>37.200000000000003</v>
      </c>
      <c r="L41" s="33">
        <v>0</v>
      </c>
      <c r="M41" s="33">
        <v>0</v>
      </c>
      <c r="N41" s="33">
        <v>0</v>
      </c>
      <c r="O41" s="33">
        <v>0</v>
      </c>
      <c r="P41" s="33">
        <f>+SUM(F41:O41)</f>
        <v>4634.5</v>
      </c>
      <c r="Q41" s="8"/>
      <c r="R41" s="8"/>
      <c r="S41" s="8"/>
    </row>
    <row r="42" spans="1:19" ht="30" customHeight="1">
      <c r="A42" s="107"/>
      <c r="B42" s="38" t="s">
        <v>87</v>
      </c>
      <c r="C42" s="38" t="s">
        <v>72</v>
      </c>
      <c r="D42" s="38"/>
      <c r="E42" s="33">
        <v>310</v>
      </c>
      <c r="F42" s="33">
        <f t="shared" ref="F42:F43" si="23">+E42*12</f>
        <v>3720</v>
      </c>
      <c r="G42" s="33">
        <f t="shared" ref="G42:G43" si="24">+E42</f>
        <v>310</v>
      </c>
      <c r="H42" s="33">
        <f t="shared" ref="H42:H43" si="25">+F42*0.0775</f>
        <v>288.3</v>
      </c>
      <c r="I42" s="33">
        <v>0</v>
      </c>
      <c r="J42" s="33">
        <f t="shared" ref="J42:J43" si="26">+F42*0.075</f>
        <v>279</v>
      </c>
      <c r="K42" s="33">
        <f t="shared" ref="K42:K43" si="27">+F42*0.01</f>
        <v>37.200000000000003</v>
      </c>
      <c r="L42" s="33">
        <v>0</v>
      </c>
      <c r="M42" s="33">
        <v>0</v>
      </c>
      <c r="N42" s="33">
        <v>0</v>
      </c>
      <c r="O42" s="33">
        <v>0</v>
      </c>
      <c r="P42" s="33">
        <f t="shared" ref="P42:P43" si="28">+SUM(F42:O42)</f>
        <v>4634.5</v>
      </c>
      <c r="Q42" s="8"/>
      <c r="R42" s="8"/>
      <c r="S42" s="8"/>
    </row>
    <row r="43" spans="1:19" ht="30" customHeight="1">
      <c r="A43" s="107"/>
      <c r="B43" s="38" t="s">
        <v>88</v>
      </c>
      <c r="C43" s="38" t="s">
        <v>72</v>
      </c>
      <c r="D43" s="38"/>
      <c r="E43" s="33">
        <v>310</v>
      </c>
      <c r="F43" s="33">
        <f t="shared" si="23"/>
        <v>3720</v>
      </c>
      <c r="G43" s="33">
        <f t="shared" si="24"/>
        <v>310</v>
      </c>
      <c r="H43" s="33">
        <f t="shared" si="25"/>
        <v>288.3</v>
      </c>
      <c r="I43" s="33">
        <v>0</v>
      </c>
      <c r="J43" s="33">
        <f t="shared" si="26"/>
        <v>279</v>
      </c>
      <c r="K43" s="33">
        <f t="shared" si="27"/>
        <v>37.200000000000003</v>
      </c>
      <c r="L43" s="33">
        <v>0</v>
      </c>
      <c r="M43" s="33">
        <v>0</v>
      </c>
      <c r="N43" s="33">
        <v>0</v>
      </c>
      <c r="O43" s="33">
        <v>0</v>
      </c>
      <c r="P43" s="33">
        <f t="shared" si="28"/>
        <v>4634.5</v>
      </c>
      <c r="Q43" s="8"/>
      <c r="R43" s="8"/>
      <c r="S43" s="8"/>
    </row>
    <row r="44" spans="1:19">
      <c r="A44" s="596" t="s">
        <v>57</v>
      </c>
      <c r="B44" s="596"/>
      <c r="C44" s="596"/>
      <c r="D44" s="596"/>
      <c r="E44" s="26">
        <f>SUM(E41:E43)</f>
        <v>930</v>
      </c>
      <c r="F44" s="26">
        <f t="shared" ref="F44:O44" si="29">SUM(F41:F43)</f>
        <v>11160</v>
      </c>
      <c r="G44" s="26">
        <f t="shared" si="29"/>
        <v>930</v>
      </c>
      <c r="H44" s="26">
        <f t="shared" si="29"/>
        <v>864.90000000000009</v>
      </c>
      <c r="I44" s="26">
        <f t="shared" si="29"/>
        <v>0</v>
      </c>
      <c r="J44" s="26">
        <f t="shared" si="29"/>
        <v>837</v>
      </c>
      <c r="K44" s="26">
        <f t="shared" si="29"/>
        <v>111.60000000000001</v>
      </c>
      <c r="L44" s="26">
        <f t="shared" si="29"/>
        <v>0</v>
      </c>
      <c r="M44" s="26">
        <f t="shared" si="29"/>
        <v>0</v>
      </c>
      <c r="N44" s="26">
        <f t="shared" si="29"/>
        <v>0</v>
      </c>
      <c r="O44" s="26">
        <f t="shared" si="29"/>
        <v>0</v>
      </c>
      <c r="P44" s="26">
        <f>SUM(P41:P43)</f>
        <v>13903.5</v>
      </c>
      <c r="Q44" s="8"/>
      <c r="R44" s="8"/>
      <c r="S44" s="8"/>
    </row>
    <row r="45" spans="1:19" ht="27" hidden="1" customHeight="1">
      <c r="A45" s="614" t="s">
        <v>90</v>
      </c>
      <c r="B45" s="614"/>
      <c r="C45" s="614"/>
      <c r="D45" s="614"/>
      <c r="E45" s="614"/>
      <c r="F45" s="614"/>
      <c r="G45" s="614"/>
      <c r="H45" s="614"/>
      <c r="I45" s="614"/>
      <c r="J45" s="614"/>
      <c r="K45" s="614"/>
      <c r="L45" s="614"/>
      <c r="M45" s="614"/>
      <c r="N45" s="614"/>
      <c r="O45" s="614"/>
      <c r="P45" s="614"/>
      <c r="Q45" s="8"/>
      <c r="R45" s="8"/>
      <c r="S45" s="8"/>
    </row>
    <row r="46" spans="1:19" ht="30" customHeight="1">
      <c r="A46" s="107"/>
      <c r="B46" s="45" t="s">
        <v>81</v>
      </c>
      <c r="C46" s="38" t="s">
        <v>72</v>
      </c>
      <c r="D46" s="39"/>
      <c r="E46" s="33">
        <v>310</v>
      </c>
      <c r="F46" s="33">
        <f>+E46*12</f>
        <v>3720</v>
      </c>
      <c r="G46" s="33">
        <f>+E46</f>
        <v>310</v>
      </c>
      <c r="H46" s="33">
        <f>+F46*0.0775</f>
        <v>288.3</v>
      </c>
      <c r="I46" s="33">
        <v>0</v>
      </c>
      <c r="J46" s="33">
        <f>+F46*0.075</f>
        <v>279</v>
      </c>
      <c r="K46" s="33">
        <f>+F46*0.01</f>
        <v>37.200000000000003</v>
      </c>
      <c r="L46" s="33">
        <v>46.5</v>
      </c>
      <c r="M46" s="33">
        <f>+L46*7.75%</f>
        <v>3.6037499999999998</v>
      </c>
      <c r="N46" s="33">
        <f>+L46*7.5%</f>
        <v>3.4874999999999998</v>
      </c>
      <c r="O46" s="33">
        <f>+L46*1%</f>
        <v>0.46500000000000002</v>
      </c>
      <c r="P46" s="33">
        <f>+SUM(F46:O46)</f>
        <v>4688.5562500000005</v>
      </c>
      <c r="Q46" s="8"/>
      <c r="R46" s="8"/>
      <c r="S46" s="8"/>
    </row>
    <row r="47" spans="1:19" ht="30" customHeight="1">
      <c r="A47" s="107"/>
      <c r="B47" s="38" t="s">
        <v>81</v>
      </c>
      <c r="C47" s="38" t="s">
        <v>72</v>
      </c>
      <c r="D47" s="38"/>
      <c r="E47" s="33">
        <v>310</v>
      </c>
      <c r="F47" s="33">
        <f t="shared" si="13"/>
        <v>3720</v>
      </c>
      <c r="G47" s="33">
        <f t="shared" si="14"/>
        <v>310</v>
      </c>
      <c r="H47" s="33">
        <v>0</v>
      </c>
      <c r="I47" s="33">
        <v>0</v>
      </c>
      <c r="J47" s="33">
        <v>0</v>
      </c>
      <c r="K47" s="33">
        <v>0</v>
      </c>
      <c r="L47" s="33">
        <v>46.5</v>
      </c>
      <c r="M47" s="33">
        <v>0</v>
      </c>
      <c r="N47" s="33">
        <v>0</v>
      </c>
      <c r="O47" s="33">
        <v>0</v>
      </c>
      <c r="P47" s="33">
        <f>+SUM(F47:O47)</f>
        <v>4076.5</v>
      </c>
      <c r="Q47" s="8"/>
      <c r="R47" s="8"/>
      <c r="S47" s="8"/>
    </row>
    <row r="48" spans="1:19">
      <c r="A48" s="615" t="s">
        <v>57</v>
      </c>
      <c r="B48" s="615"/>
      <c r="C48" s="615"/>
      <c r="D48" s="615"/>
      <c r="E48" s="46">
        <f t="shared" ref="E48:P48" si="30">+SUM(E46:E47)</f>
        <v>620</v>
      </c>
      <c r="F48" s="46">
        <f t="shared" si="30"/>
        <v>7440</v>
      </c>
      <c r="G48" s="46">
        <f t="shared" si="30"/>
        <v>620</v>
      </c>
      <c r="H48" s="46">
        <f t="shared" si="30"/>
        <v>288.3</v>
      </c>
      <c r="I48" s="46">
        <f t="shared" si="30"/>
        <v>0</v>
      </c>
      <c r="J48" s="46">
        <f t="shared" si="30"/>
        <v>279</v>
      </c>
      <c r="K48" s="46">
        <f t="shared" si="30"/>
        <v>37.200000000000003</v>
      </c>
      <c r="L48" s="46">
        <f t="shared" si="30"/>
        <v>93</v>
      </c>
      <c r="M48" s="46">
        <f t="shared" si="30"/>
        <v>3.6037499999999998</v>
      </c>
      <c r="N48" s="46">
        <f t="shared" si="30"/>
        <v>3.4874999999999998</v>
      </c>
      <c r="O48" s="46">
        <f t="shared" si="30"/>
        <v>0.46500000000000002</v>
      </c>
      <c r="P48" s="46">
        <f t="shared" si="30"/>
        <v>8765.0562500000015</v>
      </c>
      <c r="Q48" s="8"/>
      <c r="R48" s="8"/>
      <c r="S48" s="8"/>
    </row>
    <row r="49" spans="1:19" ht="15.75" hidden="1">
      <c r="A49" s="614" t="s">
        <v>91</v>
      </c>
      <c r="B49" s="614"/>
      <c r="C49" s="614"/>
      <c r="D49" s="614"/>
      <c r="E49" s="614"/>
      <c r="F49" s="614"/>
      <c r="G49" s="614"/>
      <c r="H49" s="614"/>
      <c r="I49" s="614"/>
      <c r="J49" s="614"/>
      <c r="K49" s="614"/>
      <c r="L49" s="614"/>
      <c r="M49" s="614"/>
      <c r="N49" s="614"/>
      <c r="O49" s="614"/>
      <c r="P49" s="614"/>
    </row>
    <row r="50" spans="1:19" ht="30" customHeight="1">
      <c r="A50" s="107"/>
      <c r="B50" s="45" t="s">
        <v>93</v>
      </c>
      <c r="C50" s="38" t="s">
        <v>72</v>
      </c>
      <c r="D50" s="47"/>
      <c r="E50" s="33">
        <v>310</v>
      </c>
      <c r="F50" s="33">
        <f>+E50*12</f>
        <v>3720</v>
      </c>
      <c r="G50" s="33">
        <f>+E50</f>
        <v>310</v>
      </c>
      <c r="H50" s="33">
        <f>+F50*0.0775</f>
        <v>288.3</v>
      </c>
      <c r="I50" s="33"/>
      <c r="J50" s="33">
        <f>+F50*0.075</f>
        <v>279</v>
      </c>
      <c r="K50" s="33">
        <f>+F50*0.01</f>
        <v>37.200000000000003</v>
      </c>
      <c r="L50" s="33">
        <v>0</v>
      </c>
      <c r="M50" s="33">
        <v>0</v>
      </c>
      <c r="N50" s="33">
        <v>0</v>
      </c>
      <c r="O50" s="33">
        <v>0</v>
      </c>
      <c r="P50" s="33">
        <f>+SUM(F50:O50)</f>
        <v>4634.5</v>
      </c>
      <c r="Q50" s="8"/>
      <c r="R50" s="8"/>
      <c r="S50" s="8"/>
    </row>
    <row r="51" spans="1:19">
      <c r="A51" s="615" t="s">
        <v>57</v>
      </c>
      <c r="B51" s="615"/>
      <c r="C51" s="615"/>
      <c r="D51" s="615"/>
      <c r="E51" s="46">
        <f>+SUM(E50)</f>
        <v>310</v>
      </c>
      <c r="F51" s="46">
        <f t="shared" ref="F51:O51" si="31">+SUM(F50)</f>
        <v>3720</v>
      </c>
      <c r="G51" s="46">
        <f t="shared" si="31"/>
        <v>310</v>
      </c>
      <c r="H51" s="46">
        <f t="shared" si="31"/>
        <v>288.3</v>
      </c>
      <c r="I51" s="46">
        <f t="shared" si="31"/>
        <v>0</v>
      </c>
      <c r="J51" s="46">
        <f t="shared" si="31"/>
        <v>279</v>
      </c>
      <c r="K51" s="46">
        <f t="shared" si="31"/>
        <v>37.200000000000003</v>
      </c>
      <c r="L51" s="46">
        <f t="shared" si="31"/>
        <v>0</v>
      </c>
      <c r="M51" s="46">
        <f t="shared" si="31"/>
        <v>0</v>
      </c>
      <c r="N51" s="46">
        <f t="shared" si="31"/>
        <v>0</v>
      </c>
      <c r="O51" s="46">
        <f t="shared" si="31"/>
        <v>0</v>
      </c>
      <c r="P51" s="46">
        <f>+SUM(P50)</f>
        <v>4634.5</v>
      </c>
    </row>
    <row r="53" spans="1:19">
      <c r="A53" s="615" t="s">
        <v>92</v>
      </c>
      <c r="B53" s="615"/>
      <c r="C53" s="615"/>
      <c r="D53" s="615"/>
      <c r="E53" s="46">
        <f>+E15+E25+E29+E33+E39+E44+E48+E51</f>
        <v>7603.33</v>
      </c>
      <c r="F53" s="46">
        <f t="shared" ref="F53:P53" si="32">+F15+F25+F29+F33+F39+F44+F48+F51</f>
        <v>91239.959999999992</v>
      </c>
      <c r="G53" s="46">
        <f t="shared" si="32"/>
        <v>7603.33</v>
      </c>
      <c r="H53" s="46">
        <f t="shared" si="32"/>
        <v>6494.4969000000001</v>
      </c>
      <c r="I53" s="46">
        <f t="shared" si="32"/>
        <v>223.2</v>
      </c>
      <c r="J53" s="46">
        <f t="shared" si="32"/>
        <v>6563.9970000000003</v>
      </c>
      <c r="K53" s="46">
        <f t="shared" si="32"/>
        <v>875.19960000000015</v>
      </c>
      <c r="L53" s="46">
        <f t="shared" si="32"/>
        <v>424.5</v>
      </c>
      <c r="M53" s="46">
        <f t="shared" si="32"/>
        <v>29.294999999999995</v>
      </c>
      <c r="N53" s="46">
        <f t="shared" si="32"/>
        <v>28.35</v>
      </c>
      <c r="O53" s="46">
        <f t="shared" si="32"/>
        <v>3.78</v>
      </c>
      <c r="P53" s="46">
        <f t="shared" si="32"/>
        <v>113486.1085</v>
      </c>
    </row>
    <row r="55" spans="1:19">
      <c r="P55" s="49"/>
    </row>
    <row r="57" spans="1:19">
      <c r="P57" s="50"/>
    </row>
  </sheetData>
  <mergeCells count="32">
    <mergeCell ref="A1:P1"/>
    <mergeCell ref="A2:P2"/>
    <mergeCell ref="A49:P49"/>
    <mergeCell ref="A51:D51"/>
    <mergeCell ref="A53:D53"/>
    <mergeCell ref="A40:P40"/>
    <mergeCell ref="A44:D44"/>
    <mergeCell ref="A45:P45"/>
    <mergeCell ref="A48:D48"/>
    <mergeCell ref="A8:P8"/>
    <mergeCell ref="A15:D15"/>
    <mergeCell ref="A17:P17"/>
    <mergeCell ref="A25:D25"/>
    <mergeCell ref="A39:D39"/>
    <mergeCell ref="A27:P27"/>
    <mergeCell ref="A29:D29"/>
    <mergeCell ref="A31:P31"/>
    <mergeCell ref="A33:D33"/>
    <mergeCell ref="A35:P35"/>
    <mergeCell ref="G4:G6"/>
    <mergeCell ref="H4:K4"/>
    <mergeCell ref="L4:O4"/>
    <mergeCell ref="P4:P6"/>
    <mergeCell ref="I5:K5"/>
    <mergeCell ref="L5:L6"/>
    <mergeCell ref="N5:O5"/>
    <mergeCell ref="F4:F6"/>
    <mergeCell ref="A4:A6"/>
    <mergeCell ref="B4:B6"/>
    <mergeCell ref="C4:C6"/>
    <mergeCell ref="D4:D6"/>
    <mergeCell ref="E4:E6"/>
  </mergeCells>
  <printOptions horizontalCentered="1"/>
  <pageMargins left="0.59055118110236227" right="0.59055118110236227" top="0.78740157480314965" bottom="0.78740157480314965" header="0.51181102362204722" footer="0.31496062992125984"/>
  <pageSetup scale="62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">
    <tabColor rgb="FFFF0000"/>
    <pageSetUpPr fitToPage="1"/>
  </sheetPr>
  <dimension ref="A1:P48"/>
  <sheetViews>
    <sheetView zoomScale="130" zoomScaleNormal="130" workbookViewId="0">
      <selection activeCell="E2" sqref="E2:L20"/>
    </sheetView>
  </sheetViews>
  <sheetFormatPr baseColWidth="10" defaultColWidth="9.140625" defaultRowHeight="30" customHeight="1"/>
  <cols>
    <col min="1" max="1" width="6.42578125" style="2" customWidth="1"/>
    <col min="2" max="2" width="49" style="2" customWidth="1"/>
    <col min="3" max="3" width="26.42578125" style="2" customWidth="1"/>
    <col min="4" max="4" width="18.85546875" style="2" customWidth="1"/>
    <col min="5" max="6" width="17" style="2" customWidth="1"/>
    <col min="7" max="7" width="16.140625" style="2" bestFit="1" customWidth="1"/>
    <col min="8" max="16384" width="9.140625" style="2"/>
  </cols>
  <sheetData>
    <row r="1" spans="1:7" ht="14.25">
      <c r="A1" s="623" t="s">
        <v>39</v>
      </c>
      <c r="B1" s="623"/>
      <c r="C1" s="85" t="s">
        <v>41</v>
      </c>
      <c r="D1" s="86">
        <f>91419.47*11</f>
        <v>1005614.17</v>
      </c>
    </row>
    <row r="2" spans="1:7" ht="14.25">
      <c r="A2" s="623"/>
      <c r="B2" s="623"/>
      <c r="C2" s="85" t="s">
        <v>42</v>
      </c>
      <c r="D2" s="86">
        <v>91419.45</v>
      </c>
    </row>
    <row r="3" spans="1:7" ht="15">
      <c r="A3" s="622" t="s">
        <v>40</v>
      </c>
      <c r="B3" s="622"/>
      <c r="C3" s="2" t="s">
        <v>43</v>
      </c>
      <c r="D3" s="7">
        <f>+D1+D2</f>
        <v>1097033.6200000001</v>
      </c>
      <c r="G3" s="159"/>
    </row>
    <row r="4" spans="1:7" ht="14.25">
      <c r="A4" s="85" t="s">
        <v>44</v>
      </c>
      <c r="B4" s="85"/>
      <c r="C4" s="85" t="s">
        <v>45</v>
      </c>
      <c r="D4" s="86">
        <f>22285.2*12</f>
        <v>267422.40000000002</v>
      </c>
      <c r="G4" s="159"/>
    </row>
    <row r="5" spans="1:7" ht="14.25">
      <c r="A5" s="85" t="s">
        <v>218</v>
      </c>
      <c r="B5" s="85"/>
      <c r="C5" s="85" t="s">
        <v>217</v>
      </c>
      <c r="D5" s="86">
        <f>183.34*12</f>
        <v>2200.08</v>
      </c>
      <c r="G5" s="159"/>
    </row>
    <row r="6" spans="1:7" ht="14.25">
      <c r="A6" s="2" t="s">
        <v>46</v>
      </c>
      <c r="D6" s="6">
        <f>+D3-D4-D5</f>
        <v>827411.14000000013</v>
      </c>
      <c r="G6" s="159"/>
    </row>
    <row r="7" spans="1:7" ht="15">
      <c r="A7" s="85" t="s">
        <v>47</v>
      </c>
      <c r="B7" s="85"/>
      <c r="C7" s="85"/>
      <c r="D7" s="112">
        <f>+D47</f>
        <v>614849.22849999997</v>
      </c>
      <c r="G7" s="159"/>
    </row>
    <row r="8" spans="1:7" ht="15">
      <c r="A8" s="2" t="s">
        <v>341</v>
      </c>
      <c r="D8" s="111">
        <f>+D6-D7</f>
        <v>212561.91150000016</v>
      </c>
      <c r="G8" s="6"/>
    </row>
    <row r="9" spans="1:7" ht="14.25">
      <c r="A9" s="85" t="s">
        <v>214</v>
      </c>
      <c r="B9" s="85"/>
      <c r="C9" s="85" t="s">
        <v>215</v>
      </c>
      <c r="D9" s="86">
        <f>81852.75*6</f>
        <v>491116.5</v>
      </c>
      <c r="G9" s="159"/>
    </row>
    <row r="10" spans="1:7" ht="14.25">
      <c r="A10" s="85"/>
      <c r="B10" s="85"/>
      <c r="C10" s="85" t="s">
        <v>216</v>
      </c>
      <c r="D10" s="86">
        <v>81852.759999999995</v>
      </c>
      <c r="G10" s="159"/>
    </row>
    <row r="11" spans="1:7" ht="14.25">
      <c r="A11" s="143" t="s">
        <v>44</v>
      </c>
      <c r="B11" s="143"/>
      <c r="C11" s="143" t="s">
        <v>219</v>
      </c>
      <c r="D11" s="144">
        <f>22285.2*7</f>
        <v>155996.4</v>
      </c>
    </row>
    <row r="12" spans="1:7" ht="14.25">
      <c r="A12" s="143" t="s">
        <v>218</v>
      </c>
      <c r="B12" s="143"/>
      <c r="C12" s="143" t="s">
        <v>343</v>
      </c>
      <c r="D12" s="144">
        <f>183.34*7</f>
        <v>1283.3800000000001</v>
      </c>
    </row>
    <row r="13" spans="1:7" ht="15">
      <c r="A13" s="110" t="s">
        <v>342</v>
      </c>
      <c r="B13" s="110"/>
      <c r="C13" s="110"/>
      <c r="D13" s="111">
        <f>+D9+D10-D11-D12</f>
        <v>415689.48</v>
      </c>
    </row>
    <row r="14" spans="1:7" ht="15">
      <c r="A14" s="2" t="s">
        <v>317</v>
      </c>
      <c r="B14" s="110"/>
      <c r="C14" s="110"/>
      <c r="D14" s="111">
        <f>+' Deuda km 5 fodes 75% 2019'!I10</f>
        <v>4943.4800000000005</v>
      </c>
    </row>
    <row r="15" spans="1:7" ht="15">
      <c r="A15" s="2" t="s">
        <v>318</v>
      </c>
      <c r="B15" s="110"/>
      <c r="C15" s="110"/>
      <c r="D15" s="111">
        <f>+'Deuda Fodes 75% 2020'!I112</f>
        <v>385189.34</v>
      </c>
    </row>
    <row r="16" spans="1:7" ht="15">
      <c r="A16" s="110" t="s">
        <v>319</v>
      </c>
      <c r="B16" s="110"/>
      <c r="C16" s="110"/>
      <c r="D16" s="111">
        <f>+D13-D14-D15</f>
        <v>25556.659999999974</v>
      </c>
    </row>
    <row r="17" spans="1:16" ht="15">
      <c r="A17" s="2" t="s">
        <v>356</v>
      </c>
      <c r="B17" s="110"/>
      <c r="C17" s="110"/>
      <c r="D17" s="111">
        <v>10423.73</v>
      </c>
    </row>
    <row r="18" spans="1:16" ht="15">
      <c r="A18" s="145" t="s">
        <v>340</v>
      </c>
      <c r="B18" s="145"/>
      <c r="C18" s="145"/>
      <c r="D18" s="146">
        <f>+D16+D8+D17</f>
        <v>248542.30150000015</v>
      </c>
    </row>
    <row r="19" spans="1:16" ht="15">
      <c r="A19" s="422"/>
      <c r="B19" s="422"/>
      <c r="C19" s="422"/>
      <c r="D19" s="423"/>
      <c r="E19" s="424"/>
    </row>
    <row r="20" spans="1:16" ht="15">
      <c r="A20" s="422"/>
      <c r="B20" s="422"/>
      <c r="C20" s="422"/>
      <c r="D20" s="423"/>
      <c r="E20" s="424"/>
    </row>
    <row r="21" spans="1:16" ht="15.75">
      <c r="A21" s="613" t="s">
        <v>220</v>
      </c>
      <c r="B21" s="613"/>
      <c r="C21" s="613"/>
      <c r="D21" s="613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</row>
    <row r="22" spans="1:16" ht="15.75">
      <c r="A22" s="613" t="s">
        <v>833</v>
      </c>
      <c r="B22" s="613"/>
      <c r="C22" s="613"/>
      <c r="D22" s="613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</row>
    <row r="23" spans="1:16" ht="14.25">
      <c r="D23" s="6"/>
    </row>
    <row r="24" spans="1:16" ht="30" customHeight="1">
      <c r="A24" s="1" t="s">
        <v>0</v>
      </c>
      <c r="B24" s="1" t="s">
        <v>1</v>
      </c>
      <c r="C24" s="1" t="s">
        <v>2</v>
      </c>
      <c r="D24" s="1" t="s">
        <v>3</v>
      </c>
    </row>
    <row r="25" spans="1:16" ht="30" customHeight="1">
      <c r="A25" s="3">
        <v>1</v>
      </c>
      <c r="B25" s="4" t="s">
        <v>4</v>
      </c>
      <c r="C25" s="5" t="s">
        <v>5</v>
      </c>
      <c r="D25" s="108">
        <f>+'1-Turismo 2021'!I47</f>
        <v>37215.556250000001</v>
      </c>
      <c r="E25" s="100"/>
      <c r="F25" s="100"/>
    </row>
    <row r="26" spans="1:16" ht="36">
      <c r="A26" s="3">
        <v>2</v>
      </c>
      <c r="B26" s="4" t="s">
        <v>6</v>
      </c>
      <c r="C26" s="5" t="s">
        <v>7</v>
      </c>
      <c r="D26" s="108">
        <f>+'2-Adulto Mayor'!I32</f>
        <v>25000</v>
      </c>
      <c r="E26" s="100"/>
      <c r="F26" s="100"/>
    </row>
    <row r="27" spans="1:16" ht="24">
      <c r="A27" s="3">
        <v>3</v>
      </c>
      <c r="B27" s="4" t="s">
        <v>8</v>
      </c>
      <c r="C27" s="5" t="s">
        <v>7</v>
      </c>
      <c r="D27" s="108">
        <f>+'3-Promocion a la cultura'!I106</f>
        <v>6000</v>
      </c>
      <c r="E27" s="100"/>
      <c r="F27" s="100"/>
    </row>
    <row r="28" spans="1:16" ht="36">
      <c r="A28" s="3">
        <v>4</v>
      </c>
      <c r="B28" s="4" t="s">
        <v>9</v>
      </c>
      <c r="C28" s="5" t="s">
        <v>10</v>
      </c>
      <c r="D28" s="108">
        <f>+'4-Espacios Publicos'!I106</f>
        <v>12729.05</v>
      </c>
      <c r="E28" s="100"/>
      <c r="F28" s="100"/>
    </row>
    <row r="29" spans="1:16" ht="24">
      <c r="A29" s="3">
        <v>5</v>
      </c>
      <c r="B29" s="4" t="s">
        <v>11</v>
      </c>
      <c r="C29" s="5" t="s">
        <v>12</v>
      </c>
      <c r="D29" s="108">
        <f>+'5-Mnto Calles y Caminos V'!I106</f>
        <v>72152.323499999999</v>
      </c>
      <c r="E29" s="100"/>
      <c r="F29" s="100"/>
    </row>
    <row r="30" spans="1:16" ht="36">
      <c r="A30" s="3">
        <v>6</v>
      </c>
      <c r="B30" s="4" t="s">
        <v>13</v>
      </c>
      <c r="C30" s="5" t="s">
        <v>14</v>
      </c>
      <c r="D30" s="108">
        <f>+'6-Mnto Vehiculos'!I106</f>
        <v>10525</v>
      </c>
      <c r="E30" s="100"/>
      <c r="F30" s="100"/>
    </row>
    <row r="31" spans="1:16" ht="36">
      <c r="A31" s="3">
        <v>7</v>
      </c>
      <c r="B31" s="4" t="s">
        <v>15</v>
      </c>
      <c r="C31" s="5" t="s">
        <v>16</v>
      </c>
      <c r="D31" s="108">
        <f>+'7-Luminarias'!I106</f>
        <v>19442</v>
      </c>
      <c r="E31" s="100"/>
      <c r="F31" s="100"/>
    </row>
    <row r="32" spans="1:16" ht="30" customHeight="1">
      <c r="A32" s="3">
        <v>8</v>
      </c>
      <c r="B32" s="4" t="s">
        <v>17</v>
      </c>
      <c r="C32" s="5" t="s">
        <v>18</v>
      </c>
      <c r="D32" s="108">
        <f>+'8-Adq de Vehiculo'!I107</f>
        <v>4671.6399999999994</v>
      </c>
      <c r="E32" s="100"/>
      <c r="F32" s="100"/>
    </row>
    <row r="33" spans="1:6" ht="24">
      <c r="A33" s="3">
        <v>9</v>
      </c>
      <c r="B33" s="4" t="s">
        <v>19</v>
      </c>
      <c r="C33" s="5" t="s">
        <v>18</v>
      </c>
      <c r="D33" s="108">
        <f>+'9-Energia Electrica'!I106</f>
        <v>89751.35</v>
      </c>
      <c r="E33" s="100"/>
      <c r="F33" s="100"/>
    </row>
    <row r="34" spans="1:6" ht="24">
      <c r="A34" s="3">
        <v>10</v>
      </c>
      <c r="B34" s="4" t="s">
        <v>20</v>
      </c>
      <c r="C34" s="5" t="s">
        <v>21</v>
      </c>
      <c r="D34" s="108">
        <f>+'10-CMPV'!I106</f>
        <v>27567.94</v>
      </c>
      <c r="E34" s="100"/>
      <c r="F34" s="100"/>
    </row>
    <row r="35" spans="1:6" ht="24">
      <c r="A35" s="3">
        <v>11</v>
      </c>
      <c r="B35" s="4" t="s">
        <v>22</v>
      </c>
      <c r="C35" s="5" t="s">
        <v>23</v>
      </c>
      <c r="D35" s="108">
        <f>+'11-Fiestas'!I106</f>
        <v>19045</v>
      </c>
      <c r="E35" s="100"/>
      <c r="F35" s="100"/>
    </row>
    <row r="36" spans="1:6" ht="24">
      <c r="A36" s="3">
        <v>12</v>
      </c>
      <c r="B36" s="4" t="s">
        <v>24</v>
      </c>
      <c r="C36" s="5" t="s">
        <v>23</v>
      </c>
      <c r="D36" s="108">
        <f>+'12-Ayuda Comunitaria'!I106</f>
        <v>11050</v>
      </c>
      <c r="E36" s="100"/>
      <c r="F36" s="100"/>
    </row>
    <row r="37" spans="1:6" ht="24">
      <c r="A37" s="3">
        <v>13</v>
      </c>
      <c r="B37" s="4" t="s">
        <v>25</v>
      </c>
      <c r="C37" s="5" t="s">
        <v>21</v>
      </c>
      <c r="D37" s="108">
        <f>+'13-Productor Agricola'!I107</f>
        <v>52250</v>
      </c>
      <c r="E37" s="100"/>
      <c r="F37" s="100"/>
    </row>
    <row r="38" spans="1:6" ht="24">
      <c r="A38" s="3">
        <v>14</v>
      </c>
      <c r="B38" s="4" t="s">
        <v>26</v>
      </c>
      <c r="C38" s="5" t="s">
        <v>27</v>
      </c>
      <c r="D38" s="108">
        <f>+'14-Apoyo a la Salud'!I107</f>
        <v>15903.5</v>
      </c>
      <c r="E38" s="100"/>
      <c r="F38" s="100"/>
    </row>
    <row r="39" spans="1:6" ht="24">
      <c r="A39" s="3">
        <v>15</v>
      </c>
      <c r="B39" s="4" t="s">
        <v>28</v>
      </c>
      <c r="C39" s="5" t="s">
        <v>29</v>
      </c>
      <c r="D39" s="108">
        <f>+'15-Equidad de Genero'!I106</f>
        <v>9520</v>
      </c>
      <c r="E39" s="100"/>
      <c r="F39" s="100"/>
    </row>
    <row r="40" spans="1:6" ht="24">
      <c r="A40" s="3">
        <v>16</v>
      </c>
      <c r="B40" s="4" t="s">
        <v>30</v>
      </c>
      <c r="C40" s="5" t="s">
        <v>31</v>
      </c>
      <c r="D40" s="108">
        <f>+'16-Becas'!I106</f>
        <v>32330</v>
      </c>
      <c r="E40" s="100"/>
      <c r="F40" s="100"/>
    </row>
    <row r="41" spans="1:6" ht="36">
      <c r="A41" s="3">
        <v>17</v>
      </c>
      <c r="B41" s="4" t="s">
        <v>32</v>
      </c>
      <c r="C41" s="5" t="s">
        <v>12</v>
      </c>
      <c r="D41" s="108">
        <f>+'17-Proyecto de Agua'!I106</f>
        <v>12630</v>
      </c>
      <c r="E41" s="100"/>
      <c r="F41" s="100"/>
    </row>
    <row r="42" spans="1:6" ht="36">
      <c r="A42" s="3">
        <v>18</v>
      </c>
      <c r="B42" s="4" t="s">
        <v>33</v>
      </c>
      <c r="C42" s="5" t="s">
        <v>14</v>
      </c>
      <c r="D42" s="108">
        <f>+'18-Barrido de recoleccion'!I106</f>
        <v>90486.868749999994</v>
      </c>
      <c r="E42" s="100"/>
      <c r="F42" s="100"/>
    </row>
    <row r="43" spans="1:6" ht="24">
      <c r="A43" s="3">
        <v>19</v>
      </c>
      <c r="B43" s="4" t="s">
        <v>34</v>
      </c>
      <c r="C43" s="5" t="s">
        <v>31</v>
      </c>
      <c r="D43" s="108">
        <f>+'19-Deportes'!I106</f>
        <v>26394</v>
      </c>
      <c r="E43" s="100"/>
      <c r="F43" s="100"/>
    </row>
    <row r="44" spans="1:6" ht="24">
      <c r="A44" s="3">
        <v>20</v>
      </c>
      <c r="B44" s="4" t="s">
        <v>35</v>
      </c>
      <c r="C44" s="5" t="s">
        <v>7</v>
      </c>
      <c r="D44" s="108">
        <f>+'20-Niñez'!I106</f>
        <v>25550.5</v>
      </c>
      <c r="E44" s="100"/>
      <c r="F44" s="100"/>
    </row>
    <row r="45" spans="1:6" ht="24">
      <c r="A45" s="3">
        <v>21</v>
      </c>
      <c r="B45" s="4" t="s">
        <v>36</v>
      </c>
      <c r="C45" s="5" t="s">
        <v>37</v>
      </c>
      <c r="D45" s="108">
        <f>+'21 - Mobiliario'!I106</f>
        <v>4634.5</v>
      </c>
      <c r="E45" s="101"/>
      <c r="F45" s="101"/>
    </row>
    <row r="46" spans="1:6" ht="30" customHeight="1">
      <c r="A46" s="3">
        <v>22</v>
      </c>
      <c r="B46" s="4" t="s">
        <v>38</v>
      </c>
      <c r="C46" s="5" t="s">
        <v>31</v>
      </c>
      <c r="D46" s="108">
        <f>+'22-Escuela de Futbol'!I106</f>
        <v>10000</v>
      </c>
      <c r="E46" s="100"/>
      <c r="F46" s="100"/>
    </row>
    <row r="47" spans="1:6" ht="21" customHeight="1">
      <c r="A47" s="624" t="s">
        <v>210</v>
      </c>
      <c r="B47" s="624"/>
      <c r="C47" s="624"/>
      <c r="D47" s="109">
        <f>+SUM(D25:D46)</f>
        <v>614849.22849999997</v>
      </c>
      <c r="E47" s="102"/>
      <c r="F47" s="102"/>
    </row>
    <row r="48" spans="1:6" ht="30" customHeight="1">
      <c r="E48" s="102"/>
      <c r="F48" s="102"/>
    </row>
  </sheetData>
  <mergeCells count="5">
    <mergeCell ref="A3:B3"/>
    <mergeCell ref="A1:B2"/>
    <mergeCell ref="A47:C47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0" fitToHeight="0" orientation="portrait" horizontalDpi="360" verticalDpi="360" r:id="rId1"/>
  <headerFooter>
    <oddFooter>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">
    <pageSetUpPr fitToPage="1"/>
  </sheetPr>
  <dimension ref="A1:I47"/>
  <sheetViews>
    <sheetView workbookViewId="0">
      <selection activeCell="I49" sqref="I49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4.28515625" customWidth="1"/>
    <col min="9" max="9" width="13.425781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75%'!B25</f>
        <v>Fomento y promoción al turismo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+E12+E17+E19</f>
        <v>0</v>
      </c>
      <c r="F11" s="56">
        <f t="shared" ref="F11:I11" si="0">+F12+F17+F19</f>
        <v>10865.05625</v>
      </c>
      <c r="G11" s="56">
        <f t="shared" si="0"/>
        <v>0</v>
      </c>
      <c r="H11" s="56">
        <f t="shared" si="0"/>
        <v>0</v>
      </c>
      <c r="I11" s="56">
        <f t="shared" si="0"/>
        <v>10865.05625</v>
      </c>
    </row>
    <row r="12" spans="1:9" ht="21.75" customHeight="1">
      <c r="A12" s="57">
        <v>1</v>
      </c>
      <c r="B12" s="57">
        <v>111</v>
      </c>
      <c r="C12" s="58">
        <v>512</v>
      </c>
      <c r="D12" s="59" t="s">
        <v>115</v>
      </c>
      <c r="E12" s="60">
        <f>+E13+E14+E15+E16</f>
        <v>0</v>
      </c>
      <c r="F12" s="60">
        <f t="shared" ref="F12:I12" si="1">+F13+F14+F15+F16</f>
        <v>10253</v>
      </c>
      <c r="G12" s="60">
        <f t="shared" si="1"/>
        <v>0</v>
      </c>
      <c r="H12" s="60">
        <f t="shared" si="1"/>
        <v>0</v>
      </c>
      <c r="I12" s="60">
        <f t="shared" si="1"/>
        <v>10253</v>
      </c>
    </row>
    <row r="13" spans="1:9" ht="19.5" customHeight="1">
      <c r="A13" s="61">
        <v>1</v>
      </c>
      <c r="B13" s="61">
        <v>111</v>
      </c>
      <c r="C13" s="65">
        <v>51201</v>
      </c>
      <c r="D13" s="66" t="s">
        <v>116</v>
      </c>
      <c r="E13" s="64">
        <v>0</v>
      </c>
      <c r="F13" s="64">
        <f>+'Detalle de personal Fodes 75%'!F48</f>
        <v>7440</v>
      </c>
      <c r="G13" s="64">
        <v>0</v>
      </c>
      <c r="H13" s="64">
        <v>0</v>
      </c>
      <c r="I13" s="64">
        <f>SUM(E13:H13)</f>
        <v>7440</v>
      </c>
    </row>
    <row r="14" spans="1:9" ht="19.5" customHeight="1">
      <c r="A14" s="61">
        <v>1</v>
      </c>
      <c r="B14" s="61">
        <v>111</v>
      </c>
      <c r="C14" s="65">
        <v>51202</v>
      </c>
      <c r="D14" s="66" t="s">
        <v>117</v>
      </c>
      <c r="E14" s="64">
        <v>0</v>
      </c>
      <c r="F14" s="64">
        <v>2100</v>
      </c>
      <c r="G14" s="64">
        <v>0</v>
      </c>
      <c r="H14" s="64">
        <v>0</v>
      </c>
      <c r="I14" s="64">
        <f t="shared" ref="I14:I16" si="2">SUM(E14:H14)</f>
        <v>2100</v>
      </c>
    </row>
    <row r="15" spans="1:9" ht="19.5" customHeight="1">
      <c r="A15" s="61">
        <v>1</v>
      </c>
      <c r="B15" s="61">
        <v>111</v>
      </c>
      <c r="C15" s="65">
        <v>51203</v>
      </c>
      <c r="D15" s="67" t="s">
        <v>118</v>
      </c>
      <c r="E15" s="64">
        <v>0</v>
      </c>
      <c r="F15" s="64">
        <f>+'Detalle de personal Fodes 75%'!G48</f>
        <v>620</v>
      </c>
      <c r="G15" s="64">
        <v>0</v>
      </c>
      <c r="H15" s="64">
        <v>0</v>
      </c>
      <c r="I15" s="64">
        <f t="shared" si="2"/>
        <v>620</v>
      </c>
    </row>
    <row r="16" spans="1:9" ht="19.5" customHeight="1">
      <c r="A16" s="61">
        <v>1</v>
      </c>
      <c r="B16" s="61">
        <v>111</v>
      </c>
      <c r="C16" s="65">
        <v>51207</v>
      </c>
      <c r="D16" s="66" t="s">
        <v>119</v>
      </c>
      <c r="E16" s="64">
        <v>0</v>
      </c>
      <c r="F16" s="64">
        <f>+'Detalle de personal Fodes 75%'!L48</f>
        <v>93</v>
      </c>
      <c r="G16" s="64">
        <v>0</v>
      </c>
      <c r="H16" s="64">
        <v>0</v>
      </c>
      <c r="I16" s="64">
        <f t="shared" si="2"/>
        <v>93</v>
      </c>
    </row>
    <row r="17" spans="1:9" ht="19.5" customHeight="1">
      <c r="A17" s="57">
        <v>1</v>
      </c>
      <c r="B17" s="57">
        <v>111</v>
      </c>
      <c r="C17" s="58">
        <v>514</v>
      </c>
      <c r="D17" s="59" t="s">
        <v>122</v>
      </c>
      <c r="E17" s="60">
        <f>SUM(E18:E18)</f>
        <v>0</v>
      </c>
      <c r="F17" s="60">
        <f t="shared" ref="F17:I17" si="3">SUM(F18:F18)</f>
        <v>320.15249999999997</v>
      </c>
      <c r="G17" s="60">
        <f t="shared" si="3"/>
        <v>0</v>
      </c>
      <c r="H17" s="60">
        <f t="shared" si="3"/>
        <v>0</v>
      </c>
      <c r="I17" s="60">
        <f t="shared" si="3"/>
        <v>320.15249999999997</v>
      </c>
    </row>
    <row r="18" spans="1:9" ht="19.5" customHeight="1">
      <c r="A18" s="61">
        <v>1</v>
      </c>
      <c r="B18" s="61">
        <v>111</v>
      </c>
      <c r="C18" s="65">
        <v>51401</v>
      </c>
      <c r="D18" s="66" t="s">
        <v>123</v>
      </c>
      <c r="E18" s="64">
        <v>0</v>
      </c>
      <c r="F18" s="64">
        <f>+'Detalle de personal Fodes 75%'!I48+'Detalle de personal Fodes 75%'!J48+'Detalle de personal Fodes 75%'!K48+'Detalle de personal Fodes 75%'!N48+'Detalle de personal Fodes 75%'!O48</f>
        <v>320.15249999999997</v>
      </c>
      <c r="G18" s="64">
        <v>0</v>
      </c>
      <c r="H18" s="64">
        <v>0</v>
      </c>
      <c r="I18" s="64">
        <f>SUM(E18:H18)</f>
        <v>320.15249999999997</v>
      </c>
    </row>
    <row r="19" spans="1:9" ht="19.5" customHeight="1">
      <c r="A19" s="57">
        <v>1</v>
      </c>
      <c r="B19" s="57">
        <v>111</v>
      </c>
      <c r="C19" s="58">
        <v>515</v>
      </c>
      <c r="D19" s="59" t="s">
        <v>124</v>
      </c>
      <c r="E19" s="60">
        <f>SUM(E20:E20)</f>
        <v>0</v>
      </c>
      <c r="F19" s="60">
        <f t="shared" ref="F19:I19" si="4">SUM(F20:F20)</f>
        <v>291.90375</v>
      </c>
      <c r="G19" s="60">
        <f t="shared" si="4"/>
        <v>0</v>
      </c>
      <c r="H19" s="60">
        <f t="shared" si="4"/>
        <v>0</v>
      </c>
      <c r="I19" s="60">
        <f t="shared" si="4"/>
        <v>291.90375</v>
      </c>
    </row>
    <row r="20" spans="1:9" ht="19.5" customHeight="1">
      <c r="A20" s="61">
        <v>1</v>
      </c>
      <c r="B20" s="61">
        <v>111</v>
      </c>
      <c r="C20" s="65">
        <v>51501</v>
      </c>
      <c r="D20" s="66" t="s">
        <v>125</v>
      </c>
      <c r="E20" s="64">
        <v>0</v>
      </c>
      <c r="F20" s="64">
        <f>+'Detalle de personal Fodes 75%'!H48+'Detalle de personal Fodes 75%'!M48</f>
        <v>291.90375</v>
      </c>
      <c r="G20" s="64">
        <v>0</v>
      </c>
      <c r="H20" s="64">
        <v>0</v>
      </c>
      <c r="I20" s="64">
        <f>SUM(E20:H20)</f>
        <v>291.90375</v>
      </c>
    </row>
    <row r="21" spans="1:9" ht="19.5" customHeight="1">
      <c r="A21" s="53">
        <v>1</v>
      </c>
      <c r="B21" s="53">
        <v>111</v>
      </c>
      <c r="C21" s="54">
        <v>54</v>
      </c>
      <c r="D21" s="55" t="s">
        <v>131</v>
      </c>
      <c r="E21" s="56">
        <f>+E22+E27+E31</f>
        <v>0</v>
      </c>
      <c r="F21" s="56">
        <f t="shared" ref="F21:I21" si="5">+F22+F27+F31</f>
        <v>24482.5</v>
      </c>
      <c r="G21" s="56">
        <f t="shared" si="5"/>
        <v>0</v>
      </c>
      <c r="H21" s="56">
        <f t="shared" si="5"/>
        <v>0</v>
      </c>
      <c r="I21" s="56">
        <f t="shared" si="5"/>
        <v>24482.5</v>
      </c>
    </row>
    <row r="22" spans="1:9" ht="19.5" customHeight="1">
      <c r="A22" s="57">
        <v>1</v>
      </c>
      <c r="B22" s="57">
        <v>111</v>
      </c>
      <c r="C22" s="58">
        <v>541</v>
      </c>
      <c r="D22" s="59" t="s">
        <v>132</v>
      </c>
      <c r="E22" s="60">
        <f>SUM(E23:E26)</f>
        <v>0</v>
      </c>
      <c r="F22" s="60">
        <f>SUM(F23:F26)</f>
        <v>2237.5</v>
      </c>
      <c r="G22" s="60">
        <f>SUM(G23:G26)</f>
        <v>0</v>
      </c>
      <c r="H22" s="60">
        <f>SUM(H23:H26)</f>
        <v>0</v>
      </c>
      <c r="I22" s="60">
        <f>SUM(I23:I26)</f>
        <v>2237.5</v>
      </c>
    </row>
    <row r="23" spans="1:9" ht="19.5" customHeight="1">
      <c r="A23" s="61">
        <v>1</v>
      </c>
      <c r="B23" s="61">
        <v>111</v>
      </c>
      <c r="C23" s="65">
        <v>54101</v>
      </c>
      <c r="D23" s="66" t="s">
        <v>133</v>
      </c>
      <c r="E23" s="64">
        <v>0</v>
      </c>
      <c r="F23" s="64">
        <v>812.5</v>
      </c>
      <c r="G23" s="64">
        <v>0</v>
      </c>
      <c r="H23" s="64">
        <v>0</v>
      </c>
      <c r="I23" s="64">
        <f>SUM(E23:H23)</f>
        <v>812.5</v>
      </c>
    </row>
    <row r="24" spans="1:9" ht="19.5" customHeight="1">
      <c r="A24" s="61">
        <v>1</v>
      </c>
      <c r="B24" s="61">
        <v>111</v>
      </c>
      <c r="C24" s="65">
        <v>54104</v>
      </c>
      <c r="D24" s="66" t="s">
        <v>136</v>
      </c>
      <c r="E24" s="64">
        <v>0</v>
      </c>
      <c r="F24" s="64">
        <v>500</v>
      </c>
      <c r="G24" s="64">
        <v>0</v>
      </c>
      <c r="H24" s="64">
        <v>0</v>
      </c>
      <c r="I24" s="64">
        <f t="shared" ref="I24:I26" si="6">SUM(E24:H24)</f>
        <v>500</v>
      </c>
    </row>
    <row r="25" spans="1:9" ht="19.5" customHeight="1">
      <c r="A25" s="61">
        <v>1</v>
      </c>
      <c r="B25" s="61">
        <v>111</v>
      </c>
      <c r="C25" s="65">
        <v>54105</v>
      </c>
      <c r="D25" s="66" t="s">
        <v>137</v>
      </c>
      <c r="E25" s="64">
        <v>0</v>
      </c>
      <c r="F25" s="64">
        <v>100</v>
      </c>
      <c r="G25" s="64">
        <v>0</v>
      </c>
      <c r="H25" s="64">
        <v>0</v>
      </c>
      <c r="I25" s="64">
        <f t="shared" si="6"/>
        <v>100</v>
      </c>
    </row>
    <row r="26" spans="1:9" ht="19.5" customHeight="1">
      <c r="A26" s="61">
        <v>1</v>
      </c>
      <c r="B26" s="61">
        <v>111</v>
      </c>
      <c r="C26" s="65">
        <v>54199</v>
      </c>
      <c r="D26" s="66" t="s">
        <v>151</v>
      </c>
      <c r="E26" s="64">
        <v>0</v>
      </c>
      <c r="F26" s="64">
        <v>825</v>
      </c>
      <c r="G26" s="64">
        <v>0</v>
      </c>
      <c r="H26" s="64">
        <v>0</v>
      </c>
      <c r="I26" s="64">
        <f t="shared" si="6"/>
        <v>825</v>
      </c>
    </row>
    <row r="27" spans="1:9" ht="19.5" customHeight="1">
      <c r="A27" s="57">
        <v>1</v>
      </c>
      <c r="B27" s="57">
        <v>111</v>
      </c>
      <c r="C27" s="58">
        <v>542</v>
      </c>
      <c r="D27" s="59" t="s">
        <v>152</v>
      </c>
      <c r="E27" s="60">
        <f>+SUM(E28:E30)</f>
        <v>0</v>
      </c>
      <c r="F27" s="60">
        <f t="shared" ref="F27:H27" si="7">+SUM(F28:F30)</f>
        <v>5100</v>
      </c>
      <c r="G27" s="60">
        <f t="shared" si="7"/>
        <v>0</v>
      </c>
      <c r="H27" s="60">
        <f t="shared" si="7"/>
        <v>0</v>
      </c>
      <c r="I27" s="60">
        <f>+SUM(I28:I30)</f>
        <v>5100</v>
      </c>
    </row>
    <row r="28" spans="1:9" ht="19.5" customHeight="1">
      <c r="A28" s="61">
        <v>1</v>
      </c>
      <c r="B28" s="61">
        <v>111</v>
      </c>
      <c r="C28" s="65">
        <v>54201</v>
      </c>
      <c r="D28" s="66" t="s">
        <v>153</v>
      </c>
      <c r="E28" s="64">
        <v>0</v>
      </c>
      <c r="F28" s="64">
        <v>0</v>
      </c>
      <c r="G28" s="64">
        <v>0</v>
      </c>
      <c r="H28" s="64">
        <v>0</v>
      </c>
      <c r="I28" s="64">
        <f>SUM(E28:H28)</f>
        <v>0</v>
      </c>
    </row>
    <row r="29" spans="1:9" ht="19.5" customHeight="1">
      <c r="A29" s="61">
        <v>1</v>
      </c>
      <c r="B29" s="61">
        <v>111</v>
      </c>
      <c r="C29" s="65">
        <v>54202</v>
      </c>
      <c r="D29" s="66" t="s">
        <v>154</v>
      </c>
      <c r="E29" s="64">
        <v>0</v>
      </c>
      <c r="F29" s="64">
        <v>600</v>
      </c>
      <c r="G29" s="64">
        <v>0</v>
      </c>
      <c r="H29" s="64">
        <v>0</v>
      </c>
      <c r="I29" s="64">
        <f t="shared" ref="I29:I30" si="8">SUM(E29:H29)</f>
        <v>600</v>
      </c>
    </row>
    <row r="30" spans="1:9" ht="19.5" customHeight="1">
      <c r="A30" s="61">
        <v>1</v>
      </c>
      <c r="B30" s="61">
        <v>111</v>
      </c>
      <c r="C30" s="65">
        <v>54203</v>
      </c>
      <c r="D30" s="66" t="s">
        <v>155</v>
      </c>
      <c r="E30" s="64">
        <v>0</v>
      </c>
      <c r="F30" s="64">
        <v>4500</v>
      </c>
      <c r="G30" s="64">
        <v>0</v>
      </c>
      <c r="H30" s="64">
        <v>0</v>
      </c>
      <c r="I30" s="64">
        <f t="shared" si="8"/>
        <v>4500</v>
      </c>
    </row>
    <row r="31" spans="1:9" ht="19.5" customHeight="1">
      <c r="A31" s="57">
        <v>1</v>
      </c>
      <c r="B31" s="57">
        <v>111</v>
      </c>
      <c r="C31" s="58">
        <v>543</v>
      </c>
      <c r="D31" s="59" t="s">
        <v>156</v>
      </c>
      <c r="E31" s="60">
        <f>SUM(E32:E36)</f>
        <v>0</v>
      </c>
      <c r="F31" s="60">
        <f>SUM(F32:F36)</f>
        <v>17145</v>
      </c>
      <c r="G31" s="60">
        <f>SUM(G32:G36)</f>
        <v>0</v>
      </c>
      <c r="H31" s="60">
        <f>SUM(H32:H36)</f>
        <v>0</v>
      </c>
      <c r="I31" s="60">
        <f>SUM(I32:I36)</f>
        <v>17145</v>
      </c>
    </row>
    <row r="32" spans="1:9" ht="19.5" customHeight="1">
      <c r="A32" s="61">
        <v>1</v>
      </c>
      <c r="B32" s="61">
        <v>111</v>
      </c>
      <c r="C32" s="65">
        <v>54304</v>
      </c>
      <c r="D32" s="66" t="s">
        <v>160</v>
      </c>
      <c r="E32" s="64">
        <v>0</v>
      </c>
      <c r="F32" s="64">
        <v>1700</v>
      </c>
      <c r="G32" s="64">
        <v>0</v>
      </c>
      <c r="H32" s="64">
        <v>0</v>
      </c>
      <c r="I32" s="64">
        <f t="shared" ref="I32:I36" si="9">SUM(E32:H32)</f>
        <v>1700</v>
      </c>
    </row>
    <row r="33" spans="1:9" ht="19.5" customHeight="1">
      <c r="A33" s="61">
        <v>1</v>
      </c>
      <c r="B33" s="61">
        <v>111</v>
      </c>
      <c r="C33" s="65">
        <v>54305</v>
      </c>
      <c r="D33" s="66" t="s">
        <v>198</v>
      </c>
      <c r="E33" s="64">
        <v>0</v>
      </c>
      <c r="F33" s="64">
        <v>4160</v>
      </c>
      <c r="G33" s="64">
        <v>0</v>
      </c>
      <c r="H33" s="64">
        <v>0</v>
      </c>
      <c r="I33" s="64">
        <f t="shared" si="9"/>
        <v>4160</v>
      </c>
    </row>
    <row r="34" spans="1:9" ht="19.5" customHeight="1">
      <c r="A34" s="61">
        <v>1</v>
      </c>
      <c r="B34" s="61">
        <v>111</v>
      </c>
      <c r="C34" s="65">
        <v>54313</v>
      </c>
      <c r="D34" s="66" t="s">
        <v>199</v>
      </c>
      <c r="E34" s="64">
        <v>0</v>
      </c>
      <c r="F34" s="64">
        <v>200</v>
      </c>
      <c r="G34" s="64">
        <v>0</v>
      </c>
      <c r="H34" s="64">
        <v>0</v>
      </c>
      <c r="I34" s="64">
        <f t="shared" si="9"/>
        <v>200</v>
      </c>
    </row>
    <row r="35" spans="1:9" ht="19.5" customHeight="1">
      <c r="A35" s="61">
        <v>1</v>
      </c>
      <c r="B35" s="61">
        <v>111</v>
      </c>
      <c r="C35" s="65">
        <v>54316</v>
      </c>
      <c r="D35" s="66" t="s">
        <v>161</v>
      </c>
      <c r="E35" s="64">
        <v>0</v>
      </c>
      <c r="F35" s="64">
        <v>5800</v>
      </c>
      <c r="G35" s="64">
        <v>0</v>
      </c>
      <c r="H35" s="64">
        <v>0</v>
      </c>
      <c r="I35" s="64">
        <f t="shared" si="9"/>
        <v>5800</v>
      </c>
    </row>
    <row r="36" spans="1:9" ht="19.5" customHeight="1">
      <c r="A36" s="61">
        <v>1</v>
      </c>
      <c r="B36" s="61">
        <v>111</v>
      </c>
      <c r="C36" s="65">
        <v>54399</v>
      </c>
      <c r="D36" s="66" t="s">
        <v>165</v>
      </c>
      <c r="E36" s="64">
        <v>0</v>
      </c>
      <c r="F36" s="64">
        <v>5285</v>
      </c>
      <c r="G36" s="64">
        <v>0</v>
      </c>
      <c r="H36" s="64">
        <v>0</v>
      </c>
      <c r="I36" s="64">
        <f t="shared" si="9"/>
        <v>5285</v>
      </c>
    </row>
    <row r="37" spans="1:9" ht="19.5" customHeight="1">
      <c r="A37" s="53">
        <v>1</v>
      </c>
      <c r="B37" s="53">
        <v>111</v>
      </c>
      <c r="C37" s="54">
        <v>55</v>
      </c>
      <c r="D37" s="55" t="s">
        <v>173</v>
      </c>
      <c r="E37" s="56">
        <f>+E38</f>
        <v>0</v>
      </c>
      <c r="F37" s="56">
        <f t="shared" ref="F37:I37" si="10">+F38</f>
        <v>18</v>
      </c>
      <c r="G37" s="56">
        <f t="shared" si="10"/>
        <v>0</v>
      </c>
      <c r="H37" s="56">
        <f t="shared" si="10"/>
        <v>0</v>
      </c>
      <c r="I37" s="56">
        <f t="shared" si="10"/>
        <v>18</v>
      </c>
    </row>
    <row r="38" spans="1:9" ht="19.5" customHeight="1">
      <c r="A38" s="57">
        <v>1</v>
      </c>
      <c r="B38" s="57">
        <v>111</v>
      </c>
      <c r="C38" s="58">
        <v>556</v>
      </c>
      <c r="D38" s="59" t="s">
        <v>177</v>
      </c>
      <c r="E38" s="60">
        <f>SUM(E39:E39)</f>
        <v>0</v>
      </c>
      <c r="F38" s="60">
        <f>SUM(F39:F39)</f>
        <v>18</v>
      </c>
      <c r="G38" s="60">
        <f>SUM(G39:G39)</f>
        <v>0</v>
      </c>
      <c r="H38" s="60">
        <f>SUM(H39:H39)</f>
        <v>0</v>
      </c>
      <c r="I38" s="60">
        <f t="shared" ref="I38:I44" si="11">SUM(E38:H38)</f>
        <v>18</v>
      </c>
    </row>
    <row r="39" spans="1:9" ht="19.5" customHeight="1">
      <c r="A39" s="61">
        <v>1</v>
      </c>
      <c r="B39" s="61">
        <v>111</v>
      </c>
      <c r="C39" s="65">
        <v>55603</v>
      </c>
      <c r="D39" s="66" t="s">
        <v>178</v>
      </c>
      <c r="E39" s="64">
        <v>0</v>
      </c>
      <c r="F39" s="64">
        <v>18</v>
      </c>
      <c r="G39" s="64">
        <v>0</v>
      </c>
      <c r="H39" s="64">
        <v>0</v>
      </c>
      <c r="I39" s="64">
        <f t="shared" si="11"/>
        <v>18</v>
      </c>
    </row>
    <row r="40" spans="1:9" ht="19.5" customHeight="1">
      <c r="A40" s="53">
        <v>1</v>
      </c>
      <c r="B40" s="53">
        <v>111</v>
      </c>
      <c r="C40" s="54">
        <v>56</v>
      </c>
      <c r="D40" s="55" t="s">
        <v>179</v>
      </c>
      <c r="E40" s="56">
        <f>+E41+E43</f>
        <v>0</v>
      </c>
      <c r="F40" s="56">
        <f t="shared" ref="F40:H40" si="12">+F41+F43</f>
        <v>1850</v>
      </c>
      <c r="G40" s="56">
        <f t="shared" si="12"/>
        <v>0</v>
      </c>
      <c r="H40" s="56">
        <f t="shared" si="12"/>
        <v>0</v>
      </c>
      <c r="I40" s="56">
        <f t="shared" si="11"/>
        <v>1850</v>
      </c>
    </row>
    <row r="41" spans="1:9" ht="19.5" customHeight="1">
      <c r="A41" s="76">
        <v>1</v>
      </c>
      <c r="B41" s="76">
        <v>111</v>
      </c>
      <c r="C41" s="77">
        <v>557</v>
      </c>
      <c r="D41" s="78" t="s">
        <v>180</v>
      </c>
      <c r="E41" s="60">
        <f>+E42</f>
        <v>0</v>
      </c>
      <c r="F41" s="60">
        <f t="shared" ref="F41:H41" si="13">+F42</f>
        <v>1650</v>
      </c>
      <c r="G41" s="60">
        <f t="shared" si="13"/>
        <v>0</v>
      </c>
      <c r="H41" s="60">
        <f t="shared" si="13"/>
        <v>0</v>
      </c>
      <c r="I41" s="60">
        <f t="shared" si="11"/>
        <v>1650</v>
      </c>
    </row>
    <row r="42" spans="1:9" ht="19.5" customHeight="1">
      <c r="A42" s="79">
        <v>1</v>
      </c>
      <c r="B42" s="79">
        <v>111</v>
      </c>
      <c r="C42" s="80">
        <v>55799</v>
      </c>
      <c r="D42" s="63" t="s">
        <v>181</v>
      </c>
      <c r="E42" s="64">
        <v>0</v>
      </c>
      <c r="F42" s="64">
        <v>1650</v>
      </c>
      <c r="G42" s="64">
        <v>0</v>
      </c>
      <c r="H42" s="64">
        <v>0</v>
      </c>
      <c r="I42" s="64">
        <f t="shared" si="11"/>
        <v>1650</v>
      </c>
    </row>
    <row r="43" spans="1:9" ht="19.5" customHeight="1">
      <c r="A43" s="57">
        <v>1</v>
      </c>
      <c r="B43" s="57">
        <v>111</v>
      </c>
      <c r="C43" s="58">
        <v>562</v>
      </c>
      <c r="D43" s="59" t="s">
        <v>182</v>
      </c>
      <c r="E43" s="60">
        <f>SUM(E44:E44)</f>
        <v>0</v>
      </c>
      <c r="F43" s="60">
        <f>SUM(F44:F44)</f>
        <v>200</v>
      </c>
      <c r="G43" s="60">
        <f>SUM(G44:G44)</f>
        <v>0</v>
      </c>
      <c r="H43" s="60">
        <f>SUM(H44:H44)</f>
        <v>0</v>
      </c>
      <c r="I43" s="60">
        <f t="shared" si="11"/>
        <v>200</v>
      </c>
    </row>
    <row r="44" spans="1:9" ht="19.5" customHeight="1">
      <c r="A44" s="61">
        <v>1</v>
      </c>
      <c r="B44" s="61">
        <v>111</v>
      </c>
      <c r="C44" s="65">
        <v>56304</v>
      </c>
      <c r="D44" s="66" t="s">
        <v>183</v>
      </c>
      <c r="E44" s="64">
        <v>0</v>
      </c>
      <c r="F44" s="64">
        <v>200</v>
      </c>
      <c r="G44" s="64">
        <v>0</v>
      </c>
      <c r="H44" s="64">
        <v>0</v>
      </c>
      <c r="I44" s="64">
        <f t="shared" si="11"/>
        <v>200</v>
      </c>
    </row>
    <row r="45" spans="1:9" ht="15.75">
      <c r="A45" s="625" t="s">
        <v>195</v>
      </c>
      <c r="B45" s="625"/>
      <c r="C45" s="625"/>
      <c r="D45" s="625"/>
      <c r="E45" s="81">
        <f>+E44+E42+E39+E36+E35+E34+E33+E32+E30+E29+E28+E26+E25+E24+E23+E20+E18+E16+E15+E14+E13</f>
        <v>0</v>
      </c>
      <c r="F45" s="81">
        <f t="shared" ref="F45:I45" si="14">+F44+F42+F39+F36+F35+F34+F33+F32+F30+F29+F28+F26+F25+F24+F23+F20+F18+F16+F15+F14+F13</f>
        <v>37215.556250000001</v>
      </c>
      <c r="G45" s="81">
        <f t="shared" si="14"/>
        <v>0</v>
      </c>
      <c r="H45" s="81">
        <f t="shared" si="14"/>
        <v>0</v>
      </c>
      <c r="I45" s="81">
        <f t="shared" si="14"/>
        <v>37215.556250000001</v>
      </c>
    </row>
    <row r="46" spans="1:9" ht="15.75">
      <c r="A46" s="625" t="s">
        <v>196</v>
      </c>
      <c r="B46" s="625"/>
      <c r="C46" s="625"/>
      <c r="D46" s="625"/>
      <c r="E46" s="81">
        <f>+E43+E41+E38+E31+E27+E22+E19+E17+E12</f>
        <v>0</v>
      </c>
      <c r="F46" s="81">
        <f t="shared" ref="F46:I46" si="15">+F43+F41+F38+F31+F27+F22+F19+F17+F12</f>
        <v>37215.556250000001</v>
      </c>
      <c r="G46" s="81">
        <f t="shared" si="15"/>
        <v>0</v>
      </c>
      <c r="H46" s="81">
        <f t="shared" si="15"/>
        <v>0</v>
      </c>
      <c r="I46" s="81">
        <f t="shared" si="15"/>
        <v>37215.556250000001</v>
      </c>
    </row>
    <row r="47" spans="1:9" ht="15.75">
      <c r="A47" s="625" t="s">
        <v>197</v>
      </c>
      <c r="B47" s="625"/>
      <c r="C47" s="625"/>
      <c r="D47" s="625"/>
      <c r="E47" s="81">
        <f>+E40+E37+E21+E11</f>
        <v>0</v>
      </c>
      <c r="F47" s="81">
        <f t="shared" ref="F47:I47" si="16">+F40+F37+F21+F11</f>
        <v>37215.556250000001</v>
      </c>
      <c r="G47" s="81">
        <f t="shared" si="16"/>
        <v>0</v>
      </c>
      <c r="H47" s="81">
        <f t="shared" si="16"/>
        <v>0</v>
      </c>
      <c r="I47" s="81">
        <f t="shared" si="16"/>
        <v>37215.556250000001</v>
      </c>
    </row>
  </sheetData>
  <mergeCells count="18">
    <mergeCell ref="A45:D45"/>
    <mergeCell ref="A46:D46"/>
    <mergeCell ref="A47:D47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0866141732283472" right="0.70866141732283472" top="0.55118110236220474" bottom="0.55118110236220474" header="0.31496062992125984" footer="0.31496062992125984"/>
  <pageSetup scale="67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AECE-4419-4853-B856-1651C2D47E14}">
  <sheetPr>
    <tabColor rgb="FFFFFF00"/>
  </sheetPr>
  <dimension ref="A1:I34"/>
  <sheetViews>
    <sheetView topLeftCell="A13" workbookViewId="0">
      <selection activeCell="F37" sqref="F37"/>
    </sheetView>
  </sheetViews>
  <sheetFormatPr baseColWidth="10" defaultRowHeight="15"/>
  <cols>
    <col min="1" max="1" width="49.42578125" customWidth="1"/>
    <col min="3" max="3" width="12.5703125" bestFit="1" customWidth="1"/>
    <col min="4" max="4" width="12.7109375" customWidth="1"/>
  </cols>
  <sheetData>
    <row r="1" spans="1:9" ht="15.75">
      <c r="A1" s="447" t="s">
        <v>614</v>
      </c>
      <c r="B1" s="447"/>
      <c r="C1" s="447"/>
      <c r="D1" s="447"/>
      <c r="E1" s="447"/>
      <c r="F1" s="447"/>
      <c r="G1" s="447"/>
      <c r="H1" s="447"/>
    </row>
    <row r="2" spans="1:9" ht="15.75">
      <c r="A2" s="447" t="s">
        <v>671</v>
      </c>
      <c r="B2" s="447"/>
      <c r="C2" s="447"/>
      <c r="D2" s="447"/>
      <c r="E2" s="447"/>
      <c r="F2" s="447"/>
      <c r="G2" s="447"/>
      <c r="H2" s="447"/>
    </row>
    <row r="3" spans="1:9" ht="15.75">
      <c r="A3" s="448" t="s">
        <v>650</v>
      </c>
      <c r="B3" s="448"/>
      <c r="C3" s="448"/>
      <c r="D3" s="448"/>
      <c r="E3" s="448"/>
      <c r="F3" s="448"/>
      <c r="G3" s="448"/>
      <c r="H3" s="448"/>
    </row>
    <row r="4" spans="1:9" ht="15.75">
      <c r="A4" s="449" t="s">
        <v>651</v>
      </c>
      <c r="B4" s="449"/>
      <c r="C4" s="449"/>
      <c r="D4" s="449"/>
      <c r="E4" s="449"/>
      <c r="F4" s="449"/>
      <c r="G4" s="449"/>
      <c r="H4" s="449"/>
    </row>
    <row r="5" spans="1:9" ht="15.75">
      <c r="A5" s="450"/>
      <c r="B5" s="450"/>
      <c r="C5" s="205"/>
      <c r="D5" s="205"/>
      <c r="E5" s="205"/>
      <c r="F5" s="205"/>
      <c r="G5" s="205"/>
      <c r="H5" s="205"/>
    </row>
    <row r="6" spans="1:9" ht="15.75">
      <c r="A6" s="206" t="s">
        <v>98</v>
      </c>
      <c r="B6" s="206"/>
      <c r="C6" s="206"/>
      <c r="D6" s="206"/>
      <c r="E6" s="206"/>
      <c r="F6" s="206"/>
      <c r="G6" s="206"/>
      <c r="H6" s="206"/>
    </row>
    <row r="7" spans="1:9" ht="15.75">
      <c r="A7" s="206" t="s">
        <v>670</v>
      </c>
      <c r="B7" s="206"/>
      <c r="C7" s="206"/>
      <c r="D7" s="206"/>
      <c r="E7" s="206"/>
      <c r="F7" s="206"/>
      <c r="G7" s="206"/>
      <c r="H7" s="206"/>
    </row>
    <row r="8" spans="1:9">
      <c r="A8" s="446"/>
      <c r="B8" s="446"/>
      <c r="C8" s="446"/>
      <c r="D8" s="446"/>
      <c r="E8" s="446"/>
      <c r="F8" s="446"/>
      <c r="G8" s="446"/>
      <c r="H8" s="446"/>
    </row>
    <row r="9" spans="1:9" ht="19.5">
      <c r="A9" s="451" t="s">
        <v>652</v>
      </c>
      <c r="B9" s="451"/>
      <c r="C9" s="451"/>
      <c r="D9" s="451"/>
      <c r="E9" s="451"/>
      <c r="F9" s="451"/>
      <c r="G9" s="451"/>
      <c r="H9" s="451"/>
    </row>
    <row r="10" spans="1:9">
      <c r="A10" s="452" t="s">
        <v>653</v>
      </c>
      <c r="B10" s="452"/>
      <c r="C10" s="452"/>
      <c r="D10" s="452"/>
      <c r="E10" s="452"/>
      <c r="F10" s="452"/>
      <c r="G10" s="452"/>
      <c r="H10" s="452"/>
    </row>
    <row r="11" spans="1:9" ht="19.5">
      <c r="A11" s="453" t="s">
        <v>654</v>
      </c>
      <c r="B11" s="453"/>
      <c r="C11" s="453"/>
      <c r="D11" s="453"/>
      <c r="E11" s="453"/>
      <c r="F11" s="453"/>
      <c r="G11" s="453"/>
      <c r="H11" s="453"/>
    </row>
    <row r="12" spans="1:9" ht="19.5">
      <c r="A12" s="453" t="s">
        <v>655</v>
      </c>
      <c r="B12" s="453"/>
      <c r="C12" s="453"/>
      <c r="D12" s="453"/>
      <c r="E12" s="453"/>
      <c r="F12" s="453"/>
      <c r="G12" s="453"/>
      <c r="H12" s="453"/>
    </row>
    <row r="13" spans="1:9">
      <c r="A13" s="454" t="s">
        <v>656</v>
      </c>
      <c r="B13" s="454"/>
      <c r="C13" s="454"/>
      <c r="D13" s="454"/>
      <c r="E13" s="454"/>
      <c r="F13" s="454"/>
      <c r="G13" s="454"/>
      <c r="H13" s="454"/>
    </row>
    <row r="14" spans="1:9" ht="19.5">
      <c r="A14" s="455" t="s">
        <v>830</v>
      </c>
      <c r="B14" s="455"/>
      <c r="C14" s="455"/>
      <c r="D14" s="455"/>
      <c r="E14" s="455"/>
      <c r="F14" s="455"/>
      <c r="G14" s="455"/>
      <c r="H14" s="455"/>
    </row>
    <row r="15" spans="1:9" ht="15.75" thickBot="1">
      <c r="A15" s="207"/>
      <c r="B15" s="207"/>
      <c r="C15" s="207"/>
      <c r="D15" s="207"/>
      <c r="E15" s="207"/>
      <c r="F15" s="207"/>
      <c r="G15" s="207"/>
      <c r="H15" s="207"/>
    </row>
    <row r="16" spans="1:9" ht="77.25" thickBot="1">
      <c r="A16" s="208" t="s">
        <v>657</v>
      </c>
      <c r="B16" s="209" t="s">
        <v>658</v>
      </c>
      <c r="C16" s="210" t="s">
        <v>357</v>
      </c>
      <c r="D16" s="209" t="s">
        <v>659</v>
      </c>
      <c r="E16" s="209" t="s">
        <v>660</v>
      </c>
      <c r="F16" s="211" t="s">
        <v>350</v>
      </c>
      <c r="G16" s="211" t="s">
        <v>546</v>
      </c>
      <c r="H16" s="212" t="s">
        <v>545</v>
      </c>
      <c r="I16" s="315" t="s">
        <v>829</v>
      </c>
    </row>
    <row r="17" spans="1:9">
      <c r="A17" s="213" t="s">
        <v>661</v>
      </c>
      <c r="B17" s="214">
        <f>+'DETALLE DE INGRESOS'!K10</f>
        <v>16739.7</v>
      </c>
      <c r="C17" s="215"/>
      <c r="D17" s="215"/>
      <c r="E17" s="215"/>
      <c r="F17" s="215"/>
      <c r="G17" s="215"/>
      <c r="H17" s="316"/>
      <c r="I17" s="330"/>
    </row>
    <row r="18" spans="1:9">
      <c r="A18" s="216" t="s">
        <v>662</v>
      </c>
      <c r="B18" s="217">
        <f>+'DETALLE DE INGRESOS'!K15</f>
        <v>76435.66</v>
      </c>
      <c r="C18" s="218"/>
      <c r="D18" s="218"/>
      <c r="E18" s="218"/>
      <c r="F18" s="218"/>
      <c r="G18" s="218"/>
      <c r="H18" s="317"/>
      <c r="I18" s="319"/>
    </row>
    <row r="19" spans="1:9">
      <c r="A19" s="216" t="s">
        <v>663</v>
      </c>
      <c r="B19" s="217">
        <f>+'DETALLE DE INGRESOS'!K32</f>
        <v>28370.400000000001</v>
      </c>
      <c r="C19" s="218"/>
      <c r="D19" s="218"/>
      <c r="E19" s="218"/>
      <c r="F19" s="218"/>
      <c r="G19" s="218"/>
      <c r="H19" s="317"/>
      <c r="I19" s="319"/>
    </row>
    <row r="20" spans="1:9">
      <c r="A20" s="216" t="s">
        <v>664</v>
      </c>
      <c r="B20" s="217">
        <f>+'DETALLE DE INGRESOS'!K35</f>
        <v>22323.200000000001</v>
      </c>
      <c r="C20" s="218"/>
      <c r="D20" s="218"/>
      <c r="E20" s="218"/>
      <c r="F20" s="218"/>
      <c r="G20" s="218"/>
      <c r="H20" s="317"/>
      <c r="I20" s="319"/>
    </row>
    <row r="21" spans="1:9">
      <c r="A21" s="216" t="s">
        <v>665</v>
      </c>
      <c r="B21" s="218"/>
      <c r="C21" s="218">
        <f>+'DETALLE DE INGRESOS'!K42</f>
        <v>365677.8</v>
      </c>
      <c r="D21" s="218"/>
      <c r="E21" s="218"/>
      <c r="F21" s="218"/>
      <c r="G21" s="218"/>
      <c r="H21" s="317"/>
      <c r="I21" s="319"/>
    </row>
    <row r="22" spans="1:9">
      <c r="A22" s="216" t="s">
        <v>666</v>
      </c>
      <c r="B22" s="218"/>
      <c r="C22" s="218"/>
      <c r="D22" s="218">
        <f>+'DETALLE DE INGRESOS'!D45</f>
        <v>1097033.6200000001</v>
      </c>
      <c r="E22" s="218"/>
      <c r="F22" s="218"/>
      <c r="G22" s="218"/>
      <c r="H22" s="317"/>
      <c r="I22" s="319"/>
    </row>
    <row r="23" spans="1:9">
      <c r="A23" s="216" t="s">
        <v>667</v>
      </c>
      <c r="B23" s="218"/>
      <c r="C23" s="218"/>
      <c r="D23" s="218"/>
      <c r="E23" s="218">
        <f>+'DETALLE DE INGRESOS'!E45</f>
        <v>365677.99</v>
      </c>
      <c r="F23" s="218"/>
      <c r="G23" s="218"/>
      <c r="H23" s="317"/>
      <c r="I23" s="319"/>
    </row>
    <row r="24" spans="1:9">
      <c r="A24" s="216" t="s">
        <v>668</v>
      </c>
      <c r="B24" s="218"/>
      <c r="C24" s="218"/>
      <c r="D24" s="218"/>
      <c r="E24" s="218"/>
      <c r="F24" s="218"/>
      <c r="G24" s="218"/>
      <c r="H24" s="317">
        <f>+'DETALLE DE INGRESOS'!I45</f>
        <v>70000</v>
      </c>
      <c r="I24" s="319"/>
    </row>
    <row r="25" spans="1:9">
      <c r="A25" s="216" t="s">
        <v>828</v>
      </c>
      <c r="B25" s="217">
        <f>+'DETALLE DE INGRESOS'!K50</f>
        <v>2445.33</v>
      </c>
      <c r="C25" s="218"/>
      <c r="D25" s="218"/>
      <c r="E25" s="218"/>
      <c r="F25" s="218"/>
      <c r="G25" s="218"/>
      <c r="H25" s="317"/>
      <c r="I25" s="319"/>
    </row>
    <row r="26" spans="1:9">
      <c r="A26" s="216" t="s">
        <v>827</v>
      </c>
      <c r="B26" s="217">
        <f>+'DETALLE DE INGRESOS'!F51</f>
        <v>10908.84</v>
      </c>
      <c r="C26" s="324">
        <f>+'DETALLE DE INGRESOS'!C51</f>
        <v>1426.23</v>
      </c>
      <c r="D26" s="217">
        <f>+'DETALLE DE INGRESOS'!D51</f>
        <v>11019.74</v>
      </c>
      <c r="E26" s="217">
        <f>+'DETALLE DE INGRESOS'!E51</f>
        <v>867.93</v>
      </c>
      <c r="F26" s="217">
        <f>+'DETALLE DE INGRESOS'!H51</f>
        <v>45741.04</v>
      </c>
      <c r="G26" s="219">
        <f>+'DETALLE DE INGRESOS'!G51</f>
        <v>18188.330000000002</v>
      </c>
      <c r="H26" s="318">
        <f>+'DETALLE DE INGRESOS'!I51</f>
        <v>288.16000000000003</v>
      </c>
      <c r="I26" s="323">
        <f>+'DETALLE DE INGRESOS'!J51</f>
        <v>18325.53</v>
      </c>
    </row>
    <row r="27" spans="1:9" ht="30" customHeight="1" thickBot="1">
      <c r="A27" s="329" t="s">
        <v>669</v>
      </c>
      <c r="B27" s="325">
        <f>+'DETALLE DE INGRESOS'!F53</f>
        <v>17464</v>
      </c>
      <c r="C27" s="325">
        <f>+'DETALLE DE INGRESOS'!C53</f>
        <v>190989.75</v>
      </c>
      <c r="D27" s="325">
        <f>+'DETALLE DE INGRESOS'!D53</f>
        <v>439258.06</v>
      </c>
      <c r="E27" s="327">
        <f>+'DETALLE DE INGRESOS'!E53</f>
        <v>191816.45</v>
      </c>
      <c r="F27" s="327">
        <f>+'DETALLE DE INGRESOS'!H53</f>
        <v>0</v>
      </c>
      <c r="G27" s="327"/>
      <c r="H27" s="328"/>
      <c r="I27" s="326"/>
    </row>
    <row r="28" spans="1:9" ht="26.25" customHeight="1" thickBot="1">
      <c r="A28" s="220" t="s">
        <v>74</v>
      </c>
      <c r="B28" s="320">
        <f t="shared" ref="B28:I28" si="0">SUM(B17:B27)</f>
        <v>174687.13</v>
      </c>
      <c r="C28" s="320">
        <f t="shared" si="0"/>
        <v>558093.78</v>
      </c>
      <c r="D28" s="320">
        <f t="shared" si="0"/>
        <v>1547311.4200000002</v>
      </c>
      <c r="E28" s="320">
        <f t="shared" si="0"/>
        <v>558362.37</v>
      </c>
      <c r="F28" s="320">
        <f t="shared" si="0"/>
        <v>45741.04</v>
      </c>
      <c r="G28" s="320">
        <f t="shared" si="0"/>
        <v>18188.330000000002</v>
      </c>
      <c r="H28" s="321">
        <f t="shared" si="0"/>
        <v>70288.160000000003</v>
      </c>
      <c r="I28" s="322">
        <f t="shared" si="0"/>
        <v>18325.53</v>
      </c>
    </row>
    <row r="29" spans="1:9" ht="48" customHeight="1" thickBot="1">
      <c r="A29" s="221" t="s">
        <v>831</v>
      </c>
      <c r="B29" s="443">
        <f>+I28+H28+G28+F28+E28+D28+C28+B28</f>
        <v>2990997.76</v>
      </c>
      <c r="C29" s="444"/>
      <c r="D29" s="444"/>
      <c r="E29" s="444"/>
      <c r="F29" s="444"/>
      <c r="G29" s="444"/>
      <c r="H29" s="444"/>
      <c r="I29" s="445"/>
    </row>
    <row r="33" spans="3:5">
      <c r="E33" s="99"/>
    </row>
    <row r="34" spans="3:5">
      <c r="C34" s="99"/>
    </row>
  </sheetData>
  <mergeCells count="13">
    <mergeCell ref="B29:I29"/>
    <mergeCell ref="A8:H8"/>
    <mergeCell ref="A1:H1"/>
    <mergeCell ref="A2:H2"/>
    <mergeCell ref="A3:H3"/>
    <mergeCell ref="A4:H4"/>
    <mergeCell ref="A5:B5"/>
    <mergeCell ref="A9:H9"/>
    <mergeCell ref="A10:H10"/>
    <mergeCell ref="A11:H11"/>
    <mergeCell ref="A12:H12"/>
    <mergeCell ref="A13:H13"/>
    <mergeCell ref="A14:H14"/>
  </mergeCells>
  <pageMargins left="0.51181102362204722" right="0.51181102362204722" top="0.74803149606299213" bottom="0.74803149606299213" header="0.31496062992125984" footer="0.31496062992125984"/>
  <pageSetup scale="8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7">
    <pageSetUpPr fitToPage="1"/>
  </sheetPr>
  <dimension ref="A1:I32"/>
  <sheetViews>
    <sheetView workbookViewId="0">
      <selection activeCell="I34" sqref="I34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2.7109375" bestFit="1" customWidth="1"/>
    <col min="9" max="9" width="14.8554687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75%'!B26</f>
        <v>Programa de dotación de productos de primera necesidad para adultos mayores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19.5" customHeight="1">
      <c r="A11" s="53">
        <v>1</v>
      </c>
      <c r="B11" s="53">
        <v>111</v>
      </c>
      <c r="C11" s="54">
        <v>54</v>
      </c>
      <c r="D11" s="55" t="s">
        <v>131</v>
      </c>
      <c r="E11" s="56">
        <f>+E12+E18</f>
        <v>0</v>
      </c>
      <c r="F11" s="56">
        <f t="shared" ref="F11:I11" si="0">+F12+F18</f>
        <v>22480</v>
      </c>
      <c r="G11" s="56">
        <f t="shared" si="0"/>
        <v>0</v>
      </c>
      <c r="H11" s="56">
        <f t="shared" si="0"/>
        <v>0</v>
      </c>
      <c r="I11" s="56">
        <f t="shared" si="0"/>
        <v>22480</v>
      </c>
    </row>
    <row r="12" spans="1:9" ht="19.5" customHeight="1">
      <c r="A12" s="57">
        <v>1</v>
      </c>
      <c r="B12" s="57">
        <v>111</v>
      </c>
      <c r="C12" s="58">
        <v>541</v>
      </c>
      <c r="D12" s="59" t="s">
        <v>132</v>
      </c>
      <c r="E12" s="60">
        <f>SUM(E13:E17)</f>
        <v>0</v>
      </c>
      <c r="F12" s="60">
        <f>SUM(F13:F17)</f>
        <v>20672</v>
      </c>
      <c r="G12" s="60">
        <f>SUM(G13:G17)</f>
        <v>0</v>
      </c>
      <c r="H12" s="60">
        <f>SUM(H13:H17)</f>
        <v>0</v>
      </c>
      <c r="I12" s="60">
        <f>SUM(I13:I17)</f>
        <v>20672</v>
      </c>
    </row>
    <row r="13" spans="1:9" ht="19.5" customHeight="1">
      <c r="A13" s="61">
        <v>1</v>
      </c>
      <c r="B13" s="61">
        <v>111</v>
      </c>
      <c r="C13" s="65">
        <v>54101</v>
      </c>
      <c r="D13" s="66" t="s">
        <v>133</v>
      </c>
      <c r="E13" s="64">
        <v>0</v>
      </c>
      <c r="F13" s="64">
        <v>20250</v>
      </c>
      <c r="G13" s="64">
        <v>0</v>
      </c>
      <c r="H13" s="64">
        <v>0</v>
      </c>
      <c r="I13" s="64">
        <f>+SUM(E13:H13)</f>
        <v>20250</v>
      </c>
    </row>
    <row r="14" spans="1:9" ht="19.5" customHeight="1">
      <c r="A14" s="61">
        <v>1</v>
      </c>
      <c r="B14" s="61">
        <v>111</v>
      </c>
      <c r="C14" s="65">
        <v>54104</v>
      </c>
      <c r="D14" s="66" t="s">
        <v>136</v>
      </c>
      <c r="E14" s="64">
        <v>0</v>
      </c>
      <c r="F14" s="64">
        <v>250</v>
      </c>
      <c r="G14" s="64">
        <v>0</v>
      </c>
      <c r="H14" s="64">
        <v>0</v>
      </c>
      <c r="I14" s="64">
        <f t="shared" ref="I14:I17" si="1">+SUM(E14:H14)</f>
        <v>250</v>
      </c>
    </row>
    <row r="15" spans="1:9" ht="19.5" customHeight="1">
      <c r="A15" s="61">
        <v>1</v>
      </c>
      <c r="B15" s="61">
        <v>111</v>
      </c>
      <c r="C15" s="65">
        <v>54105</v>
      </c>
      <c r="D15" s="66" t="s">
        <v>137</v>
      </c>
      <c r="E15" s="64">
        <v>0</v>
      </c>
      <c r="F15" s="64">
        <v>60</v>
      </c>
      <c r="G15" s="64">
        <v>0</v>
      </c>
      <c r="H15" s="64">
        <v>0</v>
      </c>
      <c r="I15" s="64">
        <f t="shared" si="1"/>
        <v>60</v>
      </c>
    </row>
    <row r="16" spans="1:9" ht="19.5" customHeight="1">
      <c r="A16" s="61">
        <v>1</v>
      </c>
      <c r="B16" s="61">
        <v>111</v>
      </c>
      <c r="C16" s="65">
        <v>54106</v>
      </c>
      <c r="D16" s="66" t="s">
        <v>138</v>
      </c>
      <c r="E16" s="64">
        <v>0</v>
      </c>
      <c r="F16" s="64">
        <v>40</v>
      </c>
      <c r="G16" s="64">
        <v>0</v>
      </c>
      <c r="H16" s="64">
        <v>0</v>
      </c>
      <c r="I16" s="64">
        <f t="shared" si="1"/>
        <v>40</v>
      </c>
    </row>
    <row r="17" spans="1:9" ht="19.5" customHeight="1">
      <c r="A17" s="61">
        <v>1</v>
      </c>
      <c r="B17" s="61">
        <v>111</v>
      </c>
      <c r="C17" s="65">
        <v>54199</v>
      </c>
      <c r="D17" s="66" t="s">
        <v>151</v>
      </c>
      <c r="E17" s="64">
        <v>0</v>
      </c>
      <c r="F17" s="64">
        <v>72</v>
      </c>
      <c r="G17" s="64">
        <v>0</v>
      </c>
      <c r="H17" s="64">
        <v>0</v>
      </c>
      <c r="I17" s="64">
        <f t="shared" si="1"/>
        <v>72</v>
      </c>
    </row>
    <row r="18" spans="1:9" ht="19.5" customHeight="1">
      <c r="A18" s="57">
        <v>1</v>
      </c>
      <c r="B18" s="57">
        <v>111</v>
      </c>
      <c r="C18" s="58">
        <v>543</v>
      </c>
      <c r="D18" s="59" t="s">
        <v>156</v>
      </c>
      <c r="E18" s="60">
        <f>SUM(E19:E20)</f>
        <v>0</v>
      </c>
      <c r="F18" s="60">
        <f>SUM(F19:F20)</f>
        <v>1808</v>
      </c>
      <c r="G18" s="60">
        <f>SUM(G19:G20)</f>
        <v>0</v>
      </c>
      <c r="H18" s="60">
        <f>SUM(H19:H20)</f>
        <v>0</v>
      </c>
      <c r="I18" s="60">
        <f>SUM(I19:I20)</f>
        <v>1808</v>
      </c>
    </row>
    <row r="19" spans="1:9" ht="19.5" customHeight="1">
      <c r="A19" s="61">
        <v>1</v>
      </c>
      <c r="B19" s="61">
        <v>111</v>
      </c>
      <c r="C19" s="65">
        <v>54304</v>
      </c>
      <c r="D19" s="66" t="s">
        <v>160</v>
      </c>
      <c r="E19" s="64">
        <v>0</v>
      </c>
      <c r="F19" s="64">
        <v>1100</v>
      </c>
      <c r="G19" s="64">
        <v>0</v>
      </c>
      <c r="H19" s="64">
        <v>0</v>
      </c>
      <c r="I19" s="64">
        <f t="shared" ref="I19:I20" si="2">SUM(E19:H19)</f>
        <v>1100</v>
      </c>
    </row>
    <row r="20" spans="1:9" ht="19.5" customHeight="1">
      <c r="A20" s="61">
        <v>1</v>
      </c>
      <c r="B20" s="61">
        <v>111</v>
      </c>
      <c r="C20" s="65">
        <v>54399</v>
      </c>
      <c r="D20" s="66" t="s">
        <v>165</v>
      </c>
      <c r="E20" s="64">
        <v>0</v>
      </c>
      <c r="F20" s="64">
        <f>233+475</f>
        <v>708</v>
      </c>
      <c r="G20" s="64">
        <v>0</v>
      </c>
      <c r="H20" s="64">
        <v>0</v>
      </c>
      <c r="I20" s="64">
        <f t="shared" si="2"/>
        <v>708</v>
      </c>
    </row>
    <row r="21" spans="1:9" ht="19.5" customHeight="1">
      <c r="A21" s="53">
        <v>1</v>
      </c>
      <c r="B21" s="53">
        <v>111</v>
      </c>
      <c r="C21" s="54">
        <v>55</v>
      </c>
      <c r="D21" s="55" t="s">
        <v>173</v>
      </c>
      <c r="E21" s="56">
        <f>+E22</f>
        <v>0</v>
      </c>
      <c r="F21" s="56">
        <f t="shared" ref="F21:I21" si="3">+F22</f>
        <v>20</v>
      </c>
      <c r="G21" s="56">
        <f t="shared" si="3"/>
        <v>0</v>
      </c>
      <c r="H21" s="56">
        <f t="shared" si="3"/>
        <v>0</v>
      </c>
      <c r="I21" s="56">
        <f t="shared" si="3"/>
        <v>20</v>
      </c>
    </row>
    <row r="22" spans="1:9" ht="19.5" customHeight="1">
      <c r="A22" s="57">
        <v>1</v>
      </c>
      <c r="B22" s="57">
        <v>111</v>
      </c>
      <c r="C22" s="58">
        <v>556</v>
      </c>
      <c r="D22" s="59" t="s">
        <v>177</v>
      </c>
      <c r="E22" s="60">
        <f>SUM(E23:E23)</f>
        <v>0</v>
      </c>
      <c r="F22" s="60">
        <f>SUM(F23:F23)</f>
        <v>20</v>
      </c>
      <c r="G22" s="60">
        <f>SUM(G23:G23)</f>
        <v>0</v>
      </c>
      <c r="H22" s="60">
        <f>SUM(H23:H23)</f>
        <v>0</v>
      </c>
      <c r="I22" s="60">
        <f>+SUM(I23)</f>
        <v>20</v>
      </c>
    </row>
    <row r="23" spans="1:9" ht="19.5" customHeight="1">
      <c r="A23" s="61">
        <v>1</v>
      </c>
      <c r="B23" s="61">
        <v>111</v>
      </c>
      <c r="C23" s="65">
        <v>55603</v>
      </c>
      <c r="D23" s="66" t="s">
        <v>178</v>
      </c>
      <c r="E23" s="64">
        <v>0</v>
      </c>
      <c r="F23" s="64">
        <v>20</v>
      </c>
      <c r="G23" s="64">
        <v>0</v>
      </c>
      <c r="H23" s="64">
        <v>0</v>
      </c>
      <c r="I23" s="64">
        <f t="shared" ref="I23:I29" si="4">SUM(E23:H23)</f>
        <v>20</v>
      </c>
    </row>
    <row r="24" spans="1:9" ht="19.5" customHeight="1">
      <c r="A24" s="53">
        <v>1</v>
      </c>
      <c r="B24" s="53">
        <v>111</v>
      </c>
      <c r="C24" s="54">
        <v>56</v>
      </c>
      <c r="D24" s="55" t="s">
        <v>179</v>
      </c>
      <c r="E24" s="56">
        <f>+E25+E27</f>
        <v>0</v>
      </c>
      <c r="F24" s="56">
        <f t="shared" ref="F24:H24" si="5">+F25+F27</f>
        <v>2500</v>
      </c>
      <c r="G24" s="56">
        <f t="shared" si="5"/>
        <v>0</v>
      </c>
      <c r="H24" s="56">
        <f t="shared" si="5"/>
        <v>0</v>
      </c>
      <c r="I24" s="56">
        <f t="shared" si="4"/>
        <v>2500</v>
      </c>
    </row>
    <row r="25" spans="1:9" ht="19.5" customHeight="1">
      <c r="A25" s="76">
        <v>1</v>
      </c>
      <c r="B25" s="76">
        <v>111</v>
      </c>
      <c r="C25" s="77">
        <v>557</v>
      </c>
      <c r="D25" s="78" t="s">
        <v>180</v>
      </c>
      <c r="E25" s="60">
        <f>+E26</f>
        <v>0</v>
      </c>
      <c r="F25" s="60">
        <f t="shared" ref="F25:H25" si="6">+F26</f>
        <v>1500</v>
      </c>
      <c r="G25" s="60">
        <f t="shared" si="6"/>
        <v>0</v>
      </c>
      <c r="H25" s="60">
        <f t="shared" si="6"/>
        <v>0</v>
      </c>
      <c r="I25" s="60">
        <f>+SUM(I26)</f>
        <v>1500</v>
      </c>
    </row>
    <row r="26" spans="1:9" ht="19.5" customHeight="1">
      <c r="A26" s="79">
        <v>1</v>
      </c>
      <c r="B26" s="79">
        <v>111</v>
      </c>
      <c r="C26" s="80">
        <v>55799</v>
      </c>
      <c r="D26" s="63" t="s">
        <v>181</v>
      </c>
      <c r="E26" s="64">
        <v>0</v>
      </c>
      <c r="F26" s="64">
        <v>1500</v>
      </c>
      <c r="G26" s="64">
        <v>0</v>
      </c>
      <c r="H26" s="64">
        <v>0</v>
      </c>
      <c r="I26" s="64">
        <f t="shared" si="4"/>
        <v>1500</v>
      </c>
    </row>
    <row r="27" spans="1:9" ht="19.5" customHeight="1">
      <c r="A27" s="57">
        <v>1</v>
      </c>
      <c r="B27" s="57">
        <v>111</v>
      </c>
      <c r="C27" s="58">
        <v>562</v>
      </c>
      <c r="D27" s="59" t="s">
        <v>182</v>
      </c>
      <c r="E27" s="60">
        <f>SUM(E28:E29)</f>
        <v>0</v>
      </c>
      <c r="F27" s="60">
        <f t="shared" ref="F27:G27" si="7">SUM(F28:F29)</f>
        <v>1000</v>
      </c>
      <c r="G27" s="60">
        <f t="shared" si="7"/>
        <v>0</v>
      </c>
      <c r="H27" s="60">
        <f>SUM(H28:H29)</f>
        <v>0</v>
      </c>
      <c r="I27" s="60">
        <f>+SUM(I28:I29)</f>
        <v>1000</v>
      </c>
    </row>
    <row r="28" spans="1:9" ht="19.5" customHeight="1">
      <c r="A28" s="61">
        <v>1</v>
      </c>
      <c r="B28" s="61">
        <v>111</v>
      </c>
      <c r="C28" s="65">
        <v>56304</v>
      </c>
      <c r="D28" s="66" t="s">
        <v>183</v>
      </c>
      <c r="E28" s="64">
        <v>0</v>
      </c>
      <c r="F28" s="64">
        <v>1000</v>
      </c>
      <c r="G28" s="64">
        <v>0</v>
      </c>
      <c r="H28" s="64">
        <v>0</v>
      </c>
      <c r="I28" s="64">
        <f t="shared" si="4"/>
        <v>1000</v>
      </c>
    </row>
    <row r="29" spans="1:9" ht="19.5" customHeight="1">
      <c r="A29" s="61">
        <v>1</v>
      </c>
      <c r="B29" s="61">
        <v>111</v>
      </c>
      <c r="C29" s="65">
        <v>56305</v>
      </c>
      <c r="D29" s="66" t="s">
        <v>184</v>
      </c>
      <c r="E29" s="64">
        <v>0</v>
      </c>
      <c r="F29" s="64">
        <v>0</v>
      </c>
      <c r="G29" s="64">
        <v>0</v>
      </c>
      <c r="H29" s="64">
        <v>0</v>
      </c>
      <c r="I29" s="64">
        <f t="shared" si="4"/>
        <v>0</v>
      </c>
    </row>
    <row r="30" spans="1:9" ht="15.75">
      <c r="A30" s="625" t="s">
        <v>195</v>
      </c>
      <c r="B30" s="625"/>
      <c r="C30" s="625"/>
      <c r="D30" s="625"/>
      <c r="E30" s="81">
        <f>+E29+E28+E26+E23+E20+E19+E17+E16+E15+E14+E13</f>
        <v>0</v>
      </c>
      <c r="F30" s="81">
        <f>+F29+F28+F26+F23+F20+F19+F17+F16+F15+F14+F13</f>
        <v>25000</v>
      </c>
      <c r="G30" s="81">
        <f>+G29+G28+G26+G23+G20+G19+G17+G16+G15+G14+G13</f>
        <v>0</v>
      </c>
      <c r="H30" s="81">
        <f>+H29+H28+H26+H23+H20+H19+H17+H16+H15+H14+H13</f>
        <v>0</v>
      </c>
      <c r="I30" s="81">
        <f>+I29+I28+I26+I23+I20+I19+I17+I16+I15+I14+I13</f>
        <v>25000</v>
      </c>
    </row>
    <row r="31" spans="1:9" ht="15.75">
      <c r="A31" s="625" t="s">
        <v>196</v>
      </c>
      <c r="B31" s="625"/>
      <c r="C31" s="625"/>
      <c r="D31" s="625"/>
      <c r="E31" s="81">
        <f>+E27+E25+E22+E18+E12</f>
        <v>0</v>
      </c>
      <c r="F31" s="81">
        <f t="shared" ref="F31:I31" si="8">+F27+F25+F22+F18+F12</f>
        <v>25000</v>
      </c>
      <c r="G31" s="81">
        <f t="shared" si="8"/>
        <v>0</v>
      </c>
      <c r="H31" s="81">
        <f t="shared" si="8"/>
        <v>0</v>
      </c>
      <c r="I31" s="81">
        <f t="shared" si="8"/>
        <v>25000</v>
      </c>
    </row>
    <row r="32" spans="1:9" ht="15.75">
      <c r="A32" s="625" t="s">
        <v>197</v>
      </c>
      <c r="B32" s="625"/>
      <c r="C32" s="625"/>
      <c r="D32" s="625"/>
      <c r="E32" s="81">
        <f>+E24+E21+E11</f>
        <v>0</v>
      </c>
      <c r="F32" s="81">
        <f t="shared" ref="F32:I32" si="9">+F24+F21+F11</f>
        <v>25000</v>
      </c>
      <c r="G32" s="81">
        <f t="shared" si="9"/>
        <v>0</v>
      </c>
      <c r="H32" s="81">
        <f t="shared" si="9"/>
        <v>0</v>
      </c>
      <c r="I32" s="81">
        <f t="shared" si="9"/>
        <v>25000</v>
      </c>
    </row>
  </sheetData>
  <mergeCells count="18">
    <mergeCell ref="A30:D30"/>
    <mergeCell ref="A31:D31"/>
    <mergeCell ref="A32:D32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6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8">
    <pageSetUpPr fitToPage="1"/>
  </sheetPr>
  <dimension ref="A1:I106"/>
  <sheetViews>
    <sheetView topLeftCell="B1" workbookViewId="0">
      <selection activeCell="I106"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75%'!B27</f>
        <v>Programa de fomento y promoción a la cultura en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3750</v>
      </c>
      <c r="G34" s="56">
        <f t="shared" si="8"/>
        <v>0</v>
      </c>
      <c r="H34" s="56">
        <f t="shared" si="8"/>
        <v>0</v>
      </c>
      <c r="I34" s="56">
        <f>+I35+I55+I59+I69+I74</f>
        <v>3750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2050</v>
      </c>
      <c r="G35" s="60">
        <f t="shared" si="9"/>
        <v>0</v>
      </c>
      <c r="H35" s="60">
        <f t="shared" si="9"/>
        <v>0</v>
      </c>
      <c r="I35" s="60">
        <f t="shared" si="9"/>
        <v>2050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1000</v>
      </c>
      <c r="G36" s="64">
        <v>0</v>
      </c>
      <c r="H36" s="64">
        <v>0</v>
      </c>
      <c r="I36" s="64">
        <f>+SUM(E36:H36)</f>
        <v>1000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300</v>
      </c>
      <c r="G39" s="64">
        <v>0</v>
      </c>
      <c r="H39" s="64">
        <v>0</v>
      </c>
      <c r="I39" s="64">
        <f t="shared" si="10"/>
        <v>300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750</v>
      </c>
      <c r="G54" s="64">
        <v>0</v>
      </c>
      <c r="H54" s="64">
        <v>0</v>
      </c>
      <c r="I54" s="64">
        <f t="shared" si="10"/>
        <v>750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1700</v>
      </c>
      <c r="G59" s="60">
        <f t="shared" si="12"/>
        <v>0</v>
      </c>
      <c r="H59" s="60">
        <f t="shared" si="12"/>
        <v>0</v>
      </c>
      <c r="I59" s="60">
        <f t="shared" si="12"/>
        <v>1700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900</v>
      </c>
      <c r="G63" s="64">
        <v>0</v>
      </c>
      <c r="H63" s="64">
        <v>0</v>
      </c>
      <c r="I63" s="64">
        <f t="shared" si="13"/>
        <v>900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800</v>
      </c>
      <c r="G68" s="64">
        <v>0</v>
      </c>
      <c r="H68" s="64">
        <v>0</v>
      </c>
      <c r="I68" s="64">
        <f t="shared" si="13"/>
        <v>800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1900</v>
      </c>
      <c r="G82" s="56">
        <f t="shared" si="18"/>
        <v>0</v>
      </c>
      <c r="H82" s="56">
        <f t="shared" si="18"/>
        <v>0</v>
      </c>
      <c r="I82" s="56">
        <f t="shared" si="4"/>
        <v>1900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1900</v>
      </c>
      <c r="G83" s="60">
        <f t="shared" si="19"/>
        <v>0</v>
      </c>
      <c r="H83" s="60">
        <f t="shared" si="19"/>
        <v>0</v>
      </c>
      <c r="I83" s="60">
        <f>+SUM(I84)</f>
        <v>1900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1900</v>
      </c>
      <c r="G84" s="64">
        <v>0</v>
      </c>
      <c r="H84" s="64">
        <v>0</v>
      </c>
      <c r="I84" s="64">
        <f t="shared" si="4"/>
        <v>1900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300</v>
      </c>
      <c r="G88" s="56">
        <f t="shared" si="21"/>
        <v>0</v>
      </c>
      <c r="H88" s="56">
        <f t="shared" si="21"/>
        <v>0</v>
      </c>
      <c r="I88" s="56">
        <f t="shared" si="21"/>
        <v>300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300</v>
      </c>
      <c r="G89" s="60">
        <f>SUM(G90:G92)</f>
        <v>0</v>
      </c>
      <c r="H89" s="60">
        <f>SUM(H90:H92)</f>
        <v>0</v>
      </c>
      <c r="I89" s="60">
        <f>+SUM(I90:I92)</f>
        <v>300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300</v>
      </c>
      <c r="G91" s="64">
        <v>0</v>
      </c>
      <c r="H91" s="64">
        <v>0</v>
      </c>
      <c r="I91" s="64">
        <f t="shared" si="4"/>
        <v>300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6000</v>
      </c>
      <c r="G104" s="81">
        <f t="shared" si="25"/>
        <v>0</v>
      </c>
      <c r="H104" s="81">
        <f t="shared" si="25"/>
        <v>0</v>
      </c>
      <c r="I104" s="81">
        <f t="shared" si="25"/>
        <v>6000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6000</v>
      </c>
      <c r="G105" s="81">
        <f t="shared" si="26"/>
        <v>0</v>
      </c>
      <c r="H105" s="81">
        <f t="shared" si="26"/>
        <v>0</v>
      </c>
      <c r="I105" s="81">
        <f t="shared" si="26"/>
        <v>6000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6000</v>
      </c>
      <c r="G106" s="81">
        <f t="shared" si="27"/>
        <v>0</v>
      </c>
      <c r="H106" s="81">
        <f t="shared" si="27"/>
        <v>0</v>
      </c>
      <c r="I106" s="81">
        <f t="shared" si="27"/>
        <v>6000</v>
      </c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0866141732283472" right="0.70866141732283472" top="0.35433070866141736" bottom="0.35433070866141736" header="0.31496062992125984" footer="0.31496062992125984"/>
  <pageSetup scale="69" fitToHeight="0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9">
    <pageSetUpPr fitToPage="1"/>
  </sheetPr>
  <dimension ref="A1:K107"/>
  <sheetViews>
    <sheetView topLeftCell="A85" workbookViewId="0">
      <selection activeCell="I106"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4.140625" customWidth="1"/>
    <col min="9" max="9" width="13.57031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75%'!B28</f>
        <v>Programa de mantenimiento de espacios públicos y monumentos municipales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7862</v>
      </c>
      <c r="G11" s="56">
        <f t="shared" si="0"/>
        <v>0</v>
      </c>
      <c r="H11" s="56">
        <f t="shared" si="0"/>
        <v>0</v>
      </c>
      <c r="I11" s="56">
        <f>+I12+I18+I23+I25+I27+I29+I31</f>
        <v>7862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7160</v>
      </c>
      <c r="G18" s="60">
        <f t="shared" si="3"/>
        <v>0</v>
      </c>
      <c r="H18" s="60">
        <f t="shared" si="3"/>
        <v>0</v>
      </c>
      <c r="I18" s="60">
        <f t="shared" si="3"/>
        <v>7160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f>+'Detalle de personal Fodes 75%'!F33</f>
        <v>4320</v>
      </c>
      <c r="G19" s="64">
        <v>0</v>
      </c>
      <c r="H19" s="64">
        <v>0</v>
      </c>
      <c r="I19" s="64">
        <f t="shared" ref="I19:I92" si="4">SUM(E19:H19)</f>
        <v>4320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2480</v>
      </c>
      <c r="G20" s="64">
        <v>0</v>
      </c>
      <c r="H20" s="64">
        <v>0</v>
      </c>
      <c r="I20" s="64">
        <f t="shared" si="4"/>
        <v>2480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f>+'Detalle de personal Fodes 75%'!G33</f>
        <v>360</v>
      </c>
      <c r="G21" s="64">
        <v>0</v>
      </c>
      <c r="H21" s="64">
        <v>0</v>
      </c>
      <c r="I21" s="64">
        <f t="shared" si="4"/>
        <v>360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367.2</v>
      </c>
      <c r="G25" s="60">
        <f>SUM(G26:G26)</f>
        <v>0</v>
      </c>
      <c r="H25" s="60">
        <f>SUM(H26:H26)</f>
        <v>0</v>
      </c>
      <c r="I25" s="60">
        <f>+SUM(I26)</f>
        <v>367.2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f>+'Detalle de personal Fodes 75%'!I33+'Detalle de personal Fodes 75%'!J33+'Detalle de personal Fodes 75%'!K33+'Detalle de personal Fodes 75%'!N33+'Detalle de personal Fodes 75%'!O33</f>
        <v>367.2</v>
      </c>
      <c r="G26" s="64">
        <v>0</v>
      </c>
      <c r="H26" s="64">
        <v>0</v>
      </c>
      <c r="I26" s="64">
        <f t="shared" si="4"/>
        <v>367.2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334.8</v>
      </c>
      <c r="G27" s="60">
        <f>SUM(G28:G28)</f>
        <v>0</v>
      </c>
      <c r="H27" s="60">
        <f>SUM(H28:H28)</f>
        <v>0</v>
      </c>
      <c r="I27" s="60">
        <f>+SUM(I28)</f>
        <v>334.8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f>+'Detalle de personal Fodes 75%'!H33+'Detalle de personal Fodes 75%'!M33</f>
        <v>334.8</v>
      </c>
      <c r="G28" s="64">
        <v>0</v>
      </c>
      <c r="H28" s="64">
        <v>0</v>
      </c>
      <c r="I28" s="64">
        <f t="shared" si="4"/>
        <v>334.8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4317.05</v>
      </c>
      <c r="G34" s="56">
        <f t="shared" si="8"/>
        <v>0</v>
      </c>
      <c r="H34" s="56">
        <f t="shared" si="8"/>
        <v>0</v>
      </c>
      <c r="I34" s="56">
        <f>+I35+I55+I59+I69+I74</f>
        <v>4317.05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4317.05</v>
      </c>
      <c r="G35" s="60">
        <f t="shared" si="9"/>
        <v>0</v>
      </c>
      <c r="H35" s="60">
        <f t="shared" si="9"/>
        <v>0</v>
      </c>
      <c r="I35" s="60">
        <f t="shared" si="9"/>
        <v>4317.05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938</v>
      </c>
      <c r="G42" s="64">
        <v>0</v>
      </c>
      <c r="H42" s="64">
        <v>0</v>
      </c>
      <c r="I42" s="64">
        <f t="shared" si="10"/>
        <v>938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f>1606.8+20</f>
        <v>1626.8</v>
      </c>
      <c r="G45" s="64">
        <v>0</v>
      </c>
      <c r="H45" s="64">
        <v>0</v>
      </c>
      <c r="I45" s="64">
        <f t="shared" si="10"/>
        <v>1626.8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135</v>
      </c>
      <c r="G46" s="64">
        <v>0</v>
      </c>
      <c r="H46" s="64">
        <v>0</v>
      </c>
      <c r="I46" s="64">
        <f>+SUM(E46:H46)</f>
        <v>135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196</v>
      </c>
      <c r="G47" s="64">
        <v>0</v>
      </c>
      <c r="H47" s="64">
        <v>0</v>
      </c>
      <c r="I47" s="64">
        <f t="shared" si="10"/>
        <v>196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350</v>
      </c>
      <c r="G53" s="64">
        <v>0</v>
      </c>
      <c r="H53" s="64">
        <v>0</v>
      </c>
      <c r="I53" s="64">
        <f t="shared" si="10"/>
        <v>350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1071.25</v>
      </c>
      <c r="G54" s="64">
        <v>0</v>
      </c>
      <c r="H54" s="64">
        <v>0</v>
      </c>
      <c r="I54" s="64">
        <f t="shared" si="10"/>
        <v>1071.25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500</v>
      </c>
      <c r="G82" s="56">
        <f t="shared" si="18"/>
        <v>0</v>
      </c>
      <c r="H82" s="56">
        <f t="shared" si="18"/>
        <v>0</v>
      </c>
      <c r="I82" s="56">
        <f t="shared" si="4"/>
        <v>500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500</v>
      </c>
      <c r="G83" s="60">
        <f t="shared" si="19"/>
        <v>0</v>
      </c>
      <c r="H83" s="60">
        <f t="shared" si="19"/>
        <v>0</v>
      </c>
      <c r="I83" s="60">
        <f>+SUM(I84)</f>
        <v>500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500</v>
      </c>
      <c r="G84" s="64">
        <v>0</v>
      </c>
      <c r="H84" s="64">
        <v>0</v>
      </c>
      <c r="I84" s="64">
        <f t="shared" si="4"/>
        <v>500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11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11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11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11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11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11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11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11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12729.05</v>
      </c>
      <c r="G104" s="81">
        <f t="shared" si="25"/>
        <v>0</v>
      </c>
      <c r="H104" s="81">
        <f t="shared" si="25"/>
        <v>0</v>
      </c>
      <c r="I104" s="81">
        <f t="shared" si="25"/>
        <v>12729.05</v>
      </c>
    </row>
    <row r="105" spans="1:11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12729.05</v>
      </c>
      <c r="G105" s="81">
        <f t="shared" si="26"/>
        <v>0</v>
      </c>
      <c r="H105" s="81">
        <f t="shared" si="26"/>
        <v>0</v>
      </c>
      <c r="I105" s="81">
        <f t="shared" si="26"/>
        <v>12729.05</v>
      </c>
    </row>
    <row r="106" spans="1:11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12729.05</v>
      </c>
      <c r="G106" s="81">
        <f t="shared" si="27"/>
        <v>0</v>
      </c>
      <c r="H106" s="81">
        <f t="shared" si="27"/>
        <v>0</v>
      </c>
      <c r="I106" s="81">
        <f t="shared" si="27"/>
        <v>12729.05</v>
      </c>
    </row>
    <row r="107" spans="1:11">
      <c r="K107" s="84"/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67" fitToHeight="0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0">
    <pageSetUpPr fitToPage="1"/>
  </sheetPr>
  <dimension ref="A1:K109"/>
  <sheetViews>
    <sheetView topLeftCell="A88" workbookViewId="0">
      <selection activeCell="I106"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5" max="5" width="14.7109375" customWidth="1"/>
    <col min="6" max="6" width="12.7109375" bestFit="1" customWidth="1"/>
    <col min="9" max="9" width="15.425781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75%'!B29</f>
        <v>Programa de reparación, mantenimiento de calles y caminos vecinales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54130.683500000006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54130.683500000006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11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11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50523.29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50523.29</v>
      </c>
    </row>
    <row r="19" spans="1:11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f>+'Detalle de personal Fodes 75%'!F15</f>
        <v>22599.96</v>
      </c>
      <c r="F19" s="64">
        <v>0</v>
      </c>
      <c r="G19" s="64">
        <v>0</v>
      </c>
      <c r="H19" s="64">
        <v>0</v>
      </c>
      <c r="I19" s="64">
        <f t="shared" ref="I19:I92" si="4">SUM(E19:H19)</f>
        <v>22599.96</v>
      </c>
      <c r="K19" s="50"/>
    </row>
    <row r="20" spans="1:11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26040</v>
      </c>
      <c r="F20" s="64">
        <v>0</v>
      </c>
      <c r="G20" s="64">
        <v>0</v>
      </c>
      <c r="H20" s="64">
        <v>0</v>
      </c>
      <c r="I20" s="64">
        <f t="shared" si="4"/>
        <v>26040</v>
      </c>
    </row>
    <row r="21" spans="1:11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f>+'Detalle de personal Fodes 75%'!G15</f>
        <v>1883.33</v>
      </c>
      <c r="F21" s="64">
        <v>0</v>
      </c>
      <c r="G21" s="64">
        <v>0</v>
      </c>
      <c r="H21" s="64">
        <v>0</v>
      </c>
      <c r="I21" s="64">
        <f t="shared" si="4"/>
        <v>1883.33</v>
      </c>
    </row>
    <row r="22" spans="1:11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11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11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11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2144.1966000000002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2144.1966000000002</v>
      </c>
    </row>
    <row r="26" spans="1:11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f>+'Detalle de personal Fodes 75%'!I15+'Detalle de personal Fodes 75%'!J15+'Detalle de personal Fodes 75%'!K15+'Detalle de personal Fodes 75%'!N15+'Detalle de personal Fodes 75%'!O15</f>
        <v>2144.1966000000002</v>
      </c>
      <c r="F26" s="64">
        <v>0</v>
      </c>
      <c r="G26" s="64">
        <v>0</v>
      </c>
      <c r="H26" s="64">
        <v>0</v>
      </c>
      <c r="I26" s="64">
        <f t="shared" si="4"/>
        <v>2144.1966000000002</v>
      </c>
    </row>
    <row r="27" spans="1:11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1463.1968999999999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1463.1968999999999</v>
      </c>
    </row>
    <row r="28" spans="1:11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f>+'Detalle de personal Fodes 75%'!H15+'Detalle de personal Fodes 75%'!M15</f>
        <v>1463.1968999999999</v>
      </c>
      <c r="F28" s="64">
        <v>0</v>
      </c>
      <c r="G28" s="64">
        <v>0</v>
      </c>
      <c r="H28" s="64">
        <v>0</v>
      </c>
      <c r="I28" s="64">
        <f t="shared" si="4"/>
        <v>1463.1968999999999</v>
      </c>
    </row>
    <row r="29" spans="1:11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11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11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11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16961.64</v>
      </c>
      <c r="F34" s="56">
        <f t="shared" ref="F34:H34" si="8">+F35+F55+F59+F69+F74</f>
        <v>0</v>
      </c>
      <c r="G34" s="56">
        <f t="shared" si="8"/>
        <v>0</v>
      </c>
      <c r="H34" s="56">
        <f t="shared" si="8"/>
        <v>0</v>
      </c>
      <c r="I34" s="56">
        <f>+I35+I55+I59+I69+I74</f>
        <v>16961.64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10961.64</v>
      </c>
      <c r="F35" s="60">
        <f t="shared" ref="F35:I35" si="9">SUM(F36:F54)</f>
        <v>0</v>
      </c>
      <c r="G35" s="60">
        <f t="shared" si="9"/>
        <v>0</v>
      </c>
      <c r="H35" s="60">
        <f t="shared" si="9"/>
        <v>0</v>
      </c>
      <c r="I35" s="60">
        <f t="shared" si="9"/>
        <v>10961.64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200</v>
      </c>
      <c r="F39" s="64">
        <v>0</v>
      </c>
      <c r="G39" s="64">
        <v>0</v>
      </c>
      <c r="H39" s="64">
        <v>0</v>
      </c>
      <c r="I39" s="64">
        <f t="shared" si="10"/>
        <v>200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70</v>
      </c>
      <c r="F41" s="64">
        <v>0</v>
      </c>
      <c r="G41" s="64">
        <v>0</v>
      </c>
      <c r="H41" s="64">
        <v>0</v>
      </c>
      <c r="I41" s="64">
        <f t="shared" si="10"/>
        <v>70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200</v>
      </c>
      <c r="F42" s="64">
        <v>0</v>
      </c>
      <c r="G42" s="64">
        <v>0</v>
      </c>
      <c r="H42" s="64">
        <v>0</v>
      </c>
      <c r="I42" s="64">
        <f t="shared" si="10"/>
        <v>200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4195.6000000000004</v>
      </c>
      <c r="F45" s="64">
        <v>0</v>
      </c>
      <c r="G45" s="64">
        <v>0</v>
      </c>
      <c r="H45" s="64">
        <v>0</v>
      </c>
      <c r="I45" s="64">
        <f t="shared" si="10"/>
        <v>4195.6000000000004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f>3604-1040</f>
        <v>2564</v>
      </c>
      <c r="F46" s="64">
        <v>0</v>
      </c>
      <c r="G46" s="64">
        <v>0</v>
      </c>
      <c r="H46" s="64">
        <v>0</v>
      </c>
      <c r="I46" s="64">
        <f>+SUM(E46:H46)</f>
        <v>2564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50</v>
      </c>
      <c r="F47" s="64">
        <v>0</v>
      </c>
      <c r="G47" s="64">
        <v>0</v>
      </c>
      <c r="H47" s="64">
        <v>0</v>
      </c>
      <c r="I47" s="64">
        <f t="shared" si="10"/>
        <v>50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2122.04</v>
      </c>
      <c r="F52" s="64">
        <v>0</v>
      </c>
      <c r="G52" s="64">
        <v>0</v>
      </c>
      <c r="H52" s="64">
        <v>0</v>
      </c>
      <c r="I52" s="64">
        <f t="shared" si="10"/>
        <v>2122.04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1560</v>
      </c>
      <c r="F54" s="64">
        <v>0</v>
      </c>
      <c r="G54" s="64">
        <v>0</v>
      </c>
      <c r="H54" s="64">
        <v>0</v>
      </c>
      <c r="I54" s="64">
        <f t="shared" si="10"/>
        <v>1560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6000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6000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6000</v>
      </c>
      <c r="F64" s="64">
        <v>0</v>
      </c>
      <c r="G64" s="64">
        <v>0</v>
      </c>
      <c r="H64" s="64">
        <v>0</v>
      </c>
      <c r="I64" s="64">
        <f t="shared" si="13"/>
        <v>6000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60</v>
      </c>
      <c r="F76" s="56">
        <f t="shared" ref="F76:I76" si="16">+F77+F80</f>
        <v>0</v>
      </c>
      <c r="G76" s="56">
        <f t="shared" si="16"/>
        <v>0</v>
      </c>
      <c r="H76" s="56">
        <f t="shared" si="16"/>
        <v>0</v>
      </c>
      <c r="I76" s="56">
        <f t="shared" si="16"/>
        <v>60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60</v>
      </c>
      <c r="F80" s="60">
        <f>SUM(F81:F81)</f>
        <v>0</v>
      </c>
      <c r="G80" s="60">
        <f>SUM(G81:G81)</f>
        <v>0</v>
      </c>
      <c r="H80" s="60">
        <f>SUM(H81:H81)</f>
        <v>0</v>
      </c>
      <c r="I80" s="60">
        <f>+SUM(I81)</f>
        <v>60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60</v>
      </c>
      <c r="F81" s="64">
        <v>0</v>
      </c>
      <c r="G81" s="64">
        <v>0</v>
      </c>
      <c r="H81" s="64">
        <v>0</v>
      </c>
      <c r="I81" s="64">
        <f t="shared" si="4"/>
        <v>60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1000</v>
      </c>
      <c r="F82" s="56">
        <f t="shared" ref="F82:H82" si="18">+F83+F85</f>
        <v>0</v>
      </c>
      <c r="G82" s="56">
        <f t="shared" si="18"/>
        <v>0</v>
      </c>
      <c r="H82" s="56">
        <f t="shared" si="18"/>
        <v>0</v>
      </c>
      <c r="I82" s="56">
        <f t="shared" si="4"/>
        <v>1000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1000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1000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1000</v>
      </c>
      <c r="F84" s="64">
        <v>0</v>
      </c>
      <c r="G84" s="64">
        <v>0</v>
      </c>
      <c r="H84" s="64">
        <v>0</v>
      </c>
      <c r="I84" s="64">
        <f t="shared" si="4"/>
        <v>1000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72152.323499999999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0</v>
      </c>
      <c r="G104" s="81">
        <f t="shared" si="25"/>
        <v>0</v>
      </c>
      <c r="H104" s="81">
        <f t="shared" si="25"/>
        <v>0</v>
      </c>
      <c r="I104" s="81">
        <f t="shared" si="25"/>
        <v>72152.323499999999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72152.323499999999</v>
      </c>
      <c r="F105" s="81">
        <f t="shared" ref="F105:I105" si="26">+F12+F18+F23+F25+F27+F29+F31+F35+F55+F59+F69+F74+F77+F80+F83+F85+F89+F93+F95+F102</f>
        <v>0</v>
      </c>
      <c r="G105" s="81">
        <f t="shared" si="26"/>
        <v>0</v>
      </c>
      <c r="H105" s="81">
        <f t="shared" si="26"/>
        <v>0</v>
      </c>
      <c r="I105" s="81">
        <f t="shared" si="26"/>
        <v>72152.323499999999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72152.323499999999</v>
      </c>
      <c r="F106" s="81">
        <f t="shared" ref="F106:I106" si="27">+F101+F88+F82+F76+F34+F11</f>
        <v>0</v>
      </c>
      <c r="G106" s="81">
        <f t="shared" si="27"/>
        <v>0</v>
      </c>
      <c r="H106" s="81">
        <f t="shared" si="27"/>
        <v>0</v>
      </c>
      <c r="I106" s="81">
        <f t="shared" si="27"/>
        <v>72152.323499999999</v>
      </c>
    </row>
    <row r="109" spans="1:9">
      <c r="I109" s="84"/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65" fitToHeight="0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1">
    <pageSetUpPr fitToPage="1"/>
  </sheetPr>
  <dimension ref="A1:I106"/>
  <sheetViews>
    <sheetView topLeftCell="A58" workbookViewId="0">
      <selection activeCell="I106"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3.140625" customWidth="1"/>
    <col min="9" max="9" width="13.710937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75%'!B30</f>
        <v>Programa de mantenimiento preventivo y correctivo de vehículos municipales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10500</v>
      </c>
      <c r="G34" s="56">
        <f t="shared" si="8"/>
        <v>0</v>
      </c>
      <c r="H34" s="56">
        <f t="shared" si="8"/>
        <v>0</v>
      </c>
      <c r="I34" s="56">
        <f>+I35+I55+I59+I69+I74</f>
        <v>10500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5500</v>
      </c>
      <c r="G35" s="60">
        <f t="shared" si="9"/>
        <v>0</v>
      </c>
      <c r="H35" s="60">
        <f t="shared" si="9"/>
        <v>0</v>
      </c>
      <c r="I35" s="60">
        <f t="shared" si="9"/>
        <v>5500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2000</v>
      </c>
      <c r="G44" s="64">
        <v>0</v>
      </c>
      <c r="H44" s="64">
        <v>0</v>
      </c>
      <c r="I44" s="64">
        <f t="shared" si="10"/>
        <v>2000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3500</v>
      </c>
      <c r="G45" s="64">
        <v>0</v>
      </c>
      <c r="H45" s="64">
        <v>0</v>
      </c>
      <c r="I45" s="64">
        <f t="shared" si="10"/>
        <v>3500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5000</v>
      </c>
      <c r="G59" s="60">
        <f t="shared" si="12"/>
        <v>0</v>
      </c>
      <c r="H59" s="60">
        <f t="shared" si="12"/>
        <v>0</v>
      </c>
      <c r="I59" s="60">
        <f t="shared" si="12"/>
        <v>5000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5000</v>
      </c>
      <c r="G61" s="64">
        <v>0</v>
      </c>
      <c r="H61" s="64">
        <v>0</v>
      </c>
      <c r="I61" s="64">
        <f t="shared" ref="I61:I68" si="13">SUM(E61:H61)</f>
        <v>5000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25</v>
      </c>
      <c r="G76" s="56">
        <f t="shared" si="16"/>
        <v>0</v>
      </c>
      <c r="H76" s="56">
        <f t="shared" si="16"/>
        <v>0</v>
      </c>
      <c r="I76" s="56">
        <f t="shared" si="16"/>
        <v>25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25</v>
      </c>
      <c r="G80" s="60">
        <f>SUM(G81:G81)</f>
        <v>0</v>
      </c>
      <c r="H80" s="60">
        <f>SUM(H81:H81)</f>
        <v>0</v>
      </c>
      <c r="I80" s="60">
        <f>+SUM(I81)</f>
        <v>25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25</v>
      </c>
      <c r="G81" s="64">
        <v>0</v>
      </c>
      <c r="H81" s="64">
        <v>0</v>
      </c>
      <c r="I81" s="64">
        <f t="shared" si="4"/>
        <v>25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0</v>
      </c>
      <c r="G82" s="56">
        <f t="shared" si="18"/>
        <v>0</v>
      </c>
      <c r="H82" s="56">
        <f t="shared" si="18"/>
        <v>0</v>
      </c>
      <c r="I82" s="56">
        <f t="shared" si="4"/>
        <v>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0</v>
      </c>
      <c r="G84" s="64">
        <v>0</v>
      </c>
      <c r="H84" s="64">
        <v>0</v>
      </c>
      <c r="I84" s="64">
        <f t="shared" si="4"/>
        <v>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10525</v>
      </c>
      <c r="G104" s="81">
        <f t="shared" si="25"/>
        <v>0</v>
      </c>
      <c r="H104" s="81">
        <f t="shared" si="25"/>
        <v>0</v>
      </c>
      <c r="I104" s="81">
        <f t="shared" si="25"/>
        <v>10525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10525</v>
      </c>
      <c r="G105" s="81">
        <f t="shared" si="26"/>
        <v>0</v>
      </c>
      <c r="H105" s="81">
        <f t="shared" si="26"/>
        <v>0</v>
      </c>
      <c r="I105" s="81">
        <f t="shared" si="26"/>
        <v>10525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10525</v>
      </c>
      <c r="G106" s="81">
        <f t="shared" si="27"/>
        <v>0</v>
      </c>
      <c r="H106" s="81">
        <f t="shared" si="27"/>
        <v>0</v>
      </c>
      <c r="I106" s="81">
        <f t="shared" si="27"/>
        <v>10525</v>
      </c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51181102362204722" right="0.51181102362204722" top="0.15748031496062992" bottom="0.15748031496062992" header="0.31496062992125984" footer="0.31496062992125984"/>
  <pageSetup scale="71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2">
    <pageSetUpPr fitToPage="1"/>
  </sheetPr>
  <dimension ref="A1:I106"/>
  <sheetViews>
    <sheetView topLeftCell="A97" workbookViewId="0">
      <selection activeCell="G111" sqref="G111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6.140625" customWidth="1"/>
    <col min="7" max="7" width="15.42578125" customWidth="1"/>
    <col min="8" max="8" width="19.140625" customWidth="1"/>
    <col min="9" max="9" width="15.425781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75%'!B31</f>
        <v>Programa de instalación y mantenimiento de luminarias en prevención de la violencia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5382</v>
      </c>
      <c r="G11" s="56">
        <f t="shared" si="0"/>
        <v>0</v>
      </c>
      <c r="H11" s="56">
        <f t="shared" si="0"/>
        <v>0</v>
      </c>
      <c r="I11" s="56">
        <f>+I12+I18+I23+I25+I27+I29+I31</f>
        <v>5382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4680</v>
      </c>
      <c r="G18" s="60">
        <f t="shared" si="3"/>
        <v>0</v>
      </c>
      <c r="H18" s="60">
        <f t="shared" si="3"/>
        <v>0</v>
      </c>
      <c r="I18" s="60">
        <f t="shared" si="3"/>
        <v>4680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f>+'Detalle de personal Fodes 75%'!F29</f>
        <v>4320</v>
      </c>
      <c r="G19" s="64">
        <v>0</v>
      </c>
      <c r="H19" s="64">
        <v>0</v>
      </c>
      <c r="I19" s="64">
        <f t="shared" ref="I19:I92" si="4">SUM(E19:H19)</f>
        <v>4320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f>+'Detalle de personal Fodes 75%'!G33</f>
        <v>360</v>
      </c>
      <c r="G21" s="64">
        <v>0</v>
      </c>
      <c r="H21" s="64">
        <v>0</v>
      </c>
      <c r="I21" s="64">
        <f t="shared" si="4"/>
        <v>360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367.2</v>
      </c>
      <c r="G25" s="60">
        <f>SUM(G26:G26)</f>
        <v>0</v>
      </c>
      <c r="H25" s="60">
        <f>SUM(H26:H26)</f>
        <v>0</v>
      </c>
      <c r="I25" s="60">
        <f>+SUM(I26)</f>
        <v>367.2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f>+'Detalle de personal Fodes 75%'!I29+'Detalle de personal Fodes 75%'!J29+'Detalle de personal Fodes 75%'!K29+'Detalle de personal Fodes 75%'!N29+'Detalle de personal Fodes 75%'!O29</f>
        <v>367.2</v>
      </c>
      <c r="G26" s="64">
        <v>0</v>
      </c>
      <c r="H26" s="64">
        <v>0</v>
      </c>
      <c r="I26" s="64">
        <f t="shared" si="4"/>
        <v>367.2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334.8</v>
      </c>
      <c r="G27" s="60">
        <f>SUM(G28:G28)</f>
        <v>0</v>
      </c>
      <c r="H27" s="60">
        <f>SUM(H28:H28)</f>
        <v>0</v>
      </c>
      <c r="I27" s="60">
        <f>+SUM(I28)</f>
        <v>334.8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f>+'Detalle de personal Fodes 75%'!H29+'Detalle de personal Fodes 75%'!M29</f>
        <v>334.8</v>
      </c>
      <c r="G28" s="64">
        <v>0</v>
      </c>
      <c r="H28" s="64">
        <v>0</v>
      </c>
      <c r="I28" s="64">
        <f t="shared" si="4"/>
        <v>334.8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12500</v>
      </c>
      <c r="G34" s="56">
        <f t="shared" si="8"/>
        <v>0</v>
      </c>
      <c r="H34" s="56">
        <f t="shared" si="8"/>
        <v>0</v>
      </c>
      <c r="I34" s="56">
        <f>+I35+I55+I59+I69+I74</f>
        <v>12500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10000</v>
      </c>
      <c r="G35" s="60">
        <f t="shared" si="9"/>
        <v>0</v>
      </c>
      <c r="H35" s="60">
        <f t="shared" si="9"/>
        <v>0</v>
      </c>
      <c r="I35" s="60">
        <f t="shared" si="9"/>
        <v>10000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10000</v>
      </c>
      <c r="G53" s="64">
        <v>0</v>
      </c>
      <c r="H53" s="64">
        <v>0</v>
      </c>
      <c r="I53" s="64">
        <f t="shared" si="10"/>
        <v>10000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2500</v>
      </c>
      <c r="G59" s="60">
        <f t="shared" si="12"/>
        <v>0</v>
      </c>
      <c r="H59" s="60">
        <f t="shared" si="12"/>
        <v>0</v>
      </c>
      <c r="I59" s="60">
        <f t="shared" si="12"/>
        <v>2500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2500</v>
      </c>
      <c r="G68" s="64">
        <v>0</v>
      </c>
      <c r="H68" s="64">
        <v>0</v>
      </c>
      <c r="I68" s="64">
        <f t="shared" si="13"/>
        <v>2500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60</v>
      </c>
      <c r="G76" s="56">
        <f t="shared" si="16"/>
        <v>0</v>
      </c>
      <c r="H76" s="56">
        <f t="shared" si="16"/>
        <v>0</v>
      </c>
      <c r="I76" s="56">
        <f t="shared" si="16"/>
        <v>60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60</v>
      </c>
      <c r="G80" s="60">
        <f>SUM(G81:G81)</f>
        <v>0</v>
      </c>
      <c r="H80" s="60">
        <f>SUM(H81:H81)</f>
        <v>0</v>
      </c>
      <c r="I80" s="60">
        <f>+SUM(I81)</f>
        <v>60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60</v>
      </c>
      <c r="G81" s="64">
        <v>0</v>
      </c>
      <c r="H81" s="64">
        <v>0</v>
      </c>
      <c r="I81" s="64">
        <f t="shared" si="4"/>
        <v>60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1500</v>
      </c>
      <c r="G82" s="56">
        <f t="shared" si="18"/>
        <v>0</v>
      </c>
      <c r="H82" s="56">
        <f t="shared" si="18"/>
        <v>0</v>
      </c>
      <c r="I82" s="56">
        <f t="shared" si="4"/>
        <v>1500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1500</v>
      </c>
      <c r="G83" s="60">
        <f t="shared" si="19"/>
        <v>0</v>
      </c>
      <c r="H83" s="60">
        <f t="shared" si="19"/>
        <v>0</v>
      </c>
      <c r="I83" s="60">
        <f>+SUM(I84)</f>
        <v>1500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1500</v>
      </c>
      <c r="G84" s="64">
        <v>0</v>
      </c>
      <c r="H84" s="64">
        <v>0</v>
      </c>
      <c r="I84" s="64">
        <f t="shared" si="4"/>
        <v>1500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19442</v>
      </c>
      <c r="G104" s="81">
        <f t="shared" si="25"/>
        <v>0</v>
      </c>
      <c r="H104" s="81">
        <f t="shared" si="25"/>
        <v>0</v>
      </c>
      <c r="I104" s="81">
        <f t="shared" si="25"/>
        <v>19442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19442</v>
      </c>
      <c r="G105" s="81">
        <f t="shared" si="26"/>
        <v>0</v>
      </c>
      <c r="H105" s="81">
        <f t="shared" si="26"/>
        <v>0</v>
      </c>
      <c r="I105" s="81">
        <f t="shared" si="26"/>
        <v>19442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19442</v>
      </c>
      <c r="G106" s="81">
        <f t="shared" si="27"/>
        <v>0</v>
      </c>
      <c r="H106" s="81">
        <f t="shared" si="27"/>
        <v>0</v>
      </c>
      <c r="I106" s="81">
        <f t="shared" si="27"/>
        <v>19442</v>
      </c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60" fitToHeight="0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3">
    <pageSetUpPr fitToPage="1"/>
  </sheetPr>
  <dimension ref="A1:I107"/>
  <sheetViews>
    <sheetView topLeftCell="A91" workbookViewId="0">
      <selection activeCell="A9" sqref="A9:C9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75%'!B32</f>
        <v>Adquisición de vehículo para la recolección de basura, municipio de Santa Cruz Michapa, Departamento de Cuscatlán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3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0</v>
      </c>
      <c r="G34" s="56">
        <f t="shared" si="8"/>
        <v>0</v>
      </c>
      <c r="H34" s="56">
        <f t="shared" si="8"/>
        <v>0</v>
      </c>
      <c r="I34" s="56">
        <f>+I35+I55+I59+I69+I74</f>
        <v>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0</v>
      </c>
      <c r="G35" s="60">
        <f t="shared" si="9"/>
        <v>0</v>
      </c>
      <c r="H35" s="60">
        <f t="shared" si="9"/>
        <v>0</v>
      </c>
      <c r="I35" s="60">
        <f t="shared" si="9"/>
        <v>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54.5</v>
      </c>
      <c r="G76" s="56">
        <f t="shared" si="16"/>
        <v>0</v>
      </c>
      <c r="H76" s="56">
        <f t="shared" si="16"/>
        <v>0</v>
      </c>
      <c r="I76" s="56">
        <f t="shared" si="16"/>
        <v>54.5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54.5</v>
      </c>
      <c r="G80" s="60">
        <f>SUM(G81:G81)</f>
        <v>0</v>
      </c>
      <c r="H80" s="60">
        <f>SUM(H81:H81)</f>
        <v>0</v>
      </c>
      <c r="I80" s="60">
        <f>+SUM(I81)</f>
        <v>54.5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54.5</v>
      </c>
      <c r="G81" s="64">
        <v>0</v>
      </c>
      <c r="H81" s="64">
        <v>0</v>
      </c>
      <c r="I81" s="64">
        <f t="shared" si="4"/>
        <v>54.5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+E83+E86</f>
        <v>0</v>
      </c>
      <c r="F82" s="56">
        <f t="shared" ref="F82:H82" si="18">+F83+F86</f>
        <v>4617.1399999999994</v>
      </c>
      <c r="G82" s="56">
        <f t="shared" si="18"/>
        <v>0</v>
      </c>
      <c r="H82" s="56">
        <f t="shared" si="18"/>
        <v>0</v>
      </c>
      <c r="I82" s="56">
        <f>SUM(E82:H82)</f>
        <v>4617.1399999999994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>+SUM(F84:F85)</f>
        <v>4617.1399999999994</v>
      </c>
      <c r="G83" s="60">
        <f t="shared" ref="G83:H83" si="19">+G84</f>
        <v>0</v>
      </c>
      <c r="H83" s="60">
        <f t="shared" si="19"/>
        <v>0</v>
      </c>
      <c r="I83" s="60">
        <f>+SUM(I84:I85)</f>
        <v>4617.1399999999994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3799.14</v>
      </c>
      <c r="G84" s="64">
        <v>0</v>
      </c>
      <c r="H84" s="64">
        <v>0</v>
      </c>
      <c r="I84" s="64">
        <f t="shared" si="4"/>
        <v>3799.14</v>
      </c>
    </row>
    <row r="85" spans="1:9" ht="19.5" customHeight="1">
      <c r="A85" s="79">
        <v>1</v>
      </c>
      <c r="B85" s="79">
        <v>111</v>
      </c>
      <c r="C85" s="80">
        <v>55602</v>
      </c>
      <c r="D85" s="63" t="s">
        <v>213</v>
      </c>
      <c r="E85" s="64">
        <v>0</v>
      </c>
      <c r="F85" s="64">
        <v>818</v>
      </c>
      <c r="G85" s="64">
        <v>0</v>
      </c>
      <c r="H85" s="64">
        <v>0</v>
      </c>
      <c r="I85" s="64">
        <f t="shared" si="4"/>
        <v>818</v>
      </c>
    </row>
    <row r="86" spans="1:9" ht="19.5" customHeight="1">
      <c r="A86" s="57">
        <v>1</v>
      </c>
      <c r="B86" s="57">
        <v>111</v>
      </c>
      <c r="C86" s="58">
        <v>562</v>
      </c>
      <c r="D86" s="59" t="s">
        <v>182</v>
      </c>
      <c r="E86" s="60">
        <f>SUM(E87:E88)</f>
        <v>0</v>
      </c>
      <c r="F86" s="60">
        <f t="shared" ref="F86:G86" si="20">SUM(F87:F88)</f>
        <v>0</v>
      </c>
      <c r="G86" s="60">
        <f t="shared" si="20"/>
        <v>0</v>
      </c>
      <c r="H86" s="60">
        <f>SUM(H87:H88)</f>
        <v>0</v>
      </c>
      <c r="I86" s="60">
        <f>+SUM(I87:I88)</f>
        <v>0</v>
      </c>
    </row>
    <row r="87" spans="1:9" ht="19.5" customHeight="1">
      <c r="A87" s="61">
        <v>1</v>
      </c>
      <c r="B87" s="61">
        <v>111</v>
      </c>
      <c r="C87" s="65">
        <v>56304</v>
      </c>
      <c r="D87" s="66" t="s">
        <v>183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61">
        <v>1</v>
      </c>
      <c r="B88" s="61">
        <v>111</v>
      </c>
      <c r="C88" s="65">
        <v>56305</v>
      </c>
      <c r="D88" s="66" t="s">
        <v>184</v>
      </c>
      <c r="E88" s="64">
        <v>0</v>
      </c>
      <c r="F88" s="64">
        <v>0</v>
      </c>
      <c r="G88" s="64">
        <v>0</v>
      </c>
      <c r="H88" s="64">
        <v>0</v>
      </c>
      <c r="I88" s="64">
        <f t="shared" si="4"/>
        <v>0</v>
      </c>
    </row>
    <row r="89" spans="1:9" ht="19.5" customHeight="1">
      <c r="A89" s="53">
        <v>1</v>
      </c>
      <c r="B89" s="53">
        <v>111</v>
      </c>
      <c r="C89" s="54">
        <v>61</v>
      </c>
      <c r="D89" s="55" t="s">
        <v>185</v>
      </c>
      <c r="E89" s="56">
        <f>+E90+E94+E96</f>
        <v>0</v>
      </c>
      <c r="F89" s="56">
        <f t="shared" ref="F89:I89" si="21">+F90+F94+F96</f>
        <v>0</v>
      </c>
      <c r="G89" s="56">
        <f t="shared" si="21"/>
        <v>0</v>
      </c>
      <c r="H89" s="56">
        <f t="shared" si="21"/>
        <v>0</v>
      </c>
      <c r="I89" s="56">
        <f t="shared" si="21"/>
        <v>0</v>
      </c>
    </row>
    <row r="90" spans="1:9" ht="19.5" customHeight="1">
      <c r="A90" s="57">
        <v>1</v>
      </c>
      <c r="B90" s="57">
        <v>111</v>
      </c>
      <c r="C90" s="58">
        <v>611</v>
      </c>
      <c r="D90" s="59" t="s">
        <v>186</v>
      </c>
      <c r="E90" s="60">
        <f>SUM(E91:E93)</f>
        <v>0</v>
      </c>
      <c r="F90" s="60">
        <f>SUM(F91:F93)</f>
        <v>0</v>
      </c>
      <c r="G90" s="60">
        <f>SUM(G91:G93)</f>
        <v>0</v>
      </c>
      <c r="H90" s="60">
        <f>SUM(H91:H93)</f>
        <v>0</v>
      </c>
      <c r="I90" s="60">
        <f>+SUM(I91:I93)</f>
        <v>0</v>
      </c>
    </row>
    <row r="91" spans="1:9" ht="19.5" customHeight="1">
      <c r="A91" s="61">
        <v>1</v>
      </c>
      <c r="B91" s="61">
        <v>111</v>
      </c>
      <c r="C91" s="65">
        <v>61101</v>
      </c>
      <c r="D91" s="66" t="s">
        <v>187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61104</v>
      </c>
      <c r="D92" s="66" t="s">
        <v>188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61">
        <v>1</v>
      </c>
      <c r="B93" s="61">
        <v>111</v>
      </c>
      <c r="C93" s="65">
        <v>61199</v>
      </c>
      <c r="D93" s="66" t="s">
        <v>189</v>
      </c>
      <c r="E93" s="64">
        <v>0</v>
      </c>
      <c r="F93" s="64">
        <v>0</v>
      </c>
      <c r="G93" s="64">
        <v>0</v>
      </c>
      <c r="H93" s="64">
        <v>0</v>
      </c>
      <c r="I93" s="64">
        <f t="shared" si="4"/>
        <v>0</v>
      </c>
    </row>
    <row r="94" spans="1:9" ht="19.5" customHeight="1">
      <c r="A94" s="57">
        <v>1</v>
      </c>
      <c r="B94" s="57">
        <v>111</v>
      </c>
      <c r="C94" s="58">
        <v>615</v>
      </c>
      <c r="D94" s="59" t="s">
        <v>190</v>
      </c>
      <c r="E94" s="60">
        <f>SUM(E95)</f>
        <v>0</v>
      </c>
      <c r="F94" s="60">
        <f t="shared" ref="F94:H94" si="22">SUM(F95)</f>
        <v>0</v>
      </c>
      <c r="G94" s="60">
        <f t="shared" si="22"/>
        <v>0</v>
      </c>
      <c r="H94" s="60">
        <f t="shared" si="22"/>
        <v>0</v>
      </c>
      <c r="I94" s="60">
        <f>+SUM(I95)</f>
        <v>0</v>
      </c>
    </row>
    <row r="95" spans="1:9" ht="19.5" customHeight="1">
      <c r="A95" s="61">
        <v>1</v>
      </c>
      <c r="B95" s="61">
        <v>111</v>
      </c>
      <c r="C95" s="65">
        <v>61599</v>
      </c>
      <c r="D95" s="66" t="s">
        <v>202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</row>
    <row r="96" spans="1:9" ht="19.5" customHeight="1">
      <c r="A96" s="57">
        <v>1</v>
      </c>
      <c r="B96" s="57">
        <v>111</v>
      </c>
      <c r="C96" s="58">
        <v>616</v>
      </c>
      <c r="D96" s="59" t="s">
        <v>191</v>
      </c>
      <c r="E96" s="60">
        <f>SUM(E97:E101)</f>
        <v>0</v>
      </c>
      <c r="F96" s="60">
        <f>SUM(F97:F101)</f>
        <v>0</v>
      </c>
      <c r="G96" s="60">
        <f>SUM(G97:G101)</f>
        <v>0</v>
      </c>
      <c r="H96" s="60">
        <f>SUM(H97:H101)</f>
        <v>0</v>
      </c>
      <c r="I96" s="60">
        <f>+SUM(I97:I101)</f>
        <v>0</v>
      </c>
    </row>
    <row r="97" spans="1:9" ht="19.5" customHeight="1">
      <c r="A97" s="61">
        <v>1</v>
      </c>
      <c r="B97" s="61">
        <v>111</v>
      </c>
      <c r="C97" s="65">
        <v>61601</v>
      </c>
      <c r="D97" s="66" t="s">
        <v>203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61602</v>
      </c>
      <c r="D98" s="66" t="s">
        <v>204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61603</v>
      </c>
      <c r="D99" s="66" t="s">
        <v>205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61608</v>
      </c>
      <c r="D100" s="66" t="s">
        <v>206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61">
        <v>1</v>
      </c>
      <c r="B101" s="61">
        <v>111</v>
      </c>
      <c r="C101" s="65">
        <v>61699</v>
      </c>
      <c r="D101" s="66" t="s">
        <v>207</v>
      </c>
      <c r="E101" s="64">
        <v>0</v>
      </c>
      <c r="F101" s="64">
        <v>0</v>
      </c>
      <c r="G101" s="64">
        <v>0</v>
      </c>
      <c r="H101" s="64">
        <v>0</v>
      </c>
      <c r="I101" s="64">
        <f>SUM(E101:H101)</f>
        <v>0</v>
      </c>
    </row>
    <row r="102" spans="1:9" ht="19.5" customHeight="1">
      <c r="A102" s="53">
        <v>1</v>
      </c>
      <c r="B102" s="53">
        <v>111</v>
      </c>
      <c r="C102" s="54">
        <v>71</v>
      </c>
      <c r="D102" s="55" t="s">
        <v>192</v>
      </c>
      <c r="E102" s="56">
        <f>+E103</f>
        <v>0</v>
      </c>
      <c r="F102" s="56">
        <f t="shared" ref="F102:I103" si="23">+F103</f>
        <v>0</v>
      </c>
      <c r="G102" s="56">
        <f t="shared" si="23"/>
        <v>0</v>
      </c>
      <c r="H102" s="56">
        <f t="shared" si="23"/>
        <v>0</v>
      </c>
      <c r="I102" s="56">
        <f t="shared" si="23"/>
        <v>0</v>
      </c>
    </row>
    <row r="103" spans="1:9" ht="19.5" customHeight="1">
      <c r="A103" s="57">
        <v>1</v>
      </c>
      <c r="B103" s="57">
        <v>111</v>
      </c>
      <c r="C103" s="58">
        <v>713</v>
      </c>
      <c r="D103" s="59" t="s">
        <v>193</v>
      </c>
      <c r="E103" s="60">
        <f>+E104</f>
        <v>0</v>
      </c>
      <c r="F103" s="60">
        <f t="shared" si="23"/>
        <v>0</v>
      </c>
      <c r="G103" s="60">
        <f t="shared" si="23"/>
        <v>0</v>
      </c>
      <c r="H103" s="60">
        <f t="shared" si="23"/>
        <v>0</v>
      </c>
      <c r="I103" s="60">
        <f t="shared" ref="I103" si="24">SUM(E103:H103)</f>
        <v>0</v>
      </c>
    </row>
    <row r="104" spans="1:9" ht="19.5" customHeight="1">
      <c r="A104" s="61">
        <v>1</v>
      </c>
      <c r="B104" s="61">
        <v>111</v>
      </c>
      <c r="C104" s="65">
        <v>71308</v>
      </c>
      <c r="D104" s="66" t="s">
        <v>194</v>
      </c>
      <c r="E104" s="75">
        <v>0</v>
      </c>
      <c r="F104" s="75">
        <v>0</v>
      </c>
      <c r="G104" s="75">
        <v>0</v>
      </c>
      <c r="H104" s="75">
        <v>0</v>
      </c>
      <c r="I104" s="64">
        <f>+SUM(E104:H104)</f>
        <v>0</v>
      </c>
    </row>
    <row r="105" spans="1:9" ht="15.75">
      <c r="A105" s="625" t="s">
        <v>195</v>
      </c>
      <c r="B105" s="625"/>
      <c r="C105" s="625"/>
      <c r="D105" s="625"/>
      <c r="E105" s="81">
        <f>+SUM(E13:E17)+SUM(E19:E22)+E24+E26+E28+E30+SUM(E32:E33)+SUM(E36:E54)+SUM(E56:E58)+SUM(E60:E68)+SUM(E70:E73)+SUM(E75)+SUM(E78:E79)+SUM(E81)+SUM(E84:E85)+SUM(E87:E88)+SUM(E91:E93)+SUM(E95)+SUM(E97:E101)+SUM(E104)</f>
        <v>0</v>
      </c>
      <c r="F105" s="81">
        <f t="shared" ref="F105:I105" si="25">+SUM(F13:F17)+SUM(F19:F22)+F24+F26+F28+F30+SUM(F32:F33)+SUM(F36:F54)+SUM(F56:F58)+SUM(F60:F68)+SUM(F70:F73)+SUM(F75)+SUM(F78:F79)+SUM(F81)+SUM(F84:F85)+SUM(F87:F88)+SUM(F91:F93)+SUM(F95)+SUM(F97:F101)+SUM(F104)</f>
        <v>4671.6399999999994</v>
      </c>
      <c r="G105" s="81">
        <f t="shared" si="25"/>
        <v>0</v>
      </c>
      <c r="H105" s="81">
        <f t="shared" si="25"/>
        <v>0</v>
      </c>
      <c r="I105" s="81">
        <f t="shared" si="25"/>
        <v>4671.6399999999994</v>
      </c>
    </row>
    <row r="106" spans="1:9" ht="15.75">
      <c r="A106" s="625" t="s">
        <v>196</v>
      </c>
      <c r="B106" s="625"/>
      <c r="C106" s="625"/>
      <c r="D106" s="625"/>
      <c r="E106" s="81">
        <f>+E12+E18+E23+E25+E27+E29+E31+E35+E55+E59+E69+E74+E77+E80+E83+E86+E90+E94+E96+E103</f>
        <v>0</v>
      </c>
      <c r="F106" s="81">
        <f t="shared" ref="F106:I106" si="26">+F12+F18+F23+F25+F27+F29+F31+F35+F55+F59+F69+F74+F77+F80+F83+F86+F90+F94+F96+F103</f>
        <v>4671.6399999999994</v>
      </c>
      <c r="G106" s="81">
        <f t="shared" si="26"/>
        <v>0</v>
      </c>
      <c r="H106" s="81">
        <f t="shared" si="26"/>
        <v>0</v>
      </c>
      <c r="I106" s="81">
        <f t="shared" si="26"/>
        <v>4671.6399999999994</v>
      </c>
    </row>
    <row r="107" spans="1:9" ht="15.75">
      <c r="A107" s="625" t="s">
        <v>197</v>
      </c>
      <c r="B107" s="625"/>
      <c r="C107" s="625"/>
      <c r="D107" s="625"/>
      <c r="E107" s="81">
        <f>+E102+E89+E82+E76+E34+E11</f>
        <v>0</v>
      </c>
      <c r="F107" s="81">
        <f t="shared" ref="F107:I107" si="27">+F102+F89+F82+F76+F34+F11</f>
        <v>4671.6399999999994</v>
      </c>
      <c r="G107" s="81">
        <f t="shared" si="27"/>
        <v>0</v>
      </c>
      <c r="H107" s="81">
        <f t="shared" si="27"/>
        <v>0</v>
      </c>
      <c r="I107" s="81">
        <f t="shared" si="27"/>
        <v>4671.6399999999994</v>
      </c>
    </row>
  </sheetData>
  <mergeCells count="18">
    <mergeCell ref="A105:D105"/>
    <mergeCell ref="A106:D106"/>
    <mergeCell ref="A107:D107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70" fitToHeight="0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4">
    <pageSetUpPr fitToPage="1"/>
  </sheetPr>
  <dimension ref="A1:I106"/>
  <sheetViews>
    <sheetView topLeftCell="A82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2.7109375" bestFit="1" customWidth="1"/>
    <col min="9" max="9" width="14.285156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75%'!B33</f>
        <v>Programa de servicio de energía eléctrica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89741.35</v>
      </c>
      <c r="G34" s="56">
        <f t="shared" si="8"/>
        <v>0</v>
      </c>
      <c r="H34" s="56">
        <f t="shared" si="8"/>
        <v>0</v>
      </c>
      <c r="I34" s="56">
        <f>+I35+I55+I59+I69+I74</f>
        <v>89741.35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0</v>
      </c>
      <c r="G35" s="60">
        <f t="shared" si="9"/>
        <v>0</v>
      </c>
      <c r="H35" s="60">
        <f t="shared" si="9"/>
        <v>0</v>
      </c>
      <c r="I35" s="60">
        <f t="shared" si="9"/>
        <v>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89741.35</v>
      </c>
      <c r="G55" s="60">
        <f t="shared" si="11"/>
        <v>0</v>
      </c>
      <c r="H55" s="60">
        <f t="shared" si="11"/>
        <v>0</v>
      </c>
      <c r="I55" s="60">
        <f>+SUM(I56:I58)</f>
        <v>89741.35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89741.35</v>
      </c>
      <c r="G56" s="64">
        <v>0</v>
      </c>
      <c r="H56" s="64">
        <v>0</v>
      </c>
      <c r="I56" s="64">
        <f t="shared" si="4"/>
        <v>89741.35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10</v>
      </c>
      <c r="G76" s="56">
        <f t="shared" si="16"/>
        <v>0</v>
      </c>
      <c r="H76" s="56">
        <f t="shared" si="16"/>
        <v>0</v>
      </c>
      <c r="I76" s="56">
        <f t="shared" si="16"/>
        <v>10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10</v>
      </c>
      <c r="G80" s="60">
        <f>SUM(G81:G81)</f>
        <v>0</v>
      </c>
      <c r="H80" s="60">
        <f>SUM(H81:H81)</f>
        <v>0</v>
      </c>
      <c r="I80" s="60">
        <f>+SUM(I81)</f>
        <v>10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10</v>
      </c>
      <c r="G81" s="64">
        <v>0</v>
      </c>
      <c r="H81" s="64">
        <v>0</v>
      </c>
      <c r="I81" s="64">
        <f t="shared" si="4"/>
        <v>10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0</v>
      </c>
      <c r="G82" s="56">
        <f t="shared" si="18"/>
        <v>0</v>
      </c>
      <c r="H82" s="56">
        <f t="shared" si="18"/>
        <v>0</v>
      </c>
      <c r="I82" s="56">
        <f t="shared" si="4"/>
        <v>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0</v>
      </c>
      <c r="G84" s="64">
        <v>0</v>
      </c>
      <c r="H84" s="64">
        <v>0</v>
      </c>
      <c r="I84" s="64">
        <f t="shared" si="4"/>
        <v>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89751.35</v>
      </c>
      <c r="G104" s="81">
        <f t="shared" si="25"/>
        <v>0</v>
      </c>
      <c r="H104" s="81">
        <f t="shared" si="25"/>
        <v>0</v>
      </c>
      <c r="I104" s="81">
        <f t="shared" si="25"/>
        <v>89751.35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89751.35</v>
      </c>
      <c r="G105" s="81">
        <f t="shared" si="26"/>
        <v>0</v>
      </c>
      <c r="H105" s="81">
        <f t="shared" si="26"/>
        <v>0</v>
      </c>
      <c r="I105" s="81">
        <f t="shared" si="26"/>
        <v>89751.35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89751.35</v>
      </c>
      <c r="G106" s="81">
        <f t="shared" si="27"/>
        <v>0</v>
      </c>
      <c r="H106" s="81">
        <f t="shared" si="27"/>
        <v>0</v>
      </c>
      <c r="I106" s="81">
        <f t="shared" si="27"/>
        <v>89751.35</v>
      </c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67" fitToHeight="0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5">
    <pageSetUpPr fitToPage="1"/>
  </sheetPr>
  <dimension ref="A1:K106"/>
  <sheetViews>
    <sheetView topLeftCell="A97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2.85546875" customWidth="1"/>
    <col min="9" max="9" width="15" customWidth="1"/>
  </cols>
  <sheetData>
    <row r="1" spans="1:11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11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11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11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11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11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11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11" ht="15.75" thickBot="1">
      <c r="A8" s="626" t="str">
        <f>+'Proyectos Sociales Fodes 75%'!B34</f>
        <v>Programa de manejo de Centros de Alcance y CMPV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11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11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11" ht="20.25" customHeight="1">
      <c r="A11" s="87">
        <v>1</v>
      </c>
      <c r="B11" s="87">
        <v>111</v>
      </c>
      <c r="C11" s="88">
        <v>51</v>
      </c>
      <c r="D11" s="89" t="s">
        <v>108</v>
      </c>
      <c r="E11" s="56">
        <f>+E12+E18+E25+E27+E31</f>
        <v>0</v>
      </c>
      <c r="F11" s="56">
        <f t="shared" ref="F11:H11" si="0">+F12+F18+F25+F27+F31</f>
        <v>17503.5</v>
      </c>
      <c r="G11" s="56">
        <f t="shared" si="0"/>
        <v>0</v>
      </c>
      <c r="H11" s="56">
        <f t="shared" si="0"/>
        <v>0</v>
      </c>
      <c r="I11" s="56">
        <f>+I12+I18+I23+I25+I27+I29+I31</f>
        <v>17503.5</v>
      </c>
      <c r="K11" s="49"/>
    </row>
    <row r="12" spans="1:11" ht="22.5" customHeight="1">
      <c r="A12" s="76">
        <v>1</v>
      </c>
      <c r="B12" s="76">
        <v>111</v>
      </c>
      <c r="C12" s="90">
        <v>511</v>
      </c>
      <c r="D12" s="91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11">
      <c r="A13" s="92">
        <v>1</v>
      </c>
      <c r="B13" s="92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11">
      <c r="A14" s="92">
        <v>1</v>
      </c>
      <c r="B14" s="92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11" ht="16.5" customHeight="1">
      <c r="A15" s="92">
        <v>1</v>
      </c>
      <c r="B15" s="92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11">
      <c r="A16" s="92">
        <v>1</v>
      </c>
      <c r="B16" s="92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92">
        <v>1</v>
      </c>
      <c r="B17" s="92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76">
        <v>1</v>
      </c>
      <c r="B18" s="76">
        <v>111</v>
      </c>
      <c r="C18" s="90">
        <v>512</v>
      </c>
      <c r="D18" s="91" t="s">
        <v>115</v>
      </c>
      <c r="E18" s="60">
        <f>SUM(E19:E22)</f>
        <v>0</v>
      </c>
      <c r="F18" s="60">
        <f t="shared" ref="F18:I18" si="3">SUM(F19:F22)</f>
        <v>15690</v>
      </c>
      <c r="G18" s="60">
        <f t="shared" si="3"/>
        <v>0</v>
      </c>
      <c r="H18" s="60">
        <f t="shared" si="3"/>
        <v>0</v>
      </c>
      <c r="I18" s="60">
        <f t="shared" si="3"/>
        <v>15690</v>
      </c>
    </row>
    <row r="19" spans="1:9" ht="19.5" customHeight="1">
      <c r="A19" s="92">
        <v>1</v>
      </c>
      <c r="B19" s="92">
        <v>111</v>
      </c>
      <c r="C19" s="93">
        <v>51201</v>
      </c>
      <c r="D19" s="94" t="s">
        <v>116</v>
      </c>
      <c r="E19" s="64">
        <v>0</v>
      </c>
      <c r="F19" s="64">
        <f>+'Detalle de personal Fodes 75%'!F44</f>
        <v>11160</v>
      </c>
      <c r="G19" s="64">
        <v>0</v>
      </c>
      <c r="H19" s="64">
        <v>0</v>
      </c>
      <c r="I19" s="64">
        <f t="shared" ref="I19:I92" si="4">SUM(E19:H19)</f>
        <v>11160</v>
      </c>
    </row>
    <row r="20" spans="1:9" ht="19.5" customHeight="1">
      <c r="A20" s="92">
        <v>1</v>
      </c>
      <c r="B20" s="92">
        <v>111</v>
      </c>
      <c r="C20" s="93">
        <v>51202</v>
      </c>
      <c r="D20" s="94" t="s">
        <v>117</v>
      </c>
      <c r="E20" s="64">
        <v>0</v>
      </c>
      <c r="F20" s="64">
        <v>3600</v>
      </c>
      <c r="G20" s="64">
        <v>0</v>
      </c>
      <c r="H20" s="64">
        <v>0</v>
      </c>
      <c r="I20" s="64">
        <f t="shared" si="4"/>
        <v>3600</v>
      </c>
    </row>
    <row r="21" spans="1:9" ht="19.5" customHeight="1">
      <c r="A21" s="92">
        <v>1</v>
      </c>
      <c r="B21" s="92">
        <v>111</v>
      </c>
      <c r="C21" s="93">
        <v>51203</v>
      </c>
      <c r="D21" s="95" t="s">
        <v>118</v>
      </c>
      <c r="E21" s="64">
        <v>0</v>
      </c>
      <c r="F21" s="64">
        <f>+'Detalle de personal Fodes 75%'!G44</f>
        <v>930</v>
      </c>
      <c r="G21" s="64">
        <v>0</v>
      </c>
      <c r="H21" s="64">
        <v>0</v>
      </c>
      <c r="I21" s="64">
        <f t="shared" si="4"/>
        <v>930</v>
      </c>
    </row>
    <row r="22" spans="1:9" ht="19.5" customHeight="1">
      <c r="A22" s="92">
        <v>1</v>
      </c>
      <c r="B22" s="92">
        <v>111</v>
      </c>
      <c r="C22" s="93">
        <v>51207</v>
      </c>
      <c r="D22" s="94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76">
        <v>1</v>
      </c>
      <c r="B23" s="76">
        <v>111</v>
      </c>
      <c r="C23" s="90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92">
        <v>1</v>
      </c>
      <c r="B24" s="92">
        <v>111</v>
      </c>
      <c r="C24" s="93">
        <v>51301</v>
      </c>
      <c r="D24" s="94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76">
        <v>1</v>
      </c>
      <c r="B25" s="76">
        <v>111</v>
      </c>
      <c r="C25" s="90">
        <v>514</v>
      </c>
      <c r="D25" s="91" t="s">
        <v>122</v>
      </c>
      <c r="E25" s="60">
        <f>SUM(E26:E26)</f>
        <v>0</v>
      </c>
      <c r="F25" s="60">
        <f>SUM(F26:F26)</f>
        <v>948.6</v>
      </c>
      <c r="G25" s="60">
        <f>SUM(G26:G26)</f>
        <v>0</v>
      </c>
      <c r="H25" s="60">
        <f>SUM(H26:H26)</f>
        <v>0</v>
      </c>
      <c r="I25" s="60">
        <f>+SUM(I26)</f>
        <v>948.6</v>
      </c>
    </row>
    <row r="26" spans="1:9" ht="19.5" customHeight="1">
      <c r="A26" s="92">
        <v>1</v>
      </c>
      <c r="B26" s="92">
        <v>111</v>
      </c>
      <c r="C26" s="93">
        <v>51401</v>
      </c>
      <c r="D26" s="94" t="s">
        <v>123</v>
      </c>
      <c r="E26" s="64">
        <v>0</v>
      </c>
      <c r="F26" s="64">
        <f>+'Detalle de personal Fodes 75%'!I44+'Detalle de personal Fodes 75%'!J44+'Detalle de personal Fodes 75%'!K44+'Detalle de personal Fodes 75%'!N44+'Detalle de personal Fodes 75%'!O44</f>
        <v>948.6</v>
      </c>
      <c r="G26" s="64">
        <v>0</v>
      </c>
      <c r="H26" s="64">
        <v>0</v>
      </c>
      <c r="I26" s="64">
        <f t="shared" si="4"/>
        <v>948.6</v>
      </c>
    </row>
    <row r="27" spans="1:9" ht="19.5" customHeight="1">
      <c r="A27" s="76">
        <v>1</v>
      </c>
      <c r="B27" s="76">
        <v>111</v>
      </c>
      <c r="C27" s="90">
        <v>515</v>
      </c>
      <c r="D27" s="91" t="s">
        <v>124</v>
      </c>
      <c r="E27" s="60">
        <f>SUM(E28:E28)</f>
        <v>0</v>
      </c>
      <c r="F27" s="60">
        <f>SUM(F28:F28)</f>
        <v>864.90000000000009</v>
      </c>
      <c r="G27" s="60">
        <f>SUM(G28:G28)</f>
        <v>0</v>
      </c>
      <c r="H27" s="60">
        <f>SUM(H28:H28)</f>
        <v>0</v>
      </c>
      <c r="I27" s="60">
        <f>+SUM(I28)</f>
        <v>864.90000000000009</v>
      </c>
    </row>
    <row r="28" spans="1:9" ht="19.5" customHeight="1">
      <c r="A28" s="92">
        <v>1</v>
      </c>
      <c r="B28" s="92">
        <v>111</v>
      </c>
      <c r="C28" s="93">
        <v>51501</v>
      </c>
      <c r="D28" s="94" t="s">
        <v>125</v>
      </c>
      <c r="E28" s="64">
        <v>0</v>
      </c>
      <c r="F28" s="64">
        <f>+'Detalle de personal Fodes 75%'!H44+'Detalle de personal Fodes 75%'!M44</f>
        <v>864.90000000000009</v>
      </c>
      <c r="G28" s="64">
        <v>0</v>
      </c>
      <c r="H28" s="64">
        <v>0</v>
      </c>
      <c r="I28" s="64">
        <f t="shared" si="4"/>
        <v>864.90000000000009</v>
      </c>
    </row>
    <row r="29" spans="1:9" ht="19.5" customHeight="1">
      <c r="A29" s="76">
        <v>1</v>
      </c>
      <c r="B29" s="76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92">
        <v>1</v>
      </c>
      <c r="B30" s="92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76">
        <v>1</v>
      </c>
      <c r="B31" s="76">
        <v>111</v>
      </c>
      <c r="C31" s="76">
        <v>519</v>
      </c>
      <c r="D31" s="96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92">
        <v>1</v>
      </c>
      <c r="B32" s="92">
        <v>111</v>
      </c>
      <c r="C32" s="93">
        <v>51901</v>
      </c>
      <c r="D32" s="94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92">
        <v>1</v>
      </c>
      <c r="B33" s="92">
        <v>111</v>
      </c>
      <c r="C33" s="97">
        <v>51903</v>
      </c>
      <c r="D33" s="98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87">
        <v>1</v>
      </c>
      <c r="B34" s="87">
        <v>111</v>
      </c>
      <c r="C34" s="88">
        <v>54</v>
      </c>
      <c r="D34" s="89" t="s">
        <v>131</v>
      </c>
      <c r="E34" s="56">
        <f>+E35+E55+E59+E69+E74</f>
        <v>0</v>
      </c>
      <c r="F34" s="56">
        <f t="shared" ref="F34:H34" si="8">+F35+F55+F59+F69+F74</f>
        <v>7014.44</v>
      </c>
      <c r="G34" s="56">
        <f t="shared" si="8"/>
        <v>0</v>
      </c>
      <c r="H34" s="56">
        <f t="shared" si="8"/>
        <v>0</v>
      </c>
      <c r="I34" s="56">
        <f>+I35+I55+I59+I69+I74</f>
        <v>7014.44</v>
      </c>
    </row>
    <row r="35" spans="1:9" ht="19.5" customHeight="1">
      <c r="A35" s="76">
        <v>1</v>
      </c>
      <c r="B35" s="76">
        <v>111</v>
      </c>
      <c r="C35" s="90">
        <v>541</v>
      </c>
      <c r="D35" s="91" t="s">
        <v>132</v>
      </c>
      <c r="E35" s="60">
        <f>SUM(E36:E54)</f>
        <v>0</v>
      </c>
      <c r="F35" s="60">
        <f t="shared" ref="F35:I35" si="9">SUM(F36:F54)</f>
        <v>1980</v>
      </c>
      <c r="G35" s="60">
        <f t="shared" si="9"/>
        <v>0</v>
      </c>
      <c r="H35" s="60">
        <f t="shared" si="9"/>
        <v>0</v>
      </c>
      <c r="I35" s="60">
        <f t="shared" si="9"/>
        <v>1980</v>
      </c>
    </row>
    <row r="36" spans="1:9" ht="19.5" customHeight="1">
      <c r="A36" s="92">
        <v>1</v>
      </c>
      <c r="B36" s="92">
        <v>111</v>
      </c>
      <c r="C36" s="93">
        <v>54101</v>
      </c>
      <c r="D36" s="94" t="s">
        <v>133</v>
      </c>
      <c r="E36" s="64">
        <v>0</v>
      </c>
      <c r="F36" s="64">
        <v>830</v>
      </c>
      <c r="G36" s="64">
        <v>0</v>
      </c>
      <c r="H36" s="64">
        <v>0</v>
      </c>
      <c r="I36" s="64">
        <f>+SUM(E36:H36)</f>
        <v>830</v>
      </c>
    </row>
    <row r="37" spans="1:9" ht="19.5" customHeight="1">
      <c r="A37" s="92">
        <v>1</v>
      </c>
      <c r="B37" s="92">
        <v>111</v>
      </c>
      <c r="C37" s="93">
        <v>54102</v>
      </c>
      <c r="D37" s="94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92">
        <v>1</v>
      </c>
      <c r="B38" s="92">
        <v>111</v>
      </c>
      <c r="C38" s="93">
        <v>54103</v>
      </c>
      <c r="D38" s="94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92">
        <v>1</v>
      </c>
      <c r="B39" s="92">
        <v>111</v>
      </c>
      <c r="C39" s="93">
        <v>54104</v>
      </c>
      <c r="D39" s="94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92">
        <v>1</v>
      </c>
      <c r="B40" s="92">
        <v>111</v>
      </c>
      <c r="C40" s="93">
        <v>54105</v>
      </c>
      <c r="D40" s="94" t="s">
        <v>137</v>
      </c>
      <c r="E40" s="64">
        <v>0</v>
      </c>
      <c r="F40" s="64">
        <v>300</v>
      </c>
      <c r="G40" s="64">
        <v>0</v>
      </c>
      <c r="H40" s="64">
        <v>0</v>
      </c>
      <c r="I40" s="64">
        <f t="shared" si="10"/>
        <v>300</v>
      </c>
    </row>
    <row r="41" spans="1:9" ht="19.5" customHeight="1">
      <c r="A41" s="92">
        <v>1</v>
      </c>
      <c r="B41" s="92">
        <v>111</v>
      </c>
      <c r="C41" s="93">
        <v>54106</v>
      </c>
      <c r="D41" s="94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92">
        <v>1</v>
      </c>
      <c r="B42" s="92">
        <v>111</v>
      </c>
      <c r="C42" s="93">
        <v>54107</v>
      </c>
      <c r="D42" s="94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92">
        <v>1</v>
      </c>
      <c r="B43" s="92">
        <v>111</v>
      </c>
      <c r="C43" s="93">
        <v>54108</v>
      </c>
      <c r="D43" s="94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92">
        <v>1</v>
      </c>
      <c r="B44" s="92">
        <v>111</v>
      </c>
      <c r="C44" s="93">
        <v>54109</v>
      </c>
      <c r="D44" s="94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92">
        <v>1</v>
      </c>
      <c r="B45" s="92">
        <v>111</v>
      </c>
      <c r="C45" s="93">
        <v>54110</v>
      </c>
      <c r="D45" s="94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92">
        <v>1</v>
      </c>
      <c r="B46" s="92">
        <v>111</v>
      </c>
      <c r="C46" s="93">
        <v>54111</v>
      </c>
      <c r="D46" s="94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92">
        <v>1</v>
      </c>
      <c r="B47" s="92">
        <v>111</v>
      </c>
      <c r="C47" s="93">
        <v>54112</v>
      </c>
      <c r="D47" s="94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92">
        <v>1</v>
      </c>
      <c r="B48" s="92">
        <v>111</v>
      </c>
      <c r="C48" s="93">
        <v>54114</v>
      </c>
      <c r="D48" s="94" t="s">
        <v>145</v>
      </c>
      <c r="E48" s="64">
        <v>0</v>
      </c>
      <c r="F48" s="64">
        <v>250</v>
      </c>
      <c r="G48" s="64">
        <v>0</v>
      </c>
      <c r="H48" s="64">
        <v>0</v>
      </c>
      <c r="I48" s="64">
        <f t="shared" si="10"/>
        <v>250</v>
      </c>
    </row>
    <row r="49" spans="1:9" ht="19.5" customHeight="1">
      <c r="A49" s="92">
        <v>1</v>
      </c>
      <c r="B49" s="92">
        <v>111</v>
      </c>
      <c r="C49" s="93">
        <v>54115</v>
      </c>
      <c r="D49" s="94" t="s">
        <v>146</v>
      </c>
      <c r="E49" s="64">
        <v>0</v>
      </c>
      <c r="F49" s="64">
        <v>200</v>
      </c>
      <c r="G49" s="64">
        <v>0</v>
      </c>
      <c r="H49" s="64">
        <v>0</v>
      </c>
      <c r="I49" s="64">
        <f t="shared" si="10"/>
        <v>200</v>
      </c>
    </row>
    <row r="50" spans="1:9" ht="19.5" customHeight="1">
      <c r="A50" s="92">
        <v>1</v>
      </c>
      <c r="B50" s="92">
        <v>111</v>
      </c>
      <c r="C50" s="93">
        <v>54116</v>
      </c>
      <c r="D50" s="94" t="s">
        <v>147</v>
      </c>
      <c r="E50" s="64">
        <v>0</v>
      </c>
      <c r="F50" s="64">
        <v>200</v>
      </c>
      <c r="G50" s="64">
        <v>0</v>
      </c>
      <c r="H50" s="64">
        <v>0</v>
      </c>
      <c r="I50" s="64">
        <f t="shared" si="10"/>
        <v>200</v>
      </c>
    </row>
    <row r="51" spans="1:9" ht="19.5" customHeight="1">
      <c r="A51" s="92">
        <v>1</v>
      </c>
      <c r="B51" s="92">
        <v>111</v>
      </c>
      <c r="C51" s="93">
        <v>54117</v>
      </c>
      <c r="D51" s="94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92">
        <v>1</v>
      </c>
      <c r="B52" s="92">
        <v>111</v>
      </c>
      <c r="C52" s="93">
        <v>54118</v>
      </c>
      <c r="D52" s="94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92">
        <v>1</v>
      </c>
      <c r="B53" s="92">
        <v>111</v>
      </c>
      <c r="C53" s="93">
        <v>54119</v>
      </c>
      <c r="D53" s="94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92">
        <v>1</v>
      </c>
      <c r="B54" s="92">
        <v>111</v>
      </c>
      <c r="C54" s="93">
        <v>54199</v>
      </c>
      <c r="D54" s="94" t="s">
        <v>151</v>
      </c>
      <c r="E54" s="64">
        <v>0</v>
      </c>
      <c r="F54" s="64">
        <v>200</v>
      </c>
      <c r="G54" s="64">
        <v>0</v>
      </c>
      <c r="H54" s="64">
        <v>0</v>
      </c>
      <c r="I54" s="64">
        <f t="shared" si="10"/>
        <v>200</v>
      </c>
    </row>
    <row r="55" spans="1:9" ht="19.5" customHeight="1">
      <c r="A55" s="76">
        <v>1</v>
      </c>
      <c r="B55" s="76">
        <v>111</v>
      </c>
      <c r="C55" s="90">
        <v>542</v>
      </c>
      <c r="D55" s="91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92">
        <v>1</v>
      </c>
      <c r="B56" s="92">
        <v>111</v>
      </c>
      <c r="C56" s="93">
        <v>54201</v>
      </c>
      <c r="D56" s="94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92">
        <v>1</v>
      </c>
      <c r="B57" s="92">
        <v>111</v>
      </c>
      <c r="C57" s="93">
        <v>54202</v>
      </c>
      <c r="D57" s="94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92">
        <v>1</v>
      </c>
      <c r="B58" s="92">
        <v>111</v>
      </c>
      <c r="C58" s="93">
        <v>54203</v>
      </c>
      <c r="D58" s="94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76">
        <v>1</v>
      </c>
      <c r="B59" s="76">
        <v>111</v>
      </c>
      <c r="C59" s="90">
        <v>543</v>
      </c>
      <c r="D59" s="91" t="s">
        <v>156</v>
      </c>
      <c r="E59" s="60">
        <f>SUM(E60:E68)</f>
        <v>0</v>
      </c>
      <c r="F59" s="60">
        <f t="shared" ref="F59:I59" si="12">SUM(F60:F68)</f>
        <v>5034.4399999999996</v>
      </c>
      <c r="G59" s="60">
        <f t="shared" si="12"/>
        <v>0</v>
      </c>
      <c r="H59" s="60">
        <f t="shared" si="12"/>
        <v>0</v>
      </c>
      <c r="I59" s="60">
        <f t="shared" si="12"/>
        <v>5034.4399999999996</v>
      </c>
    </row>
    <row r="60" spans="1:9" ht="19.5" customHeight="1">
      <c r="A60" s="92">
        <v>1</v>
      </c>
      <c r="B60" s="92">
        <v>111</v>
      </c>
      <c r="C60" s="93">
        <v>54301</v>
      </c>
      <c r="D60" s="94" t="s">
        <v>157</v>
      </c>
      <c r="E60" s="64">
        <v>0</v>
      </c>
      <c r="F60" s="64">
        <v>100</v>
      </c>
      <c r="G60" s="64">
        <v>0</v>
      </c>
      <c r="H60" s="64">
        <v>0</v>
      </c>
      <c r="I60" s="64">
        <f>SUM(E60:H60)</f>
        <v>100</v>
      </c>
    </row>
    <row r="61" spans="1:9" ht="19.5" customHeight="1">
      <c r="A61" s="92">
        <v>1</v>
      </c>
      <c r="B61" s="92">
        <v>111</v>
      </c>
      <c r="C61" s="93">
        <v>54302</v>
      </c>
      <c r="D61" s="94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92">
        <v>1</v>
      </c>
      <c r="B62" s="92">
        <v>111</v>
      </c>
      <c r="C62" s="93">
        <v>54303</v>
      </c>
      <c r="D62" s="94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92">
        <v>1</v>
      </c>
      <c r="B63" s="92">
        <v>111</v>
      </c>
      <c r="C63" s="93">
        <v>54304</v>
      </c>
      <c r="D63" s="94" t="s">
        <v>160</v>
      </c>
      <c r="E63" s="64">
        <v>0</v>
      </c>
      <c r="F63" s="64">
        <v>700</v>
      </c>
      <c r="G63" s="64">
        <v>0</v>
      </c>
      <c r="H63" s="64">
        <v>0</v>
      </c>
      <c r="I63" s="64">
        <f t="shared" si="13"/>
        <v>700</v>
      </c>
    </row>
    <row r="64" spans="1:9" ht="19.5" customHeight="1">
      <c r="A64" s="92">
        <v>1</v>
      </c>
      <c r="B64" s="92">
        <v>111</v>
      </c>
      <c r="C64" s="93">
        <v>54316</v>
      </c>
      <c r="D64" s="94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92">
        <v>1</v>
      </c>
      <c r="B65" s="92">
        <v>111</v>
      </c>
      <c r="C65" s="93">
        <v>54317</v>
      </c>
      <c r="D65" s="94" t="s">
        <v>162</v>
      </c>
      <c r="E65" s="64">
        <v>0</v>
      </c>
      <c r="F65" s="64">
        <v>4000</v>
      </c>
      <c r="G65" s="64">
        <v>0</v>
      </c>
      <c r="H65" s="64">
        <v>0</v>
      </c>
      <c r="I65" s="64">
        <f t="shared" si="13"/>
        <v>4000</v>
      </c>
    </row>
    <row r="66" spans="1:9" ht="19.5" customHeight="1">
      <c r="A66" s="92">
        <v>1</v>
      </c>
      <c r="B66" s="92">
        <v>111</v>
      </c>
      <c r="C66" s="93">
        <v>54310</v>
      </c>
      <c r="D66" s="94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92">
        <v>1</v>
      </c>
      <c r="B67" s="92">
        <v>111</v>
      </c>
      <c r="C67" s="93">
        <v>54314</v>
      </c>
      <c r="D67" s="94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92">
        <v>1</v>
      </c>
      <c r="B68" s="92">
        <v>111</v>
      </c>
      <c r="C68" s="93">
        <v>54399</v>
      </c>
      <c r="D68" s="94" t="s">
        <v>165</v>
      </c>
      <c r="E68" s="64">
        <v>0</v>
      </c>
      <c r="F68" s="64">
        <v>234.44</v>
      </c>
      <c r="G68" s="64">
        <v>0</v>
      </c>
      <c r="H68" s="64">
        <v>0</v>
      </c>
      <c r="I68" s="64">
        <f t="shared" si="13"/>
        <v>234.44</v>
      </c>
    </row>
    <row r="69" spans="1:9" ht="19.5" customHeight="1">
      <c r="A69" s="76">
        <v>1</v>
      </c>
      <c r="B69" s="76">
        <v>111</v>
      </c>
      <c r="C69" s="90">
        <v>545</v>
      </c>
      <c r="D69" s="91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92">
        <v>1</v>
      </c>
      <c r="B70" s="92">
        <v>111</v>
      </c>
      <c r="C70" s="93">
        <v>54503</v>
      </c>
      <c r="D70" s="94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92">
        <v>1</v>
      </c>
      <c r="B71" s="92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92">
        <v>1</v>
      </c>
      <c r="B72" s="92">
        <v>111</v>
      </c>
      <c r="C72" s="93">
        <v>54505</v>
      </c>
      <c r="D72" s="94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92">
        <v>1</v>
      </c>
      <c r="B73" s="92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76">
        <v>1</v>
      </c>
      <c r="B74" s="76">
        <v>111</v>
      </c>
      <c r="C74" s="90">
        <v>546</v>
      </c>
      <c r="D74" s="91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92">
        <v>1</v>
      </c>
      <c r="B75" s="92">
        <v>111</v>
      </c>
      <c r="C75" s="93">
        <v>54602</v>
      </c>
      <c r="D75" s="94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87">
        <v>1</v>
      </c>
      <c r="B76" s="87">
        <v>111</v>
      </c>
      <c r="C76" s="88">
        <v>55</v>
      </c>
      <c r="D76" s="89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76">
        <v>1</v>
      </c>
      <c r="B77" s="76">
        <v>111</v>
      </c>
      <c r="C77" s="90">
        <v>553</v>
      </c>
      <c r="D77" s="91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92">
        <v>1</v>
      </c>
      <c r="B78" s="92">
        <v>111</v>
      </c>
      <c r="C78" s="93">
        <v>55302</v>
      </c>
      <c r="D78" s="94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92">
        <v>1</v>
      </c>
      <c r="B79" s="92">
        <v>111</v>
      </c>
      <c r="C79" s="93">
        <v>55308</v>
      </c>
      <c r="D79" s="94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76">
        <v>1</v>
      </c>
      <c r="B80" s="76">
        <v>111</v>
      </c>
      <c r="C80" s="90">
        <v>556</v>
      </c>
      <c r="D80" s="91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92">
        <v>1</v>
      </c>
      <c r="B81" s="92">
        <v>111</v>
      </c>
      <c r="C81" s="93">
        <v>55603</v>
      </c>
      <c r="D81" s="94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87">
        <v>1</v>
      </c>
      <c r="B82" s="87">
        <v>111</v>
      </c>
      <c r="C82" s="88">
        <v>56</v>
      </c>
      <c r="D82" s="89" t="s">
        <v>179</v>
      </c>
      <c r="E82" s="56">
        <f>+E83+E85</f>
        <v>0</v>
      </c>
      <c r="F82" s="56">
        <f t="shared" ref="F82:H82" si="18">+F83+F85</f>
        <v>3000</v>
      </c>
      <c r="G82" s="56">
        <f t="shared" si="18"/>
        <v>0</v>
      </c>
      <c r="H82" s="56">
        <f t="shared" si="18"/>
        <v>0</v>
      </c>
      <c r="I82" s="56">
        <f t="shared" si="4"/>
        <v>3000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3000</v>
      </c>
      <c r="G83" s="60">
        <f t="shared" si="19"/>
        <v>0</v>
      </c>
      <c r="H83" s="60">
        <f t="shared" si="19"/>
        <v>0</v>
      </c>
      <c r="I83" s="60">
        <f>+SUM(I84)</f>
        <v>3000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3000</v>
      </c>
      <c r="G84" s="64">
        <v>0</v>
      </c>
      <c r="H84" s="64">
        <v>0</v>
      </c>
      <c r="I84" s="64">
        <f t="shared" si="4"/>
        <v>3000</v>
      </c>
    </row>
    <row r="85" spans="1:9" ht="19.5" customHeight="1">
      <c r="A85" s="76">
        <v>1</v>
      </c>
      <c r="B85" s="76">
        <v>111</v>
      </c>
      <c r="C85" s="90">
        <v>562</v>
      </c>
      <c r="D85" s="91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92">
        <v>1</v>
      </c>
      <c r="B86" s="92">
        <v>111</v>
      </c>
      <c r="C86" s="93">
        <v>56304</v>
      </c>
      <c r="D86" s="94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92">
        <v>1</v>
      </c>
      <c r="B87" s="92">
        <v>111</v>
      </c>
      <c r="C87" s="93">
        <v>56305</v>
      </c>
      <c r="D87" s="94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87">
        <v>1</v>
      </c>
      <c r="B88" s="87">
        <v>111</v>
      </c>
      <c r="C88" s="88">
        <v>61</v>
      </c>
      <c r="D88" s="89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76">
        <v>1</v>
      </c>
      <c r="B89" s="76">
        <v>111</v>
      </c>
      <c r="C89" s="90">
        <v>611</v>
      </c>
      <c r="D89" s="91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92">
        <v>1</v>
      </c>
      <c r="B90" s="92">
        <v>111</v>
      </c>
      <c r="C90" s="93">
        <v>61101</v>
      </c>
      <c r="D90" s="94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92">
        <v>1</v>
      </c>
      <c r="B91" s="92">
        <v>111</v>
      </c>
      <c r="C91" s="93">
        <v>61104</v>
      </c>
      <c r="D91" s="94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92">
        <v>1</v>
      </c>
      <c r="B92" s="92">
        <v>111</v>
      </c>
      <c r="C92" s="93">
        <v>61199</v>
      </c>
      <c r="D92" s="94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76">
        <v>1</v>
      </c>
      <c r="B93" s="76">
        <v>111</v>
      </c>
      <c r="C93" s="90">
        <v>615</v>
      </c>
      <c r="D93" s="91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92">
        <v>1</v>
      </c>
      <c r="B94" s="92">
        <v>111</v>
      </c>
      <c r="C94" s="93">
        <v>61599</v>
      </c>
      <c r="D94" s="94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76">
        <v>1</v>
      </c>
      <c r="B95" s="76">
        <v>111</v>
      </c>
      <c r="C95" s="90">
        <v>616</v>
      </c>
      <c r="D95" s="91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92">
        <v>1</v>
      </c>
      <c r="B96" s="92">
        <v>111</v>
      </c>
      <c r="C96" s="93">
        <v>61601</v>
      </c>
      <c r="D96" s="94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92">
        <v>1</v>
      </c>
      <c r="B97" s="92">
        <v>111</v>
      </c>
      <c r="C97" s="93">
        <v>61602</v>
      </c>
      <c r="D97" s="94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92">
        <v>1</v>
      </c>
      <c r="B98" s="92">
        <v>111</v>
      </c>
      <c r="C98" s="93">
        <v>61603</v>
      </c>
      <c r="D98" s="94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92">
        <v>1</v>
      </c>
      <c r="B99" s="92">
        <v>111</v>
      </c>
      <c r="C99" s="93">
        <v>61608</v>
      </c>
      <c r="D99" s="94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92">
        <v>1</v>
      </c>
      <c r="B100" s="92">
        <v>111</v>
      </c>
      <c r="C100" s="93">
        <v>61699</v>
      </c>
      <c r="D100" s="94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87">
        <v>1</v>
      </c>
      <c r="B101" s="87">
        <v>111</v>
      </c>
      <c r="C101" s="88">
        <v>71</v>
      </c>
      <c r="D101" s="89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76">
        <v>1</v>
      </c>
      <c r="B102" s="76">
        <v>111</v>
      </c>
      <c r="C102" s="90">
        <v>713</v>
      </c>
      <c r="D102" s="91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92">
        <v>1</v>
      </c>
      <c r="B103" s="92">
        <v>111</v>
      </c>
      <c r="C103" s="93">
        <v>71308</v>
      </c>
      <c r="D103" s="94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>
      <c r="A104" s="580" t="s">
        <v>195</v>
      </c>
      <c r="B104" s="580"/>
      <c r="C104" s="580"/>
      <c r="D104" s="580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27567.94</v>
      </c>
      <c r="G104" s="81">
        <f t="shared" si="25"/>
        <v>0</v>
      </c>
      <c r="H104" s="81">
        <f t="shared" si="25"/>
        <v>0</v>
      </c>
      <c r="I104" s="81">
        <f t="shared" si="25"/>
        <v>27567.94</v>
      </c>
    </row>
    <row r="105" spans="1:9">
      <c r="A105" s="580" t="s">
        <v>196</v>
      </c>
      <c r="B105" s="580"/>
      <c r="C105" s="580"/>
      <c r="D105" s="580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27567.94</v>
      </c>
      <c r="G105" s="81">
        <f t="shared" si="26"/>
        <v>0</v>
      </c>
      <c r="H105" s="81">
        <f t="shared" si="26"/>
        <v>0</v>
      </c>
      <c r="I105" s="81">
        <f t="shared" si="26"/>
        <v>27567.94</v>
      </c>
    </row>
    <row r="106" spans="1:9">
      <c r="A106" s="580" t="s">
        <v>197</v>
      </c>
      <c r="B106" s="580"/>
      <c r="C106" s="580"/>
      <c r="D106" s="580"/>
      <c r="E106" s="81">
        <f>+E101+E88+E82+E76+E34+E11</f>
        <v>0</v>
      </c>
      <c r="F106" s="81">
        <f t="shared" ref="F106:I106" si="27">+F101+F88+F82+F76+F34+F11</f>
        <v>27567.94</v>
      </c>
      <c r="G106" s="81">
        <f t="shared" si="27"/>
        <v>0</v>
      </c>
      <c r="H106" s="81">
        <f t="shared" si="27"/>
        <v>0</v>
      </c>
      <c r="I106" s="81">
        <f t="shared" si="27"/>
        <v>27567.94</v>
      </c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67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6">
    <pageSetUpPr fitToPage="1"/>
  </sheetPr>
  <dimension ref="A1:I106"/>
  <sheetViews>
    <sheetView topLeftCell="A97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2.7109375" bestFit="1" customWidth="1"/>
    <col min="9" max="9" width="14.710937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75%'!B35</f>
        <v>Programa de fiestas y eventos socio-culturales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16995</v>
      </c>
      <c r="G34" s="56">
        <f t="shared" si="8"/>
        <v>0</v>
      </c>
      <c r="H34" s="56">
        <f t="shared" si="8"/>
        <v>0</v>
      </c>
      <c r="I34" s="56">
        <f>+I35+I55+I59+I69+I74</f>
        <v>16995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10700</v>
      </c>
      <c r="G35" s="60">
        <f t="shared" si="9"/>
        <v>0</v>
      </c>
      <c r="H35" s="60">
        <f t="shared" si="9"/>
        <v>0</v>
      </c>
      <c r="I35" s="60">
        <f t="shared" si="9"/>
        <v>10700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5000</v>
      </c>
      <c r="G36" s="64">
        <v>0</v>
      </c>
      <c r="H36" s="64">
        <v>0</v>
      </c>
      <c r="I36" s="64">
        <f>+SUM(E36:H36)</f>
        <v>5000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1200</v>
      </c>
      <c r="G39" s="64">
        <v>0</v>
      </c>
      <c r="H39" s="64">
        <v>0</v>
      </c>
      <c r="I39" s="64">
        <f t="shared" si="10"/>
        <v>1200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1500</v>
      </c>
      <c r="G40" s="64">
        <v>0</v>
      </c>
      <c r="H40" s="64">
        <v>0</v>
      </c>
      <c r="I40" s="64">
        <f t="shared" si="10"/>
        <v>1500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500</v>
      </c>
      <c r="G42" s="64">
        <v>0</v>
      </c>
      <c r="H42" s="64">
        <v>0</v>
      </c>
      <c r="I42" s="64">
        <f t="shared" si="10"/>
        <v>500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2500</v>
      </c>
      <c r="G54" s="64">
        <v>0</v>
      </c>
      <c r="H54" s="64">
        <v>0</v>
      </c>
      <c r="I54" s="64">
        <f t="shared" si="10"/>
        <v>2500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6295</v>
      </c>
      <c r="G59" s="60">
        <f t="shared" si="12"/>
        <v>0</v>
      </c>
      <c r="H59" s="60">
        <f t="shared" si="12"/>
        <v>0</v>
      </c>
      <c r="I59" s="60">
        <f t="shared" si="12"/>
        <v>6295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800</v>
      </c>
      <c r="G60" s="64">
        <v>0</v>
      </c>
      <c r="H60" s="64">
        <v>0</v>
      </c>
      <c r="I60" s="64">
        <f>SUM(E60:H60)</f>
        <v>800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1080</v>
      </c>
      <c r="G63" s="64">
        <v>0</v>
      </c>
      <c r="H63" s="64">
        <v>0</v>
      </c>
      <c r="I63" s="64">
        <f t="shared" si="13"/>
        <v>1080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915</v>
      </c>
      <c r="G64" s="64">
        <v>0</v>
      </c>
      <c r="H64" s="64">
        <v>0</v>
      </c>
      <c r="I64" s="64">
        <f t="shared" si="13"/>
        <v>915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3500</v>
      </c>
      <c r="G68" s="64">
        <v>0</v>
      </c>
      <c r="H68" s="64">
        <v>0</v>
      </c>
      <c r="I68" s="64">
        <f t="shared" si="13"/>
        <v>3500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2000</v>
      </c>
      <c r="G82" s="56">
        <f t="shared" si="18"/>
        <v>0</v>
      </c>
      <c r="H82" s="56">
        <f t="shared" si="18"/>
        <v>0</v>
      </c>
      <c r="I82" s="56">
        <f t="shared" si="4"/>
        <v>2000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2000</v>
      </c>
      <c r="G83" s="60">
        <f t="shared" si="19"/>
        <v>0</v>
      </c>
      <c r="H83" s="60">
        <f t="shared" si="19"/>
        <v>0</v>
      </c>
      <c r="I83" s="60">
        <f>+SUM(I84)</f>
        <v>2000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2000</v>
      </c>
      <c r="G84" s="64">
        <v>0</v>
      </c>
      <c r="H84" s="64">
        <v>0</v>
      </c>
      <c r="I84" s="64">
        <f t="shared" si="4"/>
        <v>2000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19045</v>
      </c>
      <c r="G104" s="81">
        <f t="shared" si="25"/>
        <v>0</v>
      </c>
      <c r="H104" s="81">
        <f t="shared" si="25"/>
        <v>0</v>
      </c>
      <c r="I104" s="81">
        <f t="shared" si="25"/>
        <v>19045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19045</v>
      </c>
      <c r="G105" s="81">
        <f t="shared" si="26"/>
        <v>0</v>
      </c>
      <c r="H105" s="81">
        <f t="shared" si="26"/>
        <v>0</v>
      </c>
      <c r="I105" s="81">
        <f t="shared" si="26"/>
        <v>19045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19045</v>
      </c>
      <c r="G106" s="81">
        <f t="shared" si="27"/>
        <v>0</v>
      </c>
      <c r="H106" s="81">
        <f t="shared" si="27"/>
        <v>0</v>
      </c>
      <c r="I106" s="81">
        <f t="shared" si="27"/>
        <v>19045</v>
      </c>
    </row>
  </sheetData>
  <mergeCells count="18">
    <mergeCell ref="A6:I6"/>
    <mergeCell ref="A1:I1"/>
    <mergeCell ref="A2:I2"/>
    <mergeCell ref="A3:I3"/>
    <mergeCell ref="A4:I4"/>
    <mergeCell ref="A5:I5"/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7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6316-DF46-4217-A2B5-5297294EDD86}">
  <sheetPr>
    <tabColor rgb="FFFFFF00"/>
  </sheetPr>
  <dimension ref="A1:L66"/>
  <sheetViews>
    <sheetView workbookViewId="0">
      <selection activeCell="N59" sqref="N59"/>
    </sheetView>
  </sheetViews>
  <sheetFormatPr baseColWidth="10" defaultRowHeight="15"/>
  <cols>
    <col min="1" max="1" width="6.7109375" customWidth="1"/>
    <col min="2" max="2" width="34.85546875" customWidth="1"/>
    <col min="3" max="3" width="9.7109375" customWidth="1"/>
    <col min="4" max="4" width="11.140625" customWidth="1"/>
    <col min="5" max="5" width="10.28515625" customWidth="1"/>
    <col min="6" max="6" width="10.140625" customWidth="1"/>
    <col min="7" max="7" width="9.140625" customWidth="1"/>
    <col min="8" max="8" width="8.7109375" customWidth="1"/>
    <col min="9" max="9" width="9.42578125" customWidth="1"/>
    <col min="10" max="10" width="9.140625" customWidth="1"/>
    <col min="11" max="11" width="10.42578125" customWidth="1"/>
    <col min="12" max="12" width="15" customWidth="1"/>
  </cols>
  <sheetData>
    <row r="1" spans="1:11">
      <c r="A1" s="480" t="s">
        <v>221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1">
      <c r="A2" s="480" t="s">
        <v>614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1">
      <c r="A3" s="480" t="s">
        <v>729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</row>
    <row r="4" spans="1:11">
      <c r="A4" s="482" t="s">
        <v>672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</row>
    <row r="5" spans="1:11" ht="15.75" thickBot="1">
      <c r="A5" s="483" t="s">
        <v>730</v>
      </c>
      <c r="B5" s="484"/>
      <c r="C5" s="484"/>
      <c r="D5" s="484"/>
      <c r="E5" s="484"/>
      <c r="F5" s="484"/>
      <c r="G5" s="484"/>
      <c r="H5" s="484"/>
      <c r="I5" s="484"/>
      <c r="J5" s="484"/>
      <c r="K5" s="484"/>
    </row>
    <row r="6" spans="1:11">
      <c r="A6" s="458" t="s">
        <v>673</v>
      </c>
      <c r="B6" s="471" t="s">
        <v>674</v>
      </c>
      <c r="C6" s="474" t="s">
        <v>675</v>
      </c>
      <c r="D6" s="475"/>
      <c r="E6" s="476"/>
      <c r="F6" s="477" t="s">
        <v>676</v>
      </c>
      <c r="G6" s="458" t="s">
        <v>677</v>
      </c>
      <c r="H6" s="458" t="s">
        <v>350</v>
      </c>
      <c r="I6" s="458" t="s">
        <v>678</v>
      </c>
      <c r="J6" s="222"/>
      <c r="K6" s="461" t="s">
        <v>679</v>
      </c>
    </row>
    <row r="7" spans="1:11" ht="15.75" thickBot="1">
      <c r="A7" s="459"/>
      <c r="B7" s="472"/>
      <c r="C7" s="464" t="s">
        <v>680</v>
      </c>
      <c r="D7" s="465"/>
      <c r="E7" s="466"/>
      <c r="F7" s="478"/>
      <c r="G7" s="459"/>
      <c r="H7" s="459"/>
      <c r="I7" s="459"/>
      <c r="J7" s="459" t="s">
        <v>744</v>
      </c>
      <c r="K7" s="462"/>
    </row>
    <row r="8" spans="1:11" ht="64.5" customHeight="1" thickBot="1">
      <c r="A8" s="459"/>
      <c r="B8" s="473"/>
      <c r="C8" s="223" t="s">
        <v>681</v>
      </c>
      <c r="D8" s="224" t="s">
        <v>682</v>
      </c>
      <c r="E8" s="224" t="s">
        <v>683</v>
      </c>
      <c r="F8" s="479"/>
      <c r="G8" s="460"/>
      <c r="H8" s="460"/>
      <c r="I8" s="460"/>
      <c r="J8" s="460"/>
      <c r="K8" s="463"/>
    </row>
    <row r="9" spans="1:11" ht="15" customHeight="1">
      <c r="A9" s="339">
        <v>11</v>
      </c>
      <c r="B9" s="226" t="s">
        <v>684</v>
      </c>
      <c r="C9" s="340">
        <f>+C10</f>
        <v>0</v>
      </c>
      <c r="D9" s="340">
        <f t="shared" ref="D9:G9" si="0">+D10</f>
        <v>0</v>
      </c>
      <c r="E9" s="340"/>
      <c r="F9" s="340">
        <f>+F10</f>
        <v>16739.7</v>
      </c>
      <c r="G9" s="340">
        <f t="shared" si="0"/>
        <v>0</v>
      </c>
      <c r="H9" s="340"/>
      <c r="I9" s="340"/>
      <c r="J9" s="340"/>
      <c r="K9" s="341">
        <f>SUM(C9:J9)</f>
        <v>16739.7</v>
      </c>
    </row>
    <row r="10" spans="1:11" ht="15" customHeight="1">
      <c r="A10" s="342">
        <v>118</v>
      </c>
      <c r="B10" s="228" t="s">
        <v>685</v>
      </c>
      <c r="C10" s="343">
        <f>SUM(C11:C13)</f>
        <v>0</v>
      </c>
      <c r="D10" s="343">
        <f t="shared" ref="D10" si="1">SUM(D11:D13)</f>
        <v>0</v>
      </c>
      <c r="E10" s="343"/>
      <c r="F10" s="343">
        <f>SUM(F11:F14)</f>
        <v>16739.7</v>
      </c>
      <c r="G10" s="343">
        <f>SUM(G11:G14)</f>
        <v>0</v>
      </c>
      <c r="H10" s="343">
        <f t="shared" ref="H10:I10" si="2">SUM(H11:H13)</f>
        <v>0</v>
      </c>
      <c r="I10" s="343">
        <f t="shared" si="2"/>
        <v>0</v>
      </c>
      <c r="J10" s="344"/>
      <c r="K10" s="341">
        <f t="shared" ref="K10:K56" si="3">SUM(C10:J10)</f>
        <v>16739.7</v>
      </c>
    </row>
    <row r="11" spans="1:11" ht="15" customHeight="1">
      <c r="A11" s="345">
        <v>11801</v>
      </c>
      <c r="B11" s="346" t="s">
        <v>686</v>
      </c>
      <c r="C11" s="347"/>
      <c r="D11" s="347"/>
      <c r="E11" s="347"/>
      <c r="F11" s="347">
        <v>11717.62</v>
      </c>
      <c r="G11" s="347"/>
      <c r="H11" s="347"/>
      <c r="I11" s="347"/>
      <c r="J11" s="348"/>
      <c r="K11" s="341">
        <f t="shared" si="3"/>
        <v>11717.62</v>
      </c>
    </row>
    <row r="12" spans="1:11" ht="15" customHeight="1">
      <c r="A12" s="345">
        <v>11817</v>
      </c>
      <c r="B12" s="346" t="s">
        <v>687</v>
      </c>
      <c r="C12" s="347"/>
      <c r="D12" s="347"/>
      <c r="E12" s="347"/>
      <c r="F12" s="347">
        <v>3610</v>
      </c>
      <c r="G12" s="347"/>
      <c r="H12" s="347"/>
      <c r="I12" s="347"/>
      <c r="J12" s="348"/>
      <c r="K12" s="341">
        <f t="shared" si="3"/>
        <v>3610</v>
      </c>
    </row>
    <row r="13" spans="1:11" ht="15" customHeight="1">
      <c r="A13" s="345">
        <v>11818</v>
      </c>
      <c r="B13" s="346" t="s">
        <v>688</v>
      </c>
      <c r="C13" s="347"/>
      <c r="D13" s="347"/>
      <c r="E13" s="347"/>
      <c r="F13" s="347">
        <v>926.1</v>
      </c>
      <c r="G13" s="347"/>
      <c r="H13" s="347"/>
      <c r="I13" s="347"/>
      <c r="J13" s="348"/>
      <c r="K13" s="341">
        <f t="shared" si="3"/>
        <v>926.1</v>
      </c>
    </row>
    <row r="14" spans="1:11" ht="15" customHeight="1">
      <c r="A14" s="345">
        <v>11899</v>
      </c>
      <c r="B14" s="346" t="s">
        <v>745</v>
      </c>
      <c r="C14" s="347"/>
      <c r="D14" s="347"/>
      <c r="E14" s="347"/>
      <c r="F14" s="347">
        <v>485.98</v>
      </c>
      <c r="G14" s="347"/>
      <c r="H14" s="347"/>
      <c r="I14" s="347"/>
      <c r="J14" s="348"/>
      <c r="K14" s="341">
        <f t="shared" si="3"/>
        <v>485.98</v>
      </c>
    </row>
    <row r="15" spans="1:11" ht="15" customHeight="1">
      <c r="A15" s="339">
        <v>12</v>
      </c>
      <c r="B15" s="229" t="s">
        <v>689</v>
      </c>
      <c r="C15" s="349">
        <f>+C16+C30</f>
        <v>0</v>
      </c>
      <c r="D15" s="349">
        <f t="shared" ref="D15:G15" si="4">+D16+D30</f>
        <v>0</v>
      </c>
      <c r="E15" s="349"/>
      <c r="F15" s="349">
        <f>+F16+F30</f>
        <v>76435.66</v>
      </c>
      <c r="G15" s="349">
        <f t="shared" si="4"/>
        <v>0</v>
      </c>
      <c r="H15" s="349"/>
      <c r="I15" s="349"/>
      <c r="J15" s="340"/>
      <c r="K15" s="341">
        <f t="shared" si="3"/>
        <v>76435.66</v>
      </c>
    </row>
    <row r="16" spans="1:11" ht="15" customHeight="1">
      <c r="A16" s="350">
        <v>121</v>
      </c>
      <c r="B16" s="228" t="s">
        <v>690</v>
      </c>
      <c r="C16" s="343">
        <f>SUM(C17:C29)</f>
        <v>0</v>
      </c>
      <c r="D16" s="343">
        <f t="shared" ref="D16" si="5">SUM(D17:D29)</f>
        <v>0</v>
      </c>
      <c r="E16" s="343"/>
      <c r="F16" s="343">
        <f>SUM(F17:F29)</f>
        <v>66338.92</v>
      </c>
      <c r="G16" s="343">
        <f>SUM(G17:G29)</f>
        <v>0</v>
      </c>
      <c r="H16" s="343"/>
      <c r="I16" s="343"/>
      <c r="J16" s="344"/>
      <c r="K16" s="341">
        <f t="shared" si="3"/>
        <v>66338.92</v>
      </c>
    </row>
    <row r="17" spans="1:11" ht="15" customHeight="1">
      <c r="A17" s="345">
        <v>12105</v>
      </c>
      <c r="B17" s="346" t="s">
        <v>691</v>
      </c>
      <c r="C17" s="347"/>
      <c r="D17" s="347"/>
      <c r="E17" s="347"/>
      <c r="F17" s="347">
        <v>266.89999999999998</v>
      </c>
      <c r="G17" s="347"/>
      <c r="H17" s="347"/>
      <c r="I17" s="347"/>
      <c r="J17" s="348"/>
      <c r="K17" s="341">
        <f t="shared" si="3"/>
        <v>266.89999999999998</v>
      </c>
    </row>
    <row r="18" spans="1:11" ht="15" customHeight="1">
      <c r="A18" s="351">
        <v>12106</v>
      </c>
      <c r="B18" s="352" t="s">
        <v>692</v>
      </c>
      <c r="C18" s="347"/>
      <c r="D18" s="347"/>
      <c r="E18" s="347"/>
      <c r="F18" s="347">
        <v>6910.4</v>
      </c>
      <c r="G18" s="347"/>
      <c r="H18" s="347"/>
      <c r="I18" s="347"/>
      <c r="J18" s="348"/>
      <c r="K18" s="341">
        <f t="shared" si="3"/>
        <v>6910.4</v>
      </c>
    </row>
    <row r="19" spans="1:11" ht="15" customHeight="1">
      <c r="A19" s="351">
        <v>12108</v>
      </c>
      <c r="B19" s="352" t="s">
        <v>693</v>
      </c>
      <c r="C19" s="347"/>
      <c r="D19" s="347"/>
      <c r="E19" s="347"/>
      <c r="F19" s="347">
        <v>10435.64</v>
      </c>
      <c r="G19" s="347"/>
      <c r="H19" s="347"/>
      <c r="I19" s="347"/>
      <c r="J19" s="348"/>
      <c r="K19" s="341">
        <f t="shared" si="3"/>
        <v>10435.64</v>
      </c>
    </row>
    <row r="20" spans="1:11" ht="15" customHeight="1">
      <c r="A20" s="345">
        <v>12109</v>
      </c>
      <c r="B20" s="346" t="s">
        <v>694</v>
      </c>
      <c r="C20" s="347"/>
      <c r="D20" s="347"/>
      <c r="E20" s="347"/>
      <c r="F20" s="347">
        <v>7348.77</v>
      </c>
      <c r="G20" s="347"/>
      <c r="H20" s="347"/>
      <c r="I20" s="347"/>
      <c r="J20" s="348"/>
      <c r="K20" s="341">
        <f t="shared" si="3"/>
        <v>7348.77</v>
      </c>
    </row>
    <row r="21" spans="1:11" ht="15" customHeight="1">
      <c r="A21" s="345">
        <v>12111</v>
      </c>
      <c r="B21" s="346" t="s">
        <v>695</v>
      </c>
      <c r="C21" s="347"/>
      <c r="D21" s="347"/>
      <c r="E21" s="347"/>
      <c r="F21" s="347">
        <v>1951.48</v>
      </c>
      <c r="G21" s="347"/>
      <c r="H21" s="347"/>
      <c r="I21" s="347"/>
      <c r="J21" s="348"/>
      <c r="K21" s="341">
        <f t="shared" si="3"/>
        <v>1951.48</v>
      </c>
    </row>
    <row r="22" spans="1:11" ht="15" customHeight="1">
      <c r="A22" s="351">
        <v>12112</v>
      </c>
      <c r="B22" s="346" t="s">
        <v>696</v>
      </c>
      <c r="C22" s="347"/>
      <c r="D22" s="347"/>
      <c r="E22" s="347"/>
      <c r="F22" s="347">
        <v>7428.46</v>
      </c>
      <c r="G22" s="347"/>
      <c r="H22" s="347"/>
      <c r="I22" s="347"/>
      <c r="J22" s="348"/>
      <c r="K22" s="341">
        <f t="shared" si="3"/>
        <v>7428.46</v>
      </c>
    </row>
    <row r="23" spans="1:11" ht="15" customHeight="1">
      <c r="A23" s="345">
        <v>12114</v>
      </c>
      <c r="B23" s="346" t="s">
        <v>697</v>
      </c>
      <c r="C23" s="347"/>
      <c r="D23" s="347"/>
      <c r="E23" s="347"/>
      <c r="F23" s="347">
        <v>6586.65</v>
      </c>
      <c r="G23" s="347"/>
      <c r="H23" s="347"/>
      <c r="I23" s="347"/>
      <c r="J23" s="348"/>
      <c r="K23" s="341">
        <f t="shared" si="3"/>
        <v>6586.65</v>
      </c>
    </row>
    <row r="24" spans="1:11" ht="15" customHeight="1">
      <c r="A24" s="345">
        <v>12115</v>
      </c>
      <c r="B24" s="346" t="s">
        <v>698</v>
      </c>
      <c r="C24" s="347"/>
      <c r="D24" s="347"/>
      <c r="E24" s="347"/>
      <c r="F24" s="347">
        <v>1141.92</v>
      </c>
      <c r="G24" s="347"/>
      <c r="H24" s="347"/>
      <c r="I24" s="347"/>
      <c r="J24" s="348"/>
      <c r="K24" s="341">
        <f t="shared" si="3"/>
        <v>1141.92</v>
      </c>
    </row>
    <row r="25" spans="1:11" ht="15" customHeight="1">
      <c r="A25" s="351">
        <v>12117</v>
      </c>
      <c r="B25" s="346" t="s">
        <v>699</v>
      </c>
      <c r="C25" s="347"/>
      <c r="D25" s="347"/>
      <c r="E25" s="347"/>
      <c r="F25" s="347">
        <v>5457.25</v>
      </c>
      <c r="G25" s="347"/>
      <c r="H25" s="347"/>
      <c r="I25" s="347"/>
      <c r="J25" s="348"/>
      <c r="K25" s="341">
        <f t="shared" si="3"/>
        <v>5457.25</v>
      </c>
    </row>
    <row r="26" spans="1:11" ht="15" customHeight="1">
      <c r="A26" s="351">
        <v>12118</v>
      </c>
      <c r="B26" s="346" t="s">
        <v>700</v>
      </c>
      <c r="C26" s="347"/>
      <c r="D26" s="347"/>
      <c r="E26" s="347"/>
      <c r="F26" s="347">
        <v>17608.36</v>
      </c>
      <c r="G26" s="347"/>
      <c r="H26" s="347"/>
      <c r="I26" s="347"/>
      <c r="J26" s="348"/>
      <c r="K26" s="341">
        <f t="shared" si="3"/>
        <v>17608.36</v>
      </c>
    </row>
    <row r="27" spans="1:11" ht="15" customHeight="1">
      <c r="A27" s="345">
        <v>12119</v>
      </c>
      <c r="B27" s="346" t="s">
        <v>701</v>
      </c>
      <c r="C27" s="347"/>
      <c r="D27" s="347"/>
      <c r="E27" s="347"/>
      <c r="F27" s="347">
        <v>56.34</v>
      </c>
      <c r="G27" s="347"/>
      <c r="H27" s="347"/>
      <c r="I27" s="347"/>
      <c r="J27" s="348"/>
      <c r="K27" s="341">
        <f t="shared" si="3"/>
        <v>56.34</v>
      </c>
    </row>
    <row r="28" spans="1:11" ht="15" customHeight="1">
      <c r="A28" s="345">
        <v>12122</v>
      </c>
      <c r="B28" s="346" t="s">
        <v>702</v>
      </c>
      <c r="C28" s="347"/>
      <c r="D28" s="347"/>
      <c r="E28" s="347"/>
      <c r="F28" s="347">
        <v>530.70000000000005</v>
      </c>
      <c r="G28" s="347"/>
      <c r="H28" s="347"/>
      <c r="I28" s="347"/>
      <c r="J28" s="348"/>
      <c r="K28" s="341">
        <f t="shared" si="3"/>
        <v>530.70000000000005</v>
      </c>
    </row>
    <row r="29" spans="1:11" ht="15" customHeight="1">
      <c r="A29" s="345">
        <v>12123</v>
      </c>
      <c r="B29" s="346" t="s">
        <v>703</v>
      </c>
      <c r="C29" s="347"/>
      <c r="D29" s="347"/>
      <c r="E29" s="347"/>
      <c r="F29" s="347">
        <v>616.04999999999995</v>
      </c>
      <c r="G29" s="347"/>
      <c r="H29" s="347"/>
      <c r="I29" s="347"/>
      <c r="J29" s="348"/>
      <c r="K29" s="341">
        <f t="shared" si="3"/>
        <v>616.04999999999995</v>
      </c>
    </row>
    <row r="30" spans="1:11" ht="15" customHeight="1">
      <c r="A30" s="350">
        <v>122</v>
      </c>
      <c r="B30" s="353" t="s">
        <v>704</v>
      </c>
      <c r="C30" s="343">
        <f>+C31</f>
        <v>0</v>
      </c>
      <c r="D30" s="343">
        <f t="shared" ref="D30:G30" si="6">+D31</f>
        <v>0</v>
      </c>
      <c r="E30" s="343"/>
      <c r="F30" s="343">
        <f>+F31</f>
        <v>10096.74</v>
      </c>
      <c r="G30" s="343">
        <f t="shared" si="6"/>
        <v>0</v>
      </c>
      <c r="H30" s="343"/>
      <c r="I30" s="343"/>
      <c r="J30" s="344"/>
      <c r="K30" s="341">
        <f t="shared" si="3"/>
        <v>10096.74</v>
      </c>
    </row>
    <row r="31" spans="1:11" ht="15" customHeight="1">
      <c r="A31" s="345">
        <v>12210</v>
      </c>
      <c r="B31" s="346" t="s">
        <v>705</v>
      </c>
      <c r="C31" s="354"/>
      <c r="D31" s="347"/>
      <c r="E31" s="347"/>
      <c r="F31" s="347">
        <v>10096.74</v>
      </c>
      <c r="G31" s="347"/>
      <c r="H31" s="347"/>
      <c r="I31" s="347"/>
      <c r="J31" s="348"/>
      <c r="K31" s="341">
        <f t="shared" si="3"/>
        <v>10096.74</v>
      </c>
    </row>
    <row r="32" spans="1:11" ht="15" customHeight="1">
      <c r="A32" s="339">
        <v>14</v>
      </c>
      <c r="B32" s="229" t="s">
        <v>706</v>
      </c>
      <c r="C32" s="349">
        <f>+C33</f>
        <v>0</v>
      </c>
      <c r="D32" s="349">
        <f t="shared" ref="D32:G33" si="7">+D33</f>
        <v>0</v>
      </c>
      <c r="E32" s="349"/>
      <c r="F32" s="349">
        <f t="shared" si="7"/>
        <v>28370.400000000001</v>
      </c>
      <c r="G32" s="349">
        <f t="shared" si="7"/>
        <v>0</v>
      </c>
      <c r="H32" s="349"/>
      <c r="I32" s="349"/>
      <c r="J32" s="340"/>
      <c r="K32" s="341">
        <f t="shared" si="3"/>
        <v>28370.400000000001</v>
      </c>
    </row>
    <row r="33" spans="1:11" ht="15" customHeight="1">
      <c r="A33" s="350">
        <v>142</v>
      </c>
      <c r="B33" s="228" t="s">
        <v>707</v>
      </c>
      <c r="C33" s="343">
        <f>+C34</f>
        <v>0</v>
      </c>
      <c r="D33" s="343">
        <f t="shared" si="7"/>
        <v>0</v>
      </c>
      <c r="E33" s="343"/>
      <c r="F33" s="343">
        <f>+F34</f>
        <v>28370.400000000001</v>
      </c>
      <c r="G33" s="343">
        <f t="shared" si="7"/>
        <v>0</v>
      </c>
      <c r="H33" s="343"/>
      <c r="I33" s="343"/>
      <c r="J33" s="344"/>
      <c r="K33" s="341">
        <f t="shared" si="3"/>
        <v>28370.400000000001</v>
      </c>
    </row>
    <row r="34" spans="1:11" ht="15" customHeight="1">
      <c r="A34" s="345">
        <v>14201</v>
      </c>
      <c r="B34" s="346" t="s">
        <v>708</v>
      </c>
      <c r="C34" s="347"/>
      <c r="D34" s="347"/>
      <c r="E34" s="347"/>
      <c r="F34" s="347">
        <v>28370.400000000001</v>
      </c>
      <c r="G34" s="347"/>
      <c r="H34" s="347"/>
      <c r="I34" s="347"/>
      <c r="J34" s="348"/>
      <c r="K34" s="341">
        <f t="shared" si="3"/>
        <v>28370.400000000001</v>
      </c>
    </row>
    <row r="35" spans="1:11" ht="15" customHeight="1">
      <c r="A35" s="339">
        <v>15</v>
      </c>
      <c r="B35" s="229" t="s">
        <v>709</v>
      </c>
      <c r="C35" s="349">
        <f>+C36+C40</f>
        <v>0</v>
      </c>
      <c r="D35" s="349">
        <f t="shared" ref="D35:G35" si="8">+D36+D40</f>
        <v>0</v>
      </c>
      <c r="E35" s="349"/>
      <c r="F35" s="349">
        <f>+F36+F40</f>
        <v>22323.200000000001</v>
      </c>
      <c r="G35" s="349">
        <f t="shared" si="8"/>
        <v>0</v>
      </c>
      <c r="H35" s="349"/>
      <c r="I35" s="349"/>
      <c r="J35" s="340"/>
      <c r="K35" s="341">
        <f t="shared" si="3"/>
        <v>22323.200000000001</v>
      </c>
    </row>
    <row r="36" spans="1:11" ht="15" customHeight="1">
      <c r="A36" s="342">
        <v>153</v>
      </c>
      <c r="B36" s="228" t="s">
        <v>710</v>
      </c>
      <c r="C36" s="343">
        <f>SUM(C37:C39)</f>
        <v>0</v>
      </c>
      <c r="D36" s="343">
        <f t="shared" ref="D36" si="9">SUM(D37:D39)</f>
        <v>0</v>
      </c>
      <c r="E36" s="343"/>
      <c r="F36" s="343">
        <f>SUM(F37:F39)</f>
        <v>3438.98</v>
      </c>
      <c r="G36" s="343">
        <f>SUM(G37:G39)</f>
        <v>0</v>
      </c>
      <c r="H36" s="343"/>
      <c r="I36" s="343"/>
      <c r="J36" s="344"/>
      <c r="K36" s="341">
        <f t="shared" si="3"/>
        <v>3438.98</v>
      </c>
    </row>
    <row r="37" spans="1:11" ht="15" customHeight="1">
      <c r="A37" s="345">
        <v>15302</v>
      </c>
      <c r="B37" s="346" t="s">
        <v>711</v>
      </c>
      <c r="C37" s="347"/>
      <c r="D37" s="347"/>
      <c r="E37" s="347"/>
      <c r="F37" s="347">
        <v>1083.3800000000001</v>
      </c>
      <c r="G37" s="347"/>
      <c r="H37" s="347"/>
      <c r="I37" s="347"/>
      <c r="J37" s="348"/>
      <c r="K37" s="341">
        <f t="shared" si="3"/>
        <v>1083.3800000000001</v>
      </c>
    </row>
    <row r="38" spans="1:11" ht="15" customHeight="1">
      <c r="A38" s="345">
        <v>15312</v>
      </c>
      <c r="B38" s="346" t="s">
        <v>712</v>
      </c>
      <c r="C38" s="347"/>
      <c r="D38" s="347"/>
      <c r="E38" s="347"/>
      <c r="F38" s="347">
        <v>147.04</v>
      </c>
      <c r="G38" s="347"/>
      <c r="H38" s="347"/>
      <c r="I38" s="347"/>
      <c r="J38" s="348"/>
      <c r="K38" s="341">
        <f t="shared" si="3"/>
        <v>147.04</v>
      </c>
    </row>
    <row r="39" spans="1:11" ht="15" customHeight="1">
      <c r="A39" s="345">
        <v>15314</v>
      </c>
      <c r="B39" s="346" t="s">
        <v>713</v>
      </c>
      <c r="C39" s="347"/>
      <c r="D39" s="347"/>
      <c r="E39" s="347"/>
      <c r="F39" s="347">
        <v>2208.56</v>
      </c>
      <c r="G39" s="347"/>
      <c r="H39" s="347"/>
      <c r="I39" s="347"/>
      <c r="J39" s="348"/>
      <c r="K39" s="341">
        <f t="shared" si="3"/>
        <v>2208.56</v>
      </c>
    </row>
    <row r="40" spans="1:11" ht="15" customHeight="1">
      <c r="A40" s="342">
        <v>157</v>
      </c>
      <c r="B40" s="228" t="s">
        <v>714</v>
      </c>
      <c r="C40" s="343">
        <f>SUM(C41:C41)</f>
        <v>0</v>
      </c>
      <c r="D40" s="343">
        <f>SUM(D41:D41)</f>
        <v>0</v>
      </c>
      <c r="E40" s="343"/>
      <c r="F40" s="343">
        <f>SUM(F41:F41)</f>
        <v>18884.22</v>
      </c>
      <c r="G40" s="343">
        <f>SUM(G41:G41)</f>
        <v>0</v>
      </c>
      <c r="H40" s="343"/>
      <c r="I40" s="343"/>
      <c r="J40" s="344"/>
      <c r="K40" s="341">
        <f t="shared" si="3"/>
        <v>18884.22</v>
      </c>
    </row>
    <row r="41" spans="1:11" ht="15" customHeight="1">
      <c r="A41" s="345">
        <v>15799</v>
      </c>
      <c r="B41" s="346" t="s">
        <v>715</v>
      </c>
      <c r="C41" s="347"/>
      <c r="D41" s="347"/>
      <c r="E41" s="347"/>
      <c r="F41" s="347">
        <v>18884.22</v>
      </c>
      <c r="G41" s="347"/>
      <c r="H41" s="347"/>
      <c r="I41" s="347"/>
      <c r="J41" s="348"/>
      <c r="K41" s="341">
        <f t="shared" si="3"/>
        <v>18884.22</v>
      </c>
    </row>
    <row r="42" spans="1:11" ht="15" customHeight="1">
      <c r="A42" s="339">
        <v>16</v>
      </c>
      <c r="B42" s="229" t="s">
        <v>179</v>
      </c>
      <c r="C42" s="349">
        <f>+C43</f>
        <v>365677.8</v>
      </c>
      <c r="D42" s="349">
        <f t="shared" ref="D42:G43" si="10">+D43</f>
        <v>0</v>
      </c>
      <c r="E42" s="349"/>
      <c r="F42" s="349">
        <f t="shared" si="10"/>
        <v>0</v>
      </c>
      <c r="G42" s="349">
        <f t="shared" si="10"/>
        <v>0</v>
      </c>
      <c r="H42" s="349"/>
      <c r="I42" s="349"/>
      <c r="J42" s="340"/>
      <c r="K42" s="341">
        <f t="shared" si="3"/>
        <v>365677.8</v>
      </c>
    </row>
    <row r="43" spans="1:11" ht="23.25" customHeight="1">
      <c r="A43" s="342">
        <v>162</v>
      </c>
      <c r="B43" s="228" t="s">
        <v>716</v>
      </c>
      <c r="C43" s="343">
        <f>+C44</f>
        <v>365677.8</v>
      </c>
      <c r="D43" s="343">
        <f t="shared" si="10"/>
        <v>0</v>
      </c>
      <c r="E43" s="343"/>
      <c r="F43" s="343">
        <f t="shared" si="10"/>
        <v>0</v>
      </c>
      <c r="G43" s="343">
        <f t="shared" si="10"/>
        <v>0</v>
      </c>
      <c r="H43" s="343"/>
      <c r="I43" s="343"/>
      <c r="J43" s="344"/>
      <c r="K43" s="341">
        <f t="shared" si="3"/>
        <v>365677.8</v>
      </c>
    </row>
    <row r="44" spans="1:11" ht="15" customHeight="1">
      <c r="A44" s="345">
        <v>16201</v>
      </c>
      <c r="B44" s="346" t="s">
        <v>717</v>
      </c>
      <c r="C44" s="347">
        <v>365677.8</v>
      </c>
      <c r="D44" s="347"/>
      <c r="E44" s="347"/>
      <c r="F44" s="347"/>
      <c r="G44" s="347"/>
      <c r="H44" s="347"/>
      <c r="I44" s="347"/>
      <c r="J44" s="348"/>
      <c r="K44" s="341">
        <f t="shared" si="3"/>
        <v>365677.8</v>
      </c>
    </row>
    <row r="45" spans="1:11" ht="15" customHeight="1">
      <c r="A45" s="339">
        <v>22</v>
      </c>
      <c r="B45" s="229" t="s">
        <v>718</v>
      </c>
      <c r="C45" s="349">
        <f>+C46</f>
        <v>0</v>
      </c>
      <c r="D45" s="349">
        <f t="shared" ref="D45:I46" si="11">+D46</f>
        <v>1097033.6200000001</v>
      </c>
      <c r="E45" s="349">
        <f t="shared" si="11"/>
        <v>365677.99</v>
      </c>
      <c r="F45" s="349">
        <f t="shared" si="11"/>
        <v>0</v>
      </c>
      <c r="G45" s="349">
        <f t="shared" si="11"/>
        <v>0</v>
      </c>
      <c r="H45" s="349">
        <f t="shared" si="11"/>
        <v>0</v>
      </c>
      <c r="I45" s="349">
        <f t="shared" si="11"/>
        <v>70000</v>
      </c>
      <c r="J45" s="340"/>
      <c r="K45" s="341">
        <f t="shared" si="3"/>
        <v>1532711.61</v>
      </c>
    </row>
    <row r="46" spans="1:11" ht="29.25" customHeight="1">
      <c r="A46" s="342">
        <v>222</v>
      </c>
      <c r="B46" s="228" t="s">
        <v>719</v>
      </c>
      <c r="C46" s="343">
        <f>+C47</f>
        <v>0</v>
      </c>
      <c r="D46" s="343">
        <f t="shared" si="11"/>
        <v>1097033.6200000001</v>
      </c>
      <c r="E46" s="343">
        <f t="shared" si="11"/>
        <v>365677.99</v>
      </c>
      <c r="F46" s="343">
        <f t="shared" si="11"/>
        <v>0</v>
      </c>
      <c r="G46" s="343">
        <f t="shared" si="11"/>
        <v>0</v>
      </c>
      <c r="H46" s="343">
        <f t="shared" si="11"/>
        <v>0</v>
      </c>
      <c r="I46" s="343">
        <f t="shared" si="11"/>
        <v>70000</v>
      </c>
      <c r="J46" s="344"/>
      <c r="K46" s="341">
        <f t="shared" si="3"/>
        <v>1532711.61</v>
      </c>
    </row>
    <row r="47" spans="1:11" ht="15" customHeight="1">
      <c r="A47" s="345">
        <v>22201</v>
      </c>
      <c r="B47" s="346" t="s">
        <v>720</v>
      </c>
      <c r="C47" s="347"/>
      <c r="D47" s="347">
        <v>1097033.6200000001</v>
      </c>
      <c r="E47" s="347">
        <v>365677.99</v>
      </c>
      <c r="F47" s="347"/>
      <c r="G47" s="347"/>
      <c r="H47" s="347"/>
      <c r="I47" s="347">
        <v>70000</v>
      </c>
      <c r="J47" s="348"/>
      <c r="K47" s="341">
        <f t="shared" si="3"/>
        <v>1532711.61</v>
      </c>
    </row>
    <row r="48" spans="1:11" ht="15" customHeight="1">
      <c r="A48" s="339">
        <v>32</v>
      </c>
      <c r="B48" s="229" t="s">
        <v>543</v>
      </c>
      <c r="C48" s="349">
        <f>+C49+C52</f>
        <v>192415.98</v>
      </c>
      <c r="D48" s="349">
        <f t="shared" ref="D48:K48" si="12">+D49+D52</f>
        <v>450277.8</v>
      </c>
      <c r="E48" s="349">
        <f t="shared" si="12"/>
        <v>192684.38</v>
      </c>
      <c r="F48" s="349">
        <f t="shared" si="12"/>
        <v>30818.17</v>
      </c>
      <c r="G48" s="349">
        <f t="shared" si="12"/>
        <v>18188.330000000002</v>
      </c>
      <c r="H48" s="349">
        <f t="shared" si="12"/>
        <v>45741.04</v>
      </c>
      <c r="I48" s="349">
        <f t="shared" si="12"/>
        <v>288.16000000000003</v>
      </c>
      <c r="J48" s="349">
        <f t="shared" si="12"/>
        <v>18325.53</v>
      </c>
      <c r="K48" s="349">
        <f t="shared" si="12"/>
        <v>948739.39</v>
      </c>
    </row>
    <row r="49" spans="1:12" ht="15" customHeight="1">
      <c r="A49" s="342">
        <v>321</v>
      </c>
      <c r="B49" s="228" t="s">
        <v>721</v>
      </c>
      <c r="C49" s="343">
        <f>+C50+C51</f>
        <v>1426.23</v>
      </c>
      <c r="D49" s="343">
        <f t="shared" ref="D49:K49" si="13">+D50+D51</f>
        <v>11019.74</v>
      </c>
      <c r="E49" s="343">
        <f t="shared" si="13"/>
        <v>867.93</v>
      </c>
      <c r="F49" s="343">
        <f>SUM(F50:F51)</f>
        <v>13354.17</v>
      </c>
      <c r="G49" s="343">
        <f t="shared" si="13"/>
        <v>18188.330000000002</v>
      </c>
      <c r="H49" s="343">
        <f t="shared" si="13"/>
        <v>45741.04</v>
      </c>
      <c r="I49" s="343">
        <f t="shared" si="13"/>
        <v>288.16000000000003</v>
      </c>
      <c r="J49" s="343">
        <f t="shared" si="13"/>
        <v>18325.53</v>
      </c>
      <c r="K49" s="343">
        <f t="shared" si="13"/>
        <v>109211.13</v>
      </c>
    </row>
    <row r="50" spans="1:12" ht="15" customHeight="1">
      <c r="A50" s="355">
        <v>32101</v>
      </c>
      <c r="B50" s="356" t="s">
        <v>722</v>
      </c>
      <c r="C50" s="357"/>
      <c r="D50" s="357"/>
      <c r="E50" s="357"/>
      <c r="F50" s="358">
        <v>2445.33</v>
      </c>
      <c r="G50" s="354"/>
      <c r="H50" s="354"/>
      <c r="I50" s="354"/>
      <c r="J50" s="359"/>
      <c r="K50" s="341">
        <f t="shared" si="3"/>
        <v>2445.33</v>
      </c>
    </row>
    <row r="51" spans="1:12" ht="15" customHeight="1">
      <c r="A51" s="360">
        <v>32102</v>
      </c>
      <c r="B51" s="361" t="s">
        <v>723</v>
      </c>
      <c r="C51" s="362">
        <v>1426.23</v>
      </c>
      <c r="D51" s="362">
        <f>11887.67-867.93</f>
        <v>11019.74</v>
      </c>
      <c r="E51" s="363">
        <v>867.93</v>
      </c>
      <c r="F51" s="362">
        <v>10908.84</v>
      </c>
      <c r="G51" s="358">
        <v>18188.330000000002</v>
      </c>
      <c r="H51" s="358">
        <v>45741.04</v>
      </c>
      <c r="I51" s="358">
        <v>288.16000000000003</v>
      </c>
      <c r="J51" s="364">
        <v>18325.53</v>
      </c>
      <c r="K51" s="341">
        <f t="shared" si="3"/>
        <v>106765.8</v>
      </c>
    </row>
    <row r="52" spans="1:12" ht="22.5" customHeight="1">
      <c r="A52" s="342">
        <v>322</v>
      </c>
      <c r="B52" s="228" t="s">
        <v>724</v>
      </c>
      <c r="C52" s="343">
        <f>+C53</f>
        <v>190989.75</v>
      </c>
      <c r="D52" s="343">
        <f t="shared" ref="D52:K52" si="14">+D53</f>
        <v>439258.06</v>
      </c>
      <c r="E52" s="343">
        <f t="shared" si="14"/>
        <v>191816.45</v>
      </c>
      <c r="F52" s="343">
        <f t="shared" si="14"/>
        <v>17464</v>
      </c>
      <c r="G52" s="343">
        <f t="shared" si="14"/>
        <v>0</v>
      </c>
      <c r="H52" s="343">
        <f t="shared" si="14"/>
        <v>0</v>
      </c>
      <c r="I52" s="343">
        <f t="shared" si="14"/>
        <v>0</v>
      </c>
      <c r="J52" s="343">
        <f t="shared" si="14"/>
        <v>0</v>
      </c>
      <c r="K52" s="343">
        <f t="shared" si="14"/>
        <v>839528.26</v>
      </c>
    </row>
    <row r="53" spans="1:12" ht="15" customHeight="1" thickBot="1">
      <c r="A53" s="365">
        <v>32201</v>
      </c>
      <c r="B53" s="366" t="s">
        <v>725</v>
      </c>
      <c r="C53" s="367">
        <v>190989.75</v>
      </c>
      <c r="D53" s="367">
        <f>439258.06-22285.2+22285.2</f>
        <v>439258.06</v>
      </c>
      <c r="E53" s="367">
        <f>191816.45</f>
        <v>191816.45</v>
      </c>
      <c r="F53" s="368">
        <f>2050.69+300+4396.62+4428.52+3788.62+1766.32+474.79+258.44</f>
        <v>17464</v>
      </c>
      <c r="G53" s="368"/>
      <c r="H53" s="368"/>
      <c r="I53" s="368"/>
      <c r="J53" s="369"/>
      <c r="K53" s="370">
        <f t="shared" si="3"/>
        <v>839528.26</v>
      </c>
    </row>
    <row r="54" spans="1:12" ht="15" customHeight="1">
      <c r="A54" s="467" t="s">
        <v>726</v>
      </c>
      <c r="B54" s="468"/>
      <c r="C54" s="371">
        <f>+C53+C51+C50+C47+C44+C41+C39+C38+C37+C34+C31+C29+C28+C27+C26+C25+C24+C23+C22+C21+C20+C19+C18+C17+C14+C13+C12+C11</f>
        <v>558093.78</v>
      </c>
      <c r="D54" s="371">
        <f t="shared" ref="D54:J54" si="15">+D53+D51+D50+D47+D44+D41+D39+D38+D37+D34+D31+D29+D28+D27+D26+D25+D24+D23+D22+D21+D20+D19+D18+D17+D14+D13+D12+D11</f>
        <v>1547311.4200000002</v>
      </c>
      <c r="E54" s="371">
        <f t="shared" si="15"/>
        <v>558362.37</v>
      </c>
      <c r="F54" s="371">
        <f t="shared" si="15"/>
        <v>174687.13</v>
      </c>
      <c r="G54" s="371">
        <f t="shared" si="15"/>
        <v>18188.330000000002</v>
      </c>
      <c r="H54" s="371">
        <f t="shared" si="15"/>
        <v>45741.04</v>
      </c>
      <c r="I54" s="371">
        <f t="shared" si="15"/>
        <v>70288.160000000003</v>
      </c>
      <c r="J54" s="371">
        <f t="shared" si="15"/>
        <v>18325.53</v>
      </c>
      <c r="K54" s="372">
        <f t="shared" si="3"/>
        <v>2990997.7600000002</v>
      </c>
    </row>
    <row r="55" spans="1:12" ht="15" customHeight="1">
      <c r="A55" s="469" t="s">
        <v>727</v>
      </c>
      <c r="B55" s="470"/>
      <c r="C55" s="373">
        <f>+C52+C49+C46+C43+C40+C36+C33+C30+C16+C10</f>
        <v>558093.78</v>
      </c>
      <c r="D55" s="373">
        <f t="shared" ref="D55:J55" si="16">+D52+D49+D46+D43+D40+D36+D33+D30+D16+D10</f>
        <v>1547311.4200000002</v>
      </c>
      <c r="E55" s="373">
        <f t="shared" si="16"/>
        <v>558362.37</v>
      </c>
      <c r="F55" s="373">
        <f t="shared" si="16"/>
        <v>174687.13</v>
      </c>
      <c r="G55" s="373">
        <f t="shared" si="16"/>
        <v>18188.330000000002</v>
      </c>
      <c r="H55" s="373">
        <f t="shared" si="16"/>
        <v>45741.04</v>
      </c>
      <c r="I55" s="373">
        <f t="shared" si="16"/>
        <v>70288.160000000003</v>
      </c>
      <c r="J55" s="373">
        <f t="shared" si="16"/>
        <v>18325.53</v>
      </c>
      <c r="K55" s="374">
        <f t="shared" si="3"/>
        <v>2990997.7600000002</v>
      </c>
    </row>
    <row r="56" spans="1:12" ht="15" customHeight="1" thickBot="1">
      <c r="A56" s="456" t="s">
        <v>728</v>
      </c>
      <c r="B56" s="457"/>
      <c r="C56" s="375">
        <f>+C48+C45+C42+C35+C32+C15+C9</f>
        <v>558093.78</v>
      </c>
      <c r="D56" s="375">
        <f t="shared" ref="D56:J56" si="17">+D48+D45+D42+D35+D32+D15+D9</f>
        <v>1547311.4200000002</v>
      </c>
      <c r="E56" s="375">
        <f t="shared" si="17"/>
        <v>558362.37</v>
      </c>
      <c r="F56" s="375">
        <f t="shared" si="17"/>
        <v>174687.13</v>
      </c>
      <c r="G56" s="375">
        <f t="shared" si="17"/>
        <v>18188.330000000002</v>
      </c>
      <c r="H56" s="375">
        <f t="shared" si="17"/>
        <v>45741.04</v>
      </c>
      <c r="I56" s="375">
        <f t="shared" si="17"/>
        <v>70288.160000000003</v>
      </c>
      <c r="J56" s="375">
        <f t="shared" si="17"/>
        <v>18325.53</v>
      </c>
      <c r="K56" s="376">
        <f t="shared" si="3"/>
        <v>2990997.7600000002</v>
      </c>
    </row>
    <row r="58" spans="1:12">
      <c r="D58" s="99"/>
      <c r="E58" s="99"/>
      <c r="G58" s="99"/>
      <c r="H58" s="99"/>
      <c r="I58" s="99"/>
      <c r="J58" s="99"/>
      <c r="K58" s="99"/>
    </row>
    <row r="59" spans="1:12">
      <c r="C59" s="429"/>
      <c r="D59" s="430"/>
      <c r="E59" s="430"/>
      <c r="F59" s="429"/>
      <c r="G59" s="430"/>
      <c r="H59" s="430"/>
      <c r="I59" s="430"/>
      <c r="J59" s="430"/>
      <c r="K59" s="429"/>
      <c r="L59" s="430"/>
    </row>
    <row r="60" spans="1:12">
      <c r="C60" s="429"/>
      <c r="D60" s="430"/>
      <c r="E60" s="430"/>
      <c r="F60" s="429"/>
      <c r="G60" s="430"/>
      <c r="H60" s="430"/>
      <c r="I60" s="430"/>
      <c r="J60" s="430"/>
      <c r="K60" s="430"/>
      <c r="L60" s="429"/>
    </row>
    <row r="61" spans="1:12">
      <c r="C61" s="429"/>
      <c r="D61" s="430"/>
      <c r="E61" s="429"/>
      <c r="F61" s="429"/>
      <c r="G61" s="430"/>
      <c r="H61" s="429"/>
      <c r="I61" s="429"/>
      <c r="J61" s="429"/>
      <c r="K61" s="429"/>
      <c r="L61" s="429"/>
    </row>
    <row r="62" spans="1:12">
      <c r="C62" s="429"/>
      <c r="D62" s="430"/>
      <c r="E62" s="429"/>
      <c r="F62" s="430"/>
      <c r="G62" s="430"/>
      <c r="H62" s="429"/>
      <c r="I62" s="430"/>
      <c r="J62" s="429"/>
      <c r="K62" s="430"/>
      <c r="L62" s="429"/>
    </row>
    <row r="63" spans="1:12">
      <c r="C63" s="429"/>
      <c r="D63" s="429"/>
      <c r="E63" s="429"/>
      <c r="F63" s="429"/>
      <c r="G63" s="430"/>
      <c r="H63" s="431"/>
      <c r="I63" s="430"/>
      <c r="J63" s="429"/>
      <c r="K63" s="430"/>
      <c r="L63" s="429"/>
    </row>
    <row r="64" spans="1:12">
      <c r="C64" s="429"/>
      <c r="D64" s="430"/>
      <c r="E64" s="429"/>
      <c r="F64" s="429"/>
      <c r="G64" s="429"/>
      <c r="H64" s="431"/>
      <c r="I64" s="429"/>
      <c r="J64" s="429"/>
      <c r="K64" s="430"/>
      <c r="L64" s="429"/>
    </row>
    <row r="65" spans="3:12">
      <c r="C65" s="429"/>
      <c r="D65" s="429"/>
      <c r="E65" s="429"/>
      <c r="F65" s="429"/>
      <c r="G65" s="429"/>
      <c r="H65" s="432"/>
      <c r="I65" s="429"/>
      <c r="J65" s="429"/>
      <c r="K65" s="429"/>
      <c r="L65" s="429"/>
    </row>
    <row r="66" spans="3:12">
      <c r="C66" s="429"/>
      <c r="D66" s="429"/>
      <c r="E66" s="429"/>
      <c r="F66" s="429"/>
      <c r="G66" s="429"/>
      <c r="H66" s="429"/>
      <c r="I66" s="429"/>
      <c r="J66" s="429"/>
      <c r="K66" s="429"/>
      <c r="L66" s="429"/>
    </row>
  </sheetData>
  <mergeCells count="18">
    <mergeCell ref="A1:K1"/>
    <mergeCell ref="A2:K2"/>
    <mergeCell ref="A3:K3"/>
    <mergeCell ref="A4:K4"/>
    <mergeCell ref="A5:K5"/>
    <mergeCell ref="A56:B56"/>
    <mergeCell ref="H6:H8"/>
    <mergeCell ref="I6:I8"/>
    <mergeCell ref="K6:K8"/>
    <mergeCell ref="C7:E7"/>
    <mergeCell ref="A54:B54"/>
    <mergeCell ref="A55:B55"/>
    <mergeCell ref="A6:A8"/>
    <mergeCell ref="B6:B8"/>
    <mergeCell ref="C6:E6"/>
    <mergeCell ref="F6:F8"/>
    <mergeCell ref="G6:G8"/>
    <mergeCell ref="J7:J8"/>
  </mergeCells>
  <pageMargins left="0.11811023622047245" right="0.11811023622047245" top="0.35433070866141736" bottom="0.35433070866141736" header="0.31496062992125984" footer="0.31496062992125984"/>
  <pageSetup scale="80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7">
    <pageSetUpPr fitToPage="1"/>
  </sheetPr>
  <dimension ref="A1:I106"/>
  <sheetViews>
    <sheetView topLeftCell="A94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6" customWidth="1"/>
    <col min="9" max="9" width="14.710937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75%'!B36</f>
        <v>Programa emergente de ayuda comunitaria a personas de escasos recursos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6000</v>
      </c>
      <c r="G34" s="56">
        <f t="shared" si="8"/>
        <v>0</v>
      </c>
      <c r="H34" s="56">
        <f t="shared" si="8"/>
        <v>0</v>
      </c>
      <c r="I34" s="56">
        <f>+I35+I55+I59+I69+I74</f>
        <v>6000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6000</v>
      </c>
      <c r="G35" s="60">
        <f t="shared" si="9"/>
        <v>0</v>
      </c>
      <c r="H35" s="60">
        <f t="shared" si="9"/>
        <v>0</v>
      </c>
      <c r="I35" s="60">
        <f t="shared" si="9"/>
        <v>6000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3000</v>
      </c>
      <c r="G38" s="64">
        <v>0</v>
      </c>
      <c r="H38" s="64">
        <v>0</v>
      </c>
      <c r="I38" s="64">
        <f t="shared" si="10"/>
        <v>3000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3000</v>
      </c>
      <c r="G47" s="64">
        <v>0</v>
      </c>
      <c r="H47" s="64">
        <v>0</v>
      </c>
      <c r="I47" s="64">
        <f t="shared" si="10"/>
        <v>3000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5000</v>
      </c>
      <c r="G82" s="56">
        <f t="shared" si="18"/>
        <v>0</v>
      </c>
      <c r="H82" s="56">
        <f t="shared" si="18"/>
        <v>0</v>
      </c>
      <c r="I82" s="56">
        <f t="shared" si="4"/>
        <v>5000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0</v>
      </c>
      <c r="G84" s="64">
        <v>0</v>
      </c>
      <c r="H84" s="64">
        <v>0</v>
      </c>
      <c r="I84" s="64">
        <f t="shared" si="4"/>
        <v>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5000</v>
      </c>
      <c r="G85" s="60">
        <f t="shared" si="20"/>
        <v>0</v>
      </c>
      <c r="H85" s="60">
        <f>SUM(H86:H87)</f>
        <v>0</v>
      </c>
      <c r="I85" s="60">
        <f>+SUM(I86:I87)</f>
        <v>5000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5000</v>
      </c>
      <c r="G86" s="64">
        <v>0</v>
      </c>
      <c r="H86" s="64">
        <v>0</v>
      </c>
      <c r="I86" s="64">
        <f t="shared" si="4"/>
        <v>5000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11050</v>
      </c>
      <c r="G104" s="81">
        <f t="shared" si="25"/>
        <v>0</v>
      </c>
      <c r="H104" s="81">
        <f t="shared" si="25"/>
        <v>0</v>
      </c>
      <c r="I104" s="81">
        <f t="shared" si="25"/>
        <v>11050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11050</v>
      </c>
      <c r="G105" s="81">
        <f t="shared" si="26"/>
        <v>0</v>
      </c>
      <c r="H105" s="81">
        <f t="shared" si="26"/>
        <v>0</v>
      </c>
      <c r="I105" s="81">
        <f t="shared" si="26"/>
        <v>11050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11050</v>
      </c>
      <c r="G106" s="81">
        <f t="shared" si="27"/>
        <v>0</v>
      </c>
      <c r="H106" s="81">
        <f t="shared" si="27"/>
        <v>0</v>
      </c>
      <c r="I106" s="81">
        <f t="shared" si="27"/>
        <v>11050</v>
      </c>
    </row>
  </sheetData>
  <mergeCells count="18">
    <mergeCell ref="A6:I6"/>
    <mergeCell ref="A1:I1"/>
    <mergeCell ref="A2:I2"/>
    <mergeCell ref="A3:I3"/>
    <mergeCell ref="A4:I4"/>
    <mergeCell ref="A5:I5"/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6" fitToHeight="0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8">
    <pageSetUpPr fitToPage="1"/>
  </sheetPr>
  <dimension ref="A1:I107"/>
  <sheetViews>
    <sheetView topLeftCell="A97" workbookViewId="0">
      <selection sqref="A1:I107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2.7109375" bestFit="1" customWidth="1"/>
    <col min="7" max="7" width="15" customWidth="1"/>
    <col min="8" max="8" width="14.5703125" customWidth="1"/>
    <col min="9" max="9" width="14.8554687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75%'!B37</f>
        <v>Programa de fortalecimiento al pequeño productor agrícola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500</v>
      </c>
      <c r="G11" s="56">
        <f t="shared" si="0"/>
        <v>0</v>
      </c>
      <c r="H11" s="56">
        <f t="shared" si="0"/>
        <v>0</v>
      </c>
      <c r="I11" s="56">
        <f>+I12+I18+I23+I25+I27+I29+I31</f>
        <v>500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500</v>
      </c>
      <c r="G18" s="60">
        <f t="shared" si="3"/>
        <v>0</v>
      </c>
      <c r="H18" s="60">
        <f t="shared" si="3"/>
        <v>0</v>
      </c>
      <c r="I18" s="60">
        <f t="shared" si="3"/>
        <v>500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500</v>
      </c>
      <c r="G19" s="64">
        <v>0</v>
      </c>
      <c r="H19" s="64">
        <v>0</v>
      </c>
      <c r="I19" s="64">
        <f t="shared" ref="I19:I93" si="4">SUM(E19:H19)</f>
        <v>500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44550</v>
      </c>
      <c r="G34" s="56">
        <f t="shared" si="8"/>
        <v>0</v>
      </c>
      <c r="H34" s="56">
        <f t="shared" si="8"/>
        <v>0</v>
      </c>
      <c r="I34" s="56">
        <f>+I35+I55+I59+I69+I74</f>
        <v>44550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41600</v>
      </c>
      <c r="G35" s="60">
        <f t="shared" si="9"/>
        <v>0</v>
      </c>
      <c r="H35" s="60">
        <f t="shared" si="9"/>
        <v>0</v>
      </c>
      <c r="I35" s="60">
        <f t="shared" si="9"/>
        <v>41600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41600</v>
      </c>
      <c r="G42" s="64">
        <v>0</v>
      </c>
      <c r="H42" s="64">
        <v>0</v>
      </c>
      <c r="I42" s="64">
        <f t="shared" si="10"/>
        <v>41600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2950</v>
      </c>
      <c r="G59" s="60">
        <f t="shared" si="12"/>
        <v>0</v>
      </c>
      <c r="H59" s="60">
        <f t="shared" si="12"/>
        <v>0</v>
      </c>
      <c r="I59" s="60">
        <f t="shared" si="12"/>
        <v>2950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2950</v>
      </c>
      <c r="G60" s="64">
        <v>0</v>
      </c>
      <c r="H60" s="64">
        <v>0</v>
      </c>
      <c r="I60" s="64">
        <f>SUM(E60:H60)</f>
        <v>2950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150</v>
      </c>
      <c r="G82" s="56">
        <f t="shared" si="18"/>
        <v>0</v>
      </c>
      <c r="H82" s="56">
        <f t="shared" si="18"/>
        <v>0</v>
      </c>
      <c r="I82" s="56">
        <f t="shared" si="4"/>
        <v>150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150</v>
      </c>
      <c r="G83" s="60">
        <f t="shared" si="19"/>
        <v>0</v>
      </c>
      <c r="H83" s="60">
        <f t="shared" si="19"/>
        <v>0</v>
      </c>
      <c r="I83" s="60">
        <f>+SUM(I84)</f>
        <v>150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150</v>
      </c>
      <c r="G84" s="64">
        <v>0</v>
      </c>
      <c r="H84" s="64">
        <v>0</v>
      </c>
      <c r="I84" s="64">
        <f t="shared" si="4"/>
        <v>150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+E89+E94+E96</f>
        <v>0</v>
      </c>
      <c r="F88" s="56">
        <f t="shared" ref="F88:I88" si="21">+F89+F94+F96</f>
        <v>7000</v>
      </c>
      <c r="G88" s="56">
        <f t="shared" si="21"/>
        <v>0</v>
      </c>
      <c r="H88" s="56">
        <f t="shared" si="21"/>
        <v>0</v>
      </c>
      <c r="I88" s="56">
        <f t="shared" si="21"/>
        <v>7000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SUM(E90:E93)</f>
        <v>0</v>
      </c>
      <c r="F89" s="60">
        <f>SUM(F90:F93)</f>
        <v>7000</v>
      </c>
      <c r="G89" s="60">
        <f>SUM(G90:G93)</f>
        <v>0</v>
      </c>
      <c r="H89" s="60">
        <f>SUM(H90:H93)</f>
        <v>0</v>
      </c>
      <c r="I89" s="60">
        <f>+SUM(I90:I93)</f>
        <v>7000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61102</v>
      </c>
      <c r="D91" s="66" t="s">
        <v>211</v>
      </c>
      <c r="E91" s="64">
        <v>0</v>
      </c>
      <c r="F91" s="64">
        <v>7000</v>
      </c>
      <c r="G91" s="64">
        <v>0</v>
      </c>
      <c r="H91" s="64">
        <v>0</v>
      </c>
      <c r="I91" s="64">
        <f t="shared" si="4"/>
        <v>7000</v>
      </c>
    </row>
    <row r="92" spans="1:9" ht="19.5" customHeight="1">
      <c r="A92" s="61">
        <v>1</v>
      </c>
      <c r="B92" s="61">
        <v>111</v>
      </c>
      <c r="C92" s="65">
        <v>61104</v>
      </c>
      <c r="D92" s="66" t="s">
        <v>188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61">
        <v>1</v>
      </c>
      <c r="B93" s="61">
        <v>111</v>
      </c>
      <c r="C93" s="65">
        <v>61199</v>
      </c>
      <c r="D93" s="66" t="s">
        <v>189</v>
      </c>
      <c r="E93" s="64">
        <v>0</v>
      </c>
      <c r="F93" s="64">
        <v>0</v>
      </c>
      <c r="G93" s="64">
        <v>0</v>
      </c>
      <c r="H93" s="64">
        <v>0</v>
      </c>
      <c r="I93" s="64">
        <f t="shared" si="4"/>
        <v>0</v>
      </c>
    </row>
    <row r="94" spans="1:9" ht="19.5" customHeight="1">
      <c r="A94" s="57">
        <v>1</v>
      </c>
      <c r="B94" s="57">
        <v>111</v>
      </c>
      <c r="C94" s="58">
        <v>615</v>
      </c>
      <c r="D94" s="59" t="s">
        <v>190</v>
      </c>
      <c r="E94" s="60">
        <f>SUM(E95)</f>
        <v>0</v>
      </c>
      <c r="F94" s="60">
        <f t="shared" ref="F94:H94" si="22">SUM(F95)</f>
        <v>0</v>
      </c>
      <c r="G94" s="60">
        <f t="shared" si="22"/>
        <v>0</v>
      </c>
      <c r="H94" s="60">
        <f t="shared" si="22"/>
        <v>0</v>
      </c>
      <c r="I94" s="60">
        <f>+SUM(I95)</f>
        <v>0</v>
      </c>
    </row>
    <row r="95" spans="1:9" ht="19.5" customHeight="1">
      <c r="A95" s="61">
        <v>1</v>
      </c>
      <c r="B95" s="61">
        <v>111</v>
      </c>
      <c r="C95" s="65">
        <v>61599</v>
      </c>
      <c r="D95" s="66" t="s">
        <v>202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</row>
    <row r="96" spans="1:9" ht="19.5" customHeight="1">
      <c r="A96" s="57">
        <v>1</v>
      </c>
      <c r="B96" s="57">
        <v>111</v>
      </c>
      <c r="C96" s="58">
        <v>616</v>
      </c>
      <c r="D96" s="59" t="s">
        <v>191</v>
      </c>
      <c r="E96" s="60">
        <f>SUM(E97:E101)</f>
        <v>0</v>
      </c>
      <c r="F96" s="60">
        <f>SUM(F97:F101)</f>
        <v>0</v>
      </c>
      <c r="G96" s="60">
        <f>SUM(G97:G101)</f>
        <v>0</v>
      </c>
      <c r="H96" s="60">
        <f>SUM(H97:H101)</f>
        <v>0</v>
      </c>
      <c r="I96" s="60">
        <f>+SUM(I97:I101)</f>
        <v>0</v>
      </c>
    </row>
    <row r="97" spans="1:9" ht="19.5" customHeight="1">
      <c r="A97" s="61">
        <v>1</v>
      </c>
      <c r="B97" s="61">
        <v>111</v>
      </c>
      <c r="C97" s="65">
        <v>61601</v>
      </c>
      <c r="D97" s="66" t="s">
        <v>203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61602</v>
      </c>
      <c r="D98" s="66" t="s">
        <v>204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61603</v>
      </c>
      <c r="D99" s="66" t="s">
        <v>205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61608</v>
      </c>
      <c r="D100" s="66" t="s">
        <v>206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61">
        <v>1</v>
      </c>
      <c r="B101" s="61">
        <v>111</v>
      </c>
      <c r="C101" s="65">
        <v>61699</v>
      </c>
      <c r="D101" s="66" t="s">
        <v>207</v>
      </c>
      <c r="E101" s="64">
        <v>0</v>
      </c>
      <c r="F101" s="64">
        <v>0</v>
      </c>
      <c r="G101" s="64">
        <v>0</v>
      </c>
      <c r="H101" s="64">
        <v>0</v>
      </c>
      <c r="I101" s="64">
        <f>SUM(E101:H101)</f>
        <v>0</v>
      </c>
    </row>
    <row r="102" spans="1:9" ht="19.5" customHeight="1">
      <c r="A102" s="53">
        <v>1</v>
      </c>
      <c r="B102" s="53">
        <v>111</v>
      </c>
      <c r="C102" s="54">
        <v>71</v>
      </c>
      <c r="D102" s="55" t="s">
        <v>192</v>
      </c>
      <c r="E102" s="56">
        <f>+E103</f>
        <v>0</v>
      </c>
      <c r="F102" s="56">
        <f t="shared" ref="F102:I103" si="23">+F103</f>
        <v>0</v>
      </c>
      <c r="G102" s="56">
        <f t="shared" si="23"/>
        <v>0</v>
      </c>
      <c r="H102" s="56">
        <f t="shared" si="23"/>
        <v>0</v>
      </c>
      <c r="I102" s="56">
        <f t="shared" si="23"/>
        <v>0</v>
      </c>
    </row>
    <row r="103" spans="1:9" ht="19.5" customHeight="1">
      <c r="A103" s="57">
        <v>1</v>
      </c>
      <c r="B103" s="57">
        <v>111</v>
      </c>
      <c r="C103" s="58">
        <v>713</v>
      </c>
      <c r="D103" s="59" t="s">
        <v>193</v>
      </c>
      <c r="E103" s="60">
        <f>+E104</f>
        <v>0</v>
      </c>
      <c r="F103" s="60">
        <f t="shared" si="23"/>
        <v>0</v>
      </c>
      <c r="G103" s="60">
        <f t="shared" si="23"/>
        <v>0</v>
      </c>
      <c r="H103" s="60">
        <f t="shared" si="23"/>
        <v>0</v>
      </c>
      <c r="I103" s="60">
        <f t="shared" ref="I103" si="24">SUM(E103:H103)</f>
        <v>0</v>
      </c>
    </row>
    <row r="104" spans="1:9" ht="19.5" customHeight="1">
      <c r="A104" s="61">
        <v>1</v>
      </c>
      <c r="B104" s="61">
        <v>111</v>
      </c>
      <c r="C104" s="65">
        <v>71308</v>
      </c>
      <c r="D104" s="66" t="s">
        <v>194</v>
      </c>
      <c r="E104" s="75">
        <v>0</v>
      </c>
      <c r="F104" s="75">
        <v>0</v>
      </c>
      <c r="G104" s="75">
        <v>0</v>
      </c>
      <c r="H104" s="75">
        <v>0</v>
      </c>
      <c r="I104" s="64">
        <f>+SUM(E104:H104)</f>
        <v>0</v>
      </c>
    </row>
    <row r="105" spans="1:9" ht="15.75">
      <c r="A105" s="625" t="s">
        <v>195</v>
      </c>
      <c r="B105" s="625"/>
      <c r="C105" s="625"/>
      <c r="D105" s="625"/>
      <c r="E105" s="81">
        <f>+SUM(E13:E17)+SUM(E19:E22)+E24+E26+E28+E30+SUM(E32:E33)+SUM(E36:E54)+SUM(E56:E58)+SUM(E60:E68)+SUM(E70:E73)+SUM(E75)+SUM(E78:E79)+SUM(E81)+SUM(E84+SUM(E86:E87)+SUM(E90:E93)+SUM(E95)+SUM(E97:E101)+SUM(E104))</f>
        <v>0</v>
      </c>
      <c r="F105" s="81">
        <f t="shared" ref="F105:I105" si="25">+SUM(F13:F17)+SUM(F19:F22)+F24+F26+F28+F30+SUM(F32:F33)+SUM(F36:F54)+SUM(F56:F58)+SUM(F60:F68)+SUM(F70:F73)+SUM(F75)+SUM(F78:F79)+SUM(F81)+SUM(F84+SUM(F86:F87)+SUM(F90:F93)+SUM(F95)+SUM(F97:F101)+SUM(F104))</f>
        <v>52250</v>
      </c>
      <c r="G105" s="81">
        <f t="shared" si="25"/>
        <v>0</v>
      </c>
      <c r="H105" s="81">
        <f t="shared" si="25"/>
        <v>0</v>
      </c>
      <c r="I105" s="81">
        <f t="shared" si="25"/>
        <v>52250</v>
      </c>
    </row>
    <row r="106" spans="1:9" ht="15.75">
      <c r="A106" s="625" t="s">
        <v>196</v>
      </c>
      <c r="B106" s="625"/>
      <c r="C106" s="625"/>
      <c r="D106" s="625"/>
      <c r="E106" s="81">
        <f>+E12+E18+E23+E25+E27+E29+E31+E35+E55+E59+E69+E74+E77+E80+E83+E85+E89+E94+E96+E103</f>
        <v>0</v>
      </c>
      <c r="F106" s="81">
        <f t="shared" ref="F106:I106" si="26">+F12+F18+F23+F25+F27+F29+F31+F35+F55+F59+F69+F74+F77+F80+F83+F85+F89+F94+F96+F103</f>
        <v>52250</v>
      </c>
      <c r="G106" s="81">
        <f t="shared" si="26"/>
        <v>0</v>
      </c>
      <c r="H106" s="81">
        <f t="shared" si="26"/>
        <v>0</v>
      </c>
      <c r="I106" s="81">
        <f t="shared" si="26"/>
        <v>52250</v>
      </c>
    </row>
    <row r="107" spans="1:9" ht="15.75">
      <c r="A107" s="625" t="s">
        <v>197</v>
      </c>
      <c r="B107" s="625"/>
      <c r="C107" s="625"/>
      <c r="D107" s="625"/>
      <c r="E107" s="81">
        <f>+E102+E88+E82+E76+E34+E11</f>
        <v>0</v>
      </c>
      <c r="F107" s="81">
        <f t="shared" ref="F107:I107" si="27">+F102+F88+F82+F76+F34+F11</f>
        <v>52250</v>
      </c>
      <c r="G107" s="81">
        <f t="shared" si="27"/>
        <v>0</v>
      </c>
      <c r="H107" s="81">
        <f t="shared" si="27"/>
        <v>0</v>
      </c>
      <c r="I107" s="81">
        <f t="shared" si="27"/>
        <v>52250</v>
      </c>
    </row>
  </sheetData>
  <mergeCells count="18">
    <mergeCell ref="A6:I6"/>
    <mergeCell ref="A1:I1"/>
    <mergeCell ref="A2:I2"/>
    <mergeCell ref="A3:I3"/>
    <mergeCell ref="A4:I4"/>
    <mergeCell ref="A5:I5"/>
    <mergeCell ref="A105:D105"/>
    <mergeCell ref="A106:D106"/>
    <mergeCell ref="A107:D107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4" fitToHeight="0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19">
    <pageSetUpPr fitToPage="1"/>
  </sheetPr>
  <dimension ref="A1:I107"/>
  <sheetViews>
    <sheetView topLeftCell="A28" workbookViewId="0">
      <selection sqref="A1:I107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3.5703125" customWidth="1"/>
    <col min="9" max="9" width="14.57031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75%'!B38</f>
        <v>Programa de apoyo a la salud y medio ambiente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13903.5</v>
      </c>
      <c r="G11" s="56">
        <f t="shared" si="0"/>
        <v>0</v>
      </c>
      <c r="H11" s="56">
        <f t="shared" si="0"/>
        <v>0</v>
      </c>
      <c r="I11" s="56">
        <f>+I12+I18+I23+I25+I27+I29+I31</f>
        <v>13903.5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12090</v>
      </c>
      <c r="G18" s="60">
        <f t="shared" si="3"/>
        <v>0</v>
      </c>
      <c r="H18" s="60">
        <f t="shared" si="3"/>
        <v>0</v>
      </c>
      <c r="I18" s="60">
        <f t="shared" si="3"/>
        <v>12090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110</v>
      </c>
      <c r="E19" s="64">
        <v>0</v>
      </c>
      <c r="F19" s="64">
        <f>+'Detalle de personal Fodes 75%'!F39</f>
        <v>11160</v>
      </c>
      <c r="G19" s="64">
        <v>0</v>
      </c>
      <c r="H19" s="64">
        <v>0</v>
      </c>
      <c r="I19" s="64">
        <f t="shared" ref="I19:I93" si="4">SUM(E19:H19)</f>
        <v>11160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f>+'Detalle de personal Fodes 75%'!G39</f>
        <v>930</v>
      </c>
      <c r="G21" s="64">
        <v>0</v>
      </c>
      <c r="H21" s="64">
        <v>0</v>
      </c>
      <c r="I21" s="64">
        <f t="shared" si="4"/>
        <v>930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948.6</v>
      </c>
      <c r="G25" s="60">
        <f>SUM(G26:G26)</f>
        <v>0</v>
      </c>
      <c r="H25" s="60">
        <f>SUM(H26:H26)</f>
        <v>0</v>
      </c>
      <c r="I25" s="60">
        <f>+SUM(I26)</f>
        <v>948.6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f>+'Detalle de personal Fodes 75%'!I39+'Detalle de personal Fodes 75%'!J39+'Detalle de personal Fodes 75%'!K39+'Detalle de personal Fodes 75%'!N39+'Detalle de personal Fodes 75%'!O39</f>
        <v>948.6</v>
      </c>
      <c r="G26" s="64">
        <v>0</v>
      </c>
      <c r="H26" s="64">
        <v>0</v>
      </c>
      <c r="I26" s="64">
        <f t="shared" si="4"/>
        <v>948.6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864.90000000000009</v>
      </c>
      <c r="G27" s="60">
        <f>SUM(G28:G28)</f>
        <v>0</v>
      </c>
      <c r="H27" s="60">
        <f>SUM(H28:H28)</f>
        <v>0</v>
      </c>
      <c r="I27" s="60">
        <f>+SUM(I28)</f>
        <v>864.90000000000009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f>+'Detalle de personal Fodes 75%'!H39+'Detalle de personal Fodes 75%'!M39</f>
        <v>864.90000000000009</v>
      </c>
      <c r="G28" s="64">
        <v>0</v>
      </c>
      <c r="H28" s="64">
        <v>0</v>
      </c>
      <c r="I28" s="64">
        <f t="shared" si="4"/>
        <v>864.90000000000009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450</v>
      </c>
      <c r="G34" s="56">
        <f t="shared" si="8"/>
        <v>0</v>
      </c>
      <c r="H34" s="56">
        <f t="shared" si="8"/>
        <v>0</v>
      </c>
      <c r="I34" s="56">
        <f>+I35+I55+I59+I69+I74</f>
        <v>450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450</v>
      </c>
      <c r="G35" s="60">
        <f t="shared" si="9"/>
        <v>0</v>
      </c>
      <c r="H35" s="60">
        <f t="shared" si="9"/>
        <v>0</v>
      </c>
      <c r="I35" s="60">
        <f t="shared" si="9"/>
        <v>450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250</v>
      </c>
      <c r="G40" s="64">
        <v>0</v>
      </c>
      <c r="H40" s="64">
        <v>0</v>
      </c>
      <c r="I40" s="64">
        <f t="shared" si="10"/>
        <v>250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100</v>
      </c>
      <c r="G48" s="64">
        <v>0</v>
      </c>
      <c r="H48" s="64">
        <v>0</v>
      </c>
      <c r="I48" s="64">
        <f t="shared" si="10"/>
        <v>100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100</v>
      </c>
      <c r="G49" s="64">
        <v>0</v>
      </c>
      <c r="H49" s="64">
        <v>0</v>
      </c>
      <c r="I49" s="64">
        <f t="shared" si="10"/>
        <v>100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0</v>
      </c>
      <c r="G82" s="56">
        <f t="shared" si="18"/>
        <v>0</v>
      </c>
      <c r="H82" s="56">
        <f t="shared" si="18"/>
        <v>0</v>
      </c>
      <c r="I82" s="56">
        <f t="shared" si="4"/>
        <v>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0</v>
      </c>
      <c r="G84" s="64">
        <v>0</v>
      </c>
      <c r="H84" s="64">
        <v>0</v>
      </c>
      <c r="I84" s="64">
        <f t="shared" si="4"/>
        <v>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+E89+E94+E96</f>
        <v>0</v>
      </c>
      <c r="F88" s="56">
        <f t="shared" ref="F88:I88" si="21">+F89+F94+F96</f>
        <v>1500</v>
      </c>
      <c r="G88" s="56">
        <f t="shared" si="21"/>
        <v>0</v>
      </c>
      <c r="H88" s="56">
        <f t="shared" si="21"/>
        <v>0</v>
      </c>
      <c r="I88" s="56">
        <f t="shared" si="21"/>
        <v>1500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SUM(E90:E93)</f>
        <v>0</v>
      </c>
      <c r="F89" s="60">
        <f>SUM(F90:F93)</f>
        <v>1500</v>
      </c>
      <c r="G89" s="60">
        <f>SUM(G90:G93)</f>
        <v>0</v>
      </c>
      <c r="H89" s="60">
        <f>SUM(H90:H93)</f>
        <v>0</v>
      </c>
      <c r="I89" s="60">
        <f>+SUM(I90:I93)</f>
        <v>1500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61102</v>
      </c>
      <c r="D91" s="66" t="s">
        <v>211</v>
      </c>
      <c r="E91" s="64">
        <v>0</v>
      </c>
      <c r="F91" s="64">
        <v>1500</v>
      </c>
      <c r="G91" s="64">
        <v>0</v>
      </c>
      <c r="H91" s="64">
        <v>0</v>
      </c>
      <c r="I91" s="64">
        <f t="shared" si="4"/>
        <v>1500</v>
      </c>
    </row>
    <row r="92" spans="1:9" ht="19.5" customHeight="1">
      <c r="A92" s="61">
        <v>1</v>
      </c>
      <c r="B92" s="61">
        <v>111</v>
      </c>
      <c r="C92" s="65">
        <v>61104</v>
      </c>
      <c r="D92" s="66" t="s">
        <v>188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61">
        <v>1</v>
      </c>
      <c r="B93" s="61">
        <v>111</v>
      </c>
      <c r="C93" s="65">
        <v>61199</v>
      </c>
      <c r="D93" s="66" t="s">
        <v>189</v>
      </c>
      <c r="E93" s="64">
        <v>0</v>
      </c>
      <c r="F93" s="64">
        <v>0</v>
      </c>
      <c r="G93" s="64">
        <v>0</v>
      </c>
      <c r="H93" s="64">
        <v>0</v>
      </c>
      <c r="I93" s="64">
        <f t="shared" si="4"/>
        <v>0</v>
      </c>
    </row>
    <row r="94" spans="1:9" ht="19.5" customHeight="1">
      <c r="A94" s="57">
        <v>1</v>
      </c>
      <c r="B94" s="57">
        <v>111</v>
      </c>
      <c r="C94" s="58">
        <v>615</v>
      </c>
      <c r="D94" s="59" t="s">
        <v>190</v>
      </c>
      <c r="E94" s="60">
        <f>SUM(E95)</f>
        <v>0</v>
      </c>
      <c r="F94" s="60">
        <f t="shared" ref="F94:H94" si="22">SUM(F95)</f>
        <v>0</v>
      </c>
      <c r="G94" s="60">
        <f t="shared" si="22"/>
        <v>0</v>
      </c>
      <c r="H94" s="60">
        <f t="shared" si="22"/>
        <v>0</v>
      </c>
      <c r="I94" s="60">
        <f>+SUM(I95)</f>
        <v>0</v>
      </c>
    </row>
    <row r="95" spans="1:9" ht="19.5" customHeight="1">
      <c r="A95" s="61">
        <v>1</v>
      </c>
      <c r="B95" s="61">
        <v>111</v>
      </c>
      <c r="C95" s="65">
        <v>61599</v>
      </c>
      <c r="D95" s="66" t="s">
        <v>202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</row>
    <row r="96" spans="1:9" ht="19.5" customHeight="1">
      <c r="A96" s="57">
        <v>1</v>
      </c>
      <c r="B96" s="57">
        <v>111</v>
      </c>
      <c r="C96" s="58">
        <v>616</v>
      </c>
      <c r="D96" s="59" t="s">
        <v>191</v>
      </c>
      <c r="E96" s="60">
        <f>SUM(E97:E101)</f>
        <v>0</v>
      </c>
      <c r="F96" s="60">
        <f>SUM(F97:F101)</f>
        <v>0</v>
      </c>
      <c r="G96" s="60">
        <f>SUM(G97:G101)</f>
        <v>0</v>
      </c>
      <c r="H96" s="60">
        <f>SUM(H97:H101)</f>
        <v>0</v>
      </c>
      <c r="I96" s="60">
        <f>+SUM(I97:I101)</f>
        <v>0</v>
      </c>
    </row>
    <row r="97" spans="1:9" ht="19.5" customHeight="1">
      <c r="A97" s="61">
        <v>1</v>
      </c>
      <c r="B97" s="61">
        <v>111</v>
      </c>
      <c r="C97" s="65">
        <v>61601</v>
      </c>
      <c r="D97" s="66" t="s">
        <v>203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61602</v>
      </c>
      <c r="D98" s="66" t="s">
        <v>204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61603</v>
      </c>
      <c r="D99" s="66" t="s">
        <v>205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61608</v>
      </c>
      <c r="D100" s="66" t="s">
        <v>206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61">
        <v>1</v>
      </c>
      <c r="B101" s="61">
        <v>111</v>
      </c>
      <c r="C101" s="65">
        <v>61699</v>
      </c>
      <c r="D101" s="66" t="s">
        <v>207</v>
      </c>
      <c r="E101" s="64">
        <v>0</v>
      </c>
      <c r="F101" s="64">
        <v>0</v>
      </c>
      <c r="G101" s="64">
        <v>0</v>
      </c>
      <c r="H101" s="64">
        <v>0</v>
      </c>
      <c r="I101" s="64">
        <f>SUM(E101:H101)</f>
        <v>0</v>
      </c>
    </row>
    <row r="102" spans="1:9" ht="19.5" customHeight="1">
      <c r="A102" s="53">
        <v>1</v>
      </c>
      <c r="B102" s="53">
        <v>111</v>
      </c>
      <c r="C102" s="54">
        <v>71</v>
      </c>
      <c r="D102" s="55" t="s">
        <v>192</v>
      </c>
      <c r="E102" s="56">
        <f>+E103</f>
        <v>0</v>
      </c>
      <c r="F102" s="56">
        <f t="shared" ref="F102:I103" si="23">+F103</f>
        <v>0</v>
      </c>
      <c r="G102" s="56">
        <f t="shared" si="23"/>
        <v>0</v>
      </c>
      <c r="H102" s="56">
        <f t="shared" si="23"/>
        <v>0</v>
      </c>
      <c r="I102" s="56">
        <f t="shared" si="23"/>
        <v>0</v>
      </c>
    </row>
    <row r="103" spans="1:9" ht="19.5" customHeight="1">
      <c r="A103" s="57">
        <v>1</v>
      </c>
      <c r="B103" s="57">
        <v>111</v>
      </c>
      <c r="C103" s="58">
        <v>713</v>
      </c>
      <c r="D103" s="59" t="s">
        <v>193</v>
      </c>
      <c r="E103" s="60">
        <f>+E104</f>
        <v>0</v>
      </c>
      <c r="F103" s="60">
        <f t="shared" si="23"/>
        <v>0</v>
      </c>
      <c r="G103" s="60">
        <f t="shared" si="23"/>
        <v>0</v>
      </c>
      <c r="H103" s="60">
        <f t="shared" si="23"/>
        <v>0</v>
      </c>
      <c r="I103" s="60">
        <f t="shared" ref="I103" si="24">SUM(E103:H103)</f>
        <v>0</v>
      </c>
    </row>
    <row r="104" spans="1:9" ht="19.5" customHeight="1">
      <c r="A104" s="61">
        <v>1</v>
      </c>
      <c r="B104" s="61">
        <v>111</v>
      </c>
      <c r="C104" s="65">
        <v>71308</v>
      </c>
      <c r="D104" s="66" t="s">
        <v>194</v>
      </c>
      <c r="E104" s="75">
        <v>0</v>
      </c>
      <c r="F104" s="75">
        <v>0</v>
      </c>
      <c r="G104" s="75">
        <v>0</v>
      </c>
      <c r="H104" s="75">
        <v>0</v>
      </c>
      <c r="I104" s="64">
        <f>+SUM(E104:H104)</f>
        <v>0</v>
      </c>
    </row>
    <row r="105" spans="1:9" ht="15.75">
      <c r="A105" s="625" t="s">
        <v>195</v>
      </c>
      <c r="B105" s="625"/>
      <c r="C105" s="625"/>
      <c r="D105" s="625"/>
      <c r="E105" s="81">
        <f>+SUM(E13:E17)+SUM(E19:E22)+E24+E26+E28+E30+SUM(E32:E33)+SUM(E36:E54)+SUM(E56:E58)+SUM(E60:E68)+SUM(E70:E73)+SUM(E75)+SUM(E78:E79)+SUM(E81)+SUM(E84+SUM(E86:E87)+SUM(E90:E93)+SUM(E95)+SUM(E97:E101)+SUM(E104))</f>
        <v>0</v>
      </c>
      <c r="F105" s="81">
        <f t="shared" ref="F105:I105" si="25">+SUM(F13:F17)+SUM(F19:F22)+F24+F26+F28+F30+SUM(F32:F33)+SUM(F36:F54)+SUM(F56:F58)+SUM(F60:F68)+SUM(F70:F73)+SUM(F75)+SUM(F78:F79)+SUM(F81)+SUM(F84+SUM(F86:F87)+SUM(F90:F93)+SUM(F95)+SUM(F97:F101)+SUM(F104))</f>
        <v>15903.5</v>
      </c>
      <c r="G105" s="81">
        <f t="shared" si="25"/>
        <v>0</v>
      </c>
      <c r="H105" s="81">
        <f t="shared" si="25"/>
        <v>0</v>
      </c>
      <c r="I105" s="81">
        <f t="shared" si="25"/>
        <v>15903.5</v>
      </c>
    </row>
    <row r="106" spans="1:9" ht="15.75">
      <c r="A106" s="625" t="s">
        <v>196</v>
      </c>
      <c r="B106" s="625"/>
      <c r="C106" s="625"/>
      <c r="D106" s="625"/>
      <c r="E106" s="81">
        <f>+E12+E18+E23+E25+E27+E29+E31+E35+E55+E59+E69+E74+E77+E80+E83+E85+E89+E94+E96+E103</f>
        <v>0</v>
      </c>
      <c r="F106" s="81">
        <f t="shared" ref="F106:I106" si="26">+F12+F18+F23+F25+F27+F29+F31+F35+F55+F59+F69+F74+F77+F80+F83+F85+F89+F94+F96+F103</f>
        <v>15903.5</v>
      </c>
      <c r="G106" s="81">
        <f t="shared" si="26"/>
        <v>0</v>
      </c>
      <c r="H106" s="81">
        <f t="shared" si="26"/>
        <v>0</v>
      </c>
      <c r="I106" s="81">
        <f t="shared" si="26"/>
        <v>15903.5</v>
      </c>
    </row>
    <row r="107" spans="1:9" ht="15.75">
      <c r="A107" s="625" t="s">
        <v>197</v>
      </c>
      <c r="B107" s="625"/>
      <c r="C107" s="625"/>
      <c r="D107" s="625"/>
      <c r="E107" s="81">
        <f>+E102+E88+E82+E76+E34+E11</f>
        <v>0</v>
      </c>
      <c r="F107" s="81">
        <f t="shared" ref="F107:I107" si="27">+F102+F88+F82+F76+F34+F11</f>
        <v>15903.5</v>
      </c>
      <c r="G107" s="81">
        <f t="shared" si="27"/>
        <v>0</v>
      </c>
      <c r="H107" s="81">
        <f t="shared" si="27"/>
        <v>0</v>
      </c>
      <c r="I107" s="81">
        <f t="shared" si="27"/>
        <v>15903.5</v>
      </c>
    </row>
  </sheetData>
  <mergeCells count="18">
    <mergeCell ref="A6:I6"/>
    <mergeCell ref="A1:I1"/>
    <mergeCell ref="A2:I2"/>
    <mergeCell ref="A3:I3"/>
    <mergeCell ref="A4:I4"/>
    <mergeCell ref="A5:I5"/>
    <mergeCell ref="A105:D105"/>
    <mergeCell ref="A106:D106"/>
    <mergeCell ref="A107:D107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7" fitToHeight="0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0">
    <pageSetUpPr fitToPage="1"/>
  </sheetPr>
  <dimension ref="A1:N110"/>
  <sheetViews>
    <sheetView topLeftCell="A94" workbookViewId="0">
      <selection activeCell="O82" sqref="O82:P110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5" max="5" width="14.7109375" customWidth="1"/>
    <col min="6" max="6" width="13.28515625" customWidth="1"/>
    <col min="9" max="9" width="14" customWidth="1"/>
    <col min="11" max="11" width="12.7109375" bestFit="1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75%'!B39</f>
        <v>Programa de equidad de género y atención a la violencia contra la mujer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7710</v>
      </c>
      <c r="G34" s="56">
        <f t="shared" si="8"/>
        <v>0</v>
      </c>
      <c r="H34" s="56">
        <f t="shared" si="8"/>
        <v>0</v>
      </c>
      <c r="I34" s="56">
        <f>+I35+I55+I59+I69+I74</f>
        <v>7710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6570</v>
      </c>
      <c r="G35" s="60">
        <f t="shared" si="9"/>
        <v>0</v>
      </c>
      <c r="H35" s="60">
        <f t="shared" si="9"/>
        <v>0</v>
      </c>
      <c r="I35" s="60">
        <f t="shared" si="9"/>
        <v>6570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1700</v>
      </c>
      <c r="G36" s="64">
        <v>0</v>
      </c>
      <c r="H36" s="64">
        <v>0</v>
      </c>
      <c r="I36" s="64">
        <f>+SUM(E36:H36)</f>
        <v>1700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1950</v>
      </c>
      <c r="G39" s="64">
        <v>0</v>
      </c>
      <c r="H39" s="64">
        <v>0</v>
      </c>
      <c r="I39" s="64">
        <f t="shared" si="10"/>
        <v>1950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200</v>
      </c>
      <c r="G40" s="64">
        <v>0</v>
      </c>
      <c r="H40" s="64">
        <v>0</v>
      </c>
      <c r="I40" s="64">
        <f t="shared" si="10"/>
        <v>200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1350</v>
      </c>
      <c r="G43" s="64">
        <v>0</v>
      </c>
      <c r="H43" s="64">
        <v>0</v>
      </c>
      <c r="I43" s="64">
        <f t="shared" si="10"/>
        <v>1350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14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20</v>
      </c>
      <c r="G49" s="64">
        <v>0</v>
      </c>
      <c r="H49" s="64">
        <v>0</v>
      </c>
      <c r="I49" s="64">
        <f t="shared" si="10"/>
        <v>20</v>
      </c>
    </row>
    <row r="50" spans="1:14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300</v>
      </c>
      <c r="G50" s="64">
        <v>0</v>
      </c>
      <c r="H50" s="64">
        <v>0</v>
      </c>
      <c r="I50" s="64">
        <f t="shared" si="10"/>
        <v>300</v>
      </c>
    </row>
    <row r="51" spans="1:14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14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14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14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1050</v>
      </c>
      <c r="G54" s="64">
        <v>0</v>
      </c>
      <c r="H54" s="64">
        <v>0</v>
      </c>
      <c r="I54" s="64">
        <f t="shared" si="10"/>
        <v>1050</v>
      </c>
    </row>
    <row r="55" spans="1:14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14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14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14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14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1140</v>
      </c>
      <c r="G59" s="60">
        <f t="shared" si="12"/>
        <v>0</v>
      </c>
      <c r="H59" s="60">
        <f t="shared" si="12"/>
        <v>0</v>
      </c>
      <c r="I59" s="60">
        <f t="shared" si="12"/>
        <v>1140</v>
      </c>
    </row>
    <row r="60" spans="1:14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14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14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  <c r="L62">
        <v>54305</v>
      </c>
      <c r="M62">
        <v>700</v>
      </c>
      <c r="N62" t="s">
        <v>208</v>
      </c>
    </row>
    <row r="63" spans="1:14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1140</v>
      </c>
      <c r="G63" s="64">
        <v>0</v>
      </c>
      <c r="H63" s="64">
        <v>0</v>
      </c>
      <c r="I63" s="64">
        <f t="shared" si="13"/>
        <v>1140</v>
      </c>
    </row>
    <row r="64" spans="1:14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13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13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13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  <c r="M67">
        <v>7760</v>
      </c>
    </row>
    <row r="68" spans="1:13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  <c r="M68">
        <v>700</v>
      </c>
    </row>
    <row r="69" spans="1:13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  <c r="M69">
        <f>+M68+M67</f>
        <v>8460</v>
      </c>
    </row>
    <row r="70" spans="1:13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13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13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13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13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13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13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13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13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13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13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1760</v>
      </c>
      <c r="G82" s="56">
        <f t="shared" si="18"/>
        <v>0</v>
      </c>
      <c r="H82" s="56">
        <f t="shared" si="18"/>
        <v>0</v>
      </c>
      <c r="I82" s="56">
        <f t="shared" si="4"/>
        <v>1760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1760</v>
      </c>
      <c r="G83" s="60">
        <f t="shared" si="19"/>
        <v>0</v>
      </c>
      <c r="H83" s="60">
        <f t="shared" si="19"/>
        <v>0</v>
      </c>
      <c r="I83" s="60">
        <f>+SUM(I84)</f>
        <v>1760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1760</v>
      </c>
      <c r="G84" s="64">
        <v>0</v>
      </c>
      <c r="H84" s="64">
        <v>0</v>
      </c>
      <c r="I84" s="64">
        <f t="shared" si="4"/>
        <v>1760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9520</v>
      </c>
      <c r="G104" s="81">
        <f t="shared" si="25"/>
        <v>0</v>
      </c>
      <c r="H104" s="81">
        <f t="shared" si="25"/>
        <v>0</v>
      </c>
      <c r="I104" s="81">
        <f t="shared" si="25"/>
        <v>9520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9520</v>
      </c>
      <c r="G105" s="81">
        <f t="shared" si="26"/>
        <v>0</v>
      </c>
      <c r="H105" s="81">
        <f t="shared" si="26"/>
        <v>0</v>
      </c>
      <c r="I105" s="81">
        <f t="shared" si="26"/>
        <v>9520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9520</v>
      </c>
      <c r="G106" s="81">
        <f t="shared" si="27"/>
        <v>0</v>
      </c>
      <c r="H106" s="81">
        <f t="shared" si="27"/>
        <v>0</v>
      </c>
      <c r="I106" s="81">
        <f t="shared" si="27"/>
        <v>9520</v>
      </c>
    </row>
    <row r="109" spans="1:9">
      <c r="I109" s="99"/>
    </row>
    <row r="110" spans="1:9">
      <c r="I110" s="84"/>
    </row>
  </sheetData>
  <mergeCells count="18">
    <mergeCell ref="A6:I6"/>
    <mergeCell ref="A1:I1"/>
    <mergeCell ref="A2:I2"/>
    <mergeCell ref="A3:I3"/>
    <mergeCell ref="A4:I4"/>
    <mergeCell ref="A5:I5"/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43" fitToHeight="0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1">
    <pageSetUpPr fitToPage="1"/>
  </sheetPr>
  <dimension ref="A1:I106"/>
  <sheetViews>
    <sheetView topLeftCell="A85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3.85546875" customWidth="1"/>
    <col min="9" max="9" width="13.425781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75%'!B40</f>
        <v>Programa de fomento a la educación en prevención de la violencia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430</v>
      </c>
      <c r="G34" s="56">
        <f t="shared" si="8"/>
        <v>0</v>
      </c>
      <c r="H34" s="56">
        <f t="shared" si="8"/>
        <v>0</v>
      </c>
      <c r="I34" s="56">
        <f>+I35+I55+I59+I69+I74</f>
        <v>430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430</v>
      </c>
      <c r="G35" s="60">
        <f t="shared" si="9"/>
        <v>0</v>
      </c>
      <c r="H35" s="60">
        <f t="shared" si="9"/>
        <v>0</v>
      </c>
      <c r="I35" s="60">
        <f t="shared" si="9"/>
        <v>430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430</v>
      </c>
      <c r="G36" s="64">
        <v>0</v>
      </c>
      <c r="H36" s="64">
        <v>0</v>
      </c>
      <c r="I36" s="64">
        <f>+SUM(E36:H36)</f>
        <v>430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31850</v>
      </c>
      <c r="G82" s="56">
        <f t="shared" si="18"/>
        <v>0</v>
      </c>
      <c r="H82" s="56">
        <f t="shared" si="18"/>
        <v>0</v>
      </c>
      <c r="I82" s="56">
        <f t="shared" si="4"/>
        <v>31850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0</v>
      </c>
      <c r="G84" s="64">
        <v>0</v>
      </c>
      <c r="H84" s="64">
        <v>0</v>
      </c>
      <c r="I84" s="64">
        <f t="shared" si="4"/>
        <v>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31850</v>
      </c>
      <c r="G85" s="60">
        <f t="shared" si="20"/>
        <v>0</v>
      </c>
      <c r="H85" s="60">
        <f>SUM(H86:H87)</f>
        <v>0</v>
      </c>
      <c r="I85" s="60">
        <f>+SUM(I86:I87)</f>
        <v>31850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31850</v>
      </c>
      <c r="G87" s="64">
        <v>0</v>
      </c>
      <c r="H87" s="64">
        <v>0</v>
      </c>
      <c r="I87" s="64">
        <f t="shared" si="4"/>
        <v>31850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32330</v>
      </c>
      <c r="G104" s="81">
        <f t="shared" si="25"/>
        <v>0</v>
      </c>
      <c r="H104" s="81">
        <f t="shared" si="25"/>
        <v>0</v>
      </c>
      <c r="I104" s="81">
        <f t="shared" si="25"/>
        <v>32330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32330</v>
      </c>
      <c r="G105" s="81">
        <f t="shared" si="26"/>
        <v>0</v>
      </c>
      <c r="H105" s="81">
        <f t="shared" si="26"/>
        <v>0</v>
      </c>
      <c r="I105" s="81">
        <f t="shared" si="26"/>
        <v>32330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32330</v>
      </c>
      <c r="G106" s="81">
        <f t="shared" si="27"/>
        <v>0</v>
      </c>
      <c r="H106" s="81">
        <f t="shared" si="27"/>
        <v>0</v>
      </c>
      <c r="I106" s="81">
        <f t="shared" si="27"/>
        <v>32330</v>
      </c>
    </row>
  </sheetData>
  <mergeCells count="18">
    <mergeCell ref="A6:I6"/>
    <mergeCell ref="A1:I1"/>
    <mergeCell ref="A2:I2"/>
    <mergeCell ref="A3:I3"/>
    <mergeCell ref="A4:I4"/>
    <mergeCell ref="A5:I5"/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7" fitToHeight="0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2">
    <pageSetUpPr fitToPage="1"/>
  </sheetPr>
  <dimension ref="A1:I106"/>
  <sheetViews>
    <sheetView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3.7109375" customWidth="1"/>
    <col min="7" max="7" width="14.5703125" customWidth="1"/>
    <col min="8" max="8" width="13.7109375" customWidth="1"/>
    <col min="9" max="9" width="15.285156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75%'!B41</f>
        <v>Programa de mantenimiento del proyecto de agua potable de Buena Vista y Animas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5520</v>
      </c>
      <c r="G11" s="56">
        <f t="shared" si="0"/>
        <v>0</v>
      </c>
      <c r="H11" s="56">
        <f t="shared" si="0"/>
        <v>0</v>
      </c>
      <c r="I11" s="56">
        <f>+I12+I18+I23+I25+I27+I29+I31</f>
        <v>5520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5520</v>
      </c>
      <c r="G18" s="60">
        <f t="shared" si="3"/>
        <v>0</v>
      </c>
      <c r="H18" s="60">
        <f t="shared" si="3"/>
        <v>0</v>
      </c>
      <c r="I18" s="60">
        <f t="shared" si="3"/>
        <v>5520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5520</v>
      </c>
      <c r="G19" s="64">
        <v>0</v>
      </c>
      <c r="H19" s="64">
        <v>0</v>
      </c>
      <c r="I19" s="64">
        <f t="shared" ref="I19:I92" si="4">SUM(E19:H19)</f>
        <v>5520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6200</v>
      </c>
      <c r="G34" s="56">
        <f t="shared" si="8"/>
        <v>0</v>
      </c>
      <c r="H34" s="56">
        <f t="shared" si="8"/>
        <v>0</v>
      </c>
      <c r="I34" s="56">
        <f>+I35+I55+I59+I69+I74</f>
        <v>6200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3400</v>
      </c>
      <c r="G35" s="60">
        <f t="shared" si="9"/>
        <v>0</v>
      </c>
      <c r="H35" s="60">
        <f t="shared" si="9"/>
        <v>0</v>
      </c>
      <c r="I35" s="60">
        <f t="shared" si="9"/>
        <v>3400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3400</v>
      </c>
      <c r="G42" s="64">
        <v>0</v>
      </c>
      <c r="H42" s="64">
        <v>0</v>
      </c>
      <c r="I42" s="64">
        <f t="shared" si="10"/>
        <v>3400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2800</v>
      </c>
      <c r="G59" s="60">
        <f t="shared" si="12"/>
        <v>0</v>
      </c>
      <c r="H59" s="60">
        <f t="shared" si="12"/>
        <v>0</v>
      </c>
      <c r="I59" s="60">
        <f t="shared" si="12"/>
        <v>2800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2800</v>
      </c>
      <c r="G60" s="64">
        <v>0</v>
      </c>
      <c r="H60" s="64">
        <v>0</v>
      </c>
      <c r="I60" s="64">
        <f>SUM(E60:H60)</f>
        <v>2800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860</v>
      </c>
      <c r="G82" s="56">
        <f t="shared" si="18"/>
        <v>0</v>
      </c>
      <c r="H82" s="56">
        <f t="shared" si="18"/>
        <v>0</v>
      </c>
      <c r="I82" s="56">
        <f t="shared" si="4"/>
        <v>860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860</v>
      </c>
      <c r="G83" s="60">
        <f t="shared" si="19"/>
        <v>0</v>
      </c>
      <c r="H83" s="60">
        <f t="shared" si="19"/>
        <v>0</v>
      </c>
      <c r="I83" s="60">
        <f>+SUM(I84)</f>
        <v>860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860</v>
      </c>
      <c r="G84" s="64">
        <v>0</v>
      </c>
      <c r="H84" s="64">
        <v>0</v>
      </c>
      <c r="I84" s="64">
        <f t="shared" si="4"/>
        <v>860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12630</v>
      </c>
      <c r="G104" s="81">
        <f t="shared" si="25"/>
        <v>0</v>
      </c>
      <c r="H104" s="81">
        <f t="shared" si="25"/>
        <v>0</v>
      </c>
      <c r="I104" s="81">
        <f t="shared" si="25"/>
        <v>12630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12630</v>
      </c>
      <c r="G105" s="81">
        <f t="shared" si="26"/>
        <v>0</v>
      </c>
      <c r="H105" s="81">
        <f t="shared" si="26"/>
        <v>0</v>
      </c>
      <c r="I105" s="81">
        <f t="shared" si="26"/>
        <v>12630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12630</v>
      </c>
      <c r="G106" s="81">
        <f t="shared" si="27"/>
        <v>0</v>
      </c>
      <c r="H106" s="81">
        <f t="shared" si="27"/>
        <v>0</v>
      </c>
      <c r="I106" s="81">
        <f t="shared" si="27"/>
        <v>12630</v>
      </c>
    </row>
  </sheetData>
  <mergeCells count="18">
    <mergeCell ref="A6:I6"/>
    <mergeCell ref="A1:I1"/>
    <mergeCell ref="A2:I2"/>
    <mergeCell ref="A3:I3"/>
    <mergeCell ref="A4:I4"/>
    <mergeCell ref="A5:I5"/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4" fitToHeight="0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3">
    <pageSetUpPr fitToPage="1"/>
  </sheetPr>
  <dimension ref="A1:K114"/>
  <sheetViews>
    <sheetView topLeftCell="A91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2.7109375" bestFit="1" customWidth="1"/>
    <col min="9" max="9" width="14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75%'!B42</f>
        <v>Programa de barrido, recolección, transporte y disposición final de los desechos sólidos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53504.868750000001</v>
      </c>
      <c r="G11" s="56">
        <f t="shared" si="0"/>
        <v>0</v>
      </c>
      <c r="H11" s="56">
        <f t="shared" si="0"/>
        <v>0</v>
      </c>
      <c r="I11" s="56">
        <f>+I12+I18+I23+I25+I27+I29+I31</f>
        <v>53504.868750000001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11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  <c r="K17" s="50"/>
    </row>
    <row r="18" spans="1:11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49141.5</v>
      </c>
      <c r="G18" s="60">
        <f t="shared" si="3"/>
        <v>0</v>
      </c>
      <c r="H18" s="60">
        <f t="shared" si="3"/>
        <v>0</v>
      </c>
      <c r="I18" s="60">
        <f t="shared" si="3"/>
        <v>49141.5</v>
      </c>
    </row>
    <row r="19" spans="1:11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f>+'Detalle de personal Fodes 75%'!F25</f>
        <v>26520</v>
      </c>
      <c r="G19" s="64">
        <v>0</v>
      </c>
      <c r="H19" s="64">
        <v>0</v>
      </c>
      <c r="I19" s="64">
        <f t="shared" ref="I19:I92" si="4">SUM(E19:H19)</f>
        <v>26520</v>
      </c>
    </row>
    <row r="20" spans="1:11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20080</v>
      </c>
      <c r="G20" s="64">
        <v>0</v>
      </c>
      <c r="H20" s="64">
        <v>0</v>
      </c>
      <c r="I20" s="64">
        <f t="shared" si="4"/>
        <v>20080</v>
      </c>
    </row>
    <row r="21" spans="1:11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f>+'Detalle de personal Fodes 75%'!G25</f>
        <v>2210</v>
      </c>
      <c r="G21" s="64">
        <v>0</v>
      </c>
      <c r="H21" s="64">
        <v>0</v>
      </c>
      <c r="I21" s="64">
        <f t="shared" si="4"/>
        <v>2210</v>
      </c>
    </row>
    <row r="22" spans="1:11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f>+'Detalle de personal Fodes 75%'!L25</f>
        <v>331.5</v>
      </c>
      <c r="G22" s="64">
        <v>0</v>
      </c>
      <c r="H22" s="64">
        <v>0</v>
      </c>
      <c r="I22" s="64">
        <f t="shared" si="4"/>
        <v>331.5</v>
      </c>
    </row>
    <row r="23" spans="1:11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11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11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2282.3775000000001</v>
      </c>
      <c r="G25" s="60">
        <f>SUM(G26:G26)</f>
        <v>0</v>
      </c>
      <c r="H25" s="60">
        <f>SUM(H26:H26)</f>
        <v>0</v>
      </c>
      <c r="I25" s="60">
        <f>+SUM(I26)</f>
        <v>2282.3775000000001</v>
      </c>
    </row>
    <row r="26" spans="1:11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f>+'Detalle de personal Fodes 75%'!I25+'Detalle de personal Fodes 75%'!J25+'Detalle de personal Fodes 75%'!K25+'Detalle de personal Fodes 75%'!N25+'Detalle de personal Fodes 75%'!O25</f>
        <v>2282.3775000000001</v>
      </c>
      <c r="G26" s="64">
        <v>0</v>
      </c>
      <c r="H26" s="64">
        <v>0</v>
      </c>
      <c r="I26" s="64">
        <f t="shared" si="4"/>
        <v>2282.3775000000001</v>
      </c>
    </row>
    <row r="27" spans="1:11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2080.99125</v>
      </c>
      <c r="G27" s="60">
        <f>SUM(G28:G28)</f>
        <v>0</v>
      </c>
      <c r="H27" s="60">
        <f>SUM(H28:H28)</f>
        <v>0</v>
      </c>
      <c r="I27" s="60">
        <f>+SUM(I28)</f>
        <v>2080.99125</v>
      </c>
    </row>
    <row r="28" spans="1:11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f>+'Detalle de personal Fodes 75%'!H25+'Detalle de personal Fodes 75%'!M25</f>
        <v>2080.99125</v>
      </c>
      <c r="G28" s="64">
        <v>0</v>
      </c>
      <c r="H28" s="64">
        <v>0</v>
      </c>
      <c r="I28" s="64">
        <f t="shared" si="4"/>
        <v>2080.99125</v>
      </c>
    </row>
    <row r="29" spans="1:11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11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11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11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14932</v>
      </c>
      <c r="G34" s="56">
        <f t="shared" si="8"/>
        <v>0</v>
      </c>
      <c r="H34" s="56">
        <f t="shared" si="8"/>
        <v>0</v>
      </c>
      <c r="I34" s="56">
        <f>+I35+I55+I59+I69+I74</f>
        <v>14932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14932</v>
      </c>
      <c r="G35" s="60">
        <f t="shared" si="9"/>
        <v>0</v>
      </c>
      <c r="H35" s="60">
        <f t="shared" si="9"/>
        <v>0</v>
      </c>
      <c r="I35" s="60">
        <f t="shared" si="9"/>
        <v>14932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1500</v>
      </c>
      <c r="G39" s="64">
        <v>0</v>
      </c>
      <c r="H39" s="64">
        <v>0</v>
      </c>
      <c r="I39" s="64">
        <f t="shared" si="10"/>
        <v>1500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105</v>
      </c>
      <c r="G40" s="64">
        <v>0</v>
      </c>
      <c r="H40" s="64">
        <v>0</v>
      </c>
      <c r="I40" s="64">
        <f t="shared" si="10"/>
        <v>105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900</v>
      </c>
      <c r="G41" s="64">
        <v>0</v>
      </c>
      <c r="H41" s="64">
        <v>0</v>
      </c>
      <c r="I41" s="64">
        <f t="shared" si="10"/>
        <v>900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300</v>
      </c>
      <c r="G42" s="64">
        <v>0</v>
      </c>
      <c r="H42" s="64">
        <v>0</v>
      </c>
      <c r="I42" s="64">
        <f t="shared" si="10"/>
        <v>300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8400</v>
      </c>
      <c r="G45" s="64">
        <v>0</v>
      </c>
      <c r="H45" s="64">
        <v>0</v>
      </c>
      <c r="I45" s="64">
        <f t="shared" si="10"/>
        <v>8400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27</v>
      </c>
      <c r="G48" s="64">
        <v>0</v>
      </c>
      <c r="H48" s="64">
        <v>0</v>
      </c>
      <c r="I48" s="64">
        <f t="shared" si="10"/>
        <v>27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1200</v>
      </c>
      <c r="G52" s="64">
        <v>0</v>
      </c>
      <c r="H52" s="64">
        <v>0</v>
      </c>
      <c r="I52" s="64">
        <f t="shared" si="10"/>
        <v>1200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2500</v>
      </c>
      <c r="G54" s="64">
        <v>0</v>
      </c>
      <c r="H54" s="64">
        <v>0</v>
      </c>
      <c r="I54" s="64">
        <f t="shared" si="10"/>
        <v>2500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1500</v>
      </c>
      <c r="G82" s="56">
        <f t="shared" si="18"/>
        <v>0</v>
      </c>
      <c r="H82" s="56">
        <f t="shared" si="18"/>
        <v>0</v>
      </c>
      <c r="I82" s="56">
        <f t="shared" si="4"/>
        <v>1500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1500</v>
      </c>
      <c r="G83" s="60">
        <f t="shared" si="19"/>
        <v>0</v>
      </c>
      <c r="H83" s="60">
        <f t="shared" si="19"/>
        <v>0</v>
      </c>
      <c r="I83" s="60">
        <f>+SUM(I84)</f>
        <v>1500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1500</v>
      </c>
      <c r="G84" s="64">
        <v>0</v>
      </c>
      <c r="H84" s="64">
        <v>0</v>
      </c>
      <c r="I84" s="64">
        <f t="shared" si="4"/>
        <v>1500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20500</v>
      </c>
      <c r="G88" s="56">
        <f t="shared" si="21"/>
        <v>0</v>
      </c>
      <c r="H88" s="56">
        <f t="shared" si="21"/>
        <v>0</v>
      </c>
      <c r="I88" s="56">
        <f t="shared" si="21"/>
        <v>20500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3500</v>
      </c>
      <c r="G89" s="60">
        <f>SUM(G90:G92)</f>
        <v>0</v>
      </c>
      <c r="H89" s="60">
        <f>SUM(H90:H92)</f>
        <v>0</v>
      </c>
      <c r="I89" s="60">
        <f>+SUM(I90:I92)</f>
        <v>3500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3500</v>
      </c>
      <c r="G90" s="64">
        <v>0</v>
      </c>
      <c r="H90" s="64">
        <v>0</v>
      </c>
      <c r="I90" s="64">
        <f t="shared" si="4"/>
        <v>3500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17000</v>
      </c>
      <c r="G95" s="60">
        <f>SUM(G96:G100)</f>
        <v>0</v>
      </c>
      <c r="H95" s="60">
        <f>SUM(H96:H100)</f>
        <v>0</v>
      </c>
      <c r="I95" s="60">
        <f>+SUM(I96:I100)</f>
        <v>17000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17000</v>
      </c>
      <c r="G97" s="64">
        <v>0</v>
      </c>
      <c r="H97" s="64">
        <v>0</v>
      </c>
      <c r="I97" s="64">
        <f>SUM(E97:H97)</f>
        <v>17000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90486.868749999994</v>
      </c>
      <c r="G104" s="81">
        <f t="shared" si="25"/>
        <v>0</v>
      </c>
      <c r="H104" s="81">
        <f t="shared" si="25"/>
        <v>0</v>
      </c>
      <c r="I104" s="81">
        <f t="shared" si="25"/>
        <v>90486.868749999994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90486.868749999994</v>
      </c>
      <c r="G105" s="81">
        <f t="shared" si="26"/>
        <v>0</v>
      </c>
      <c r="H105" s="81">
        <f t="shared" si="26"/>
        <v>0</v>
      </c>
      <c r="I105" s="81">
        <f t="shared" si="26"/>
        <v>90486.868749999994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90486.868749999994</v>
      </c>
      <c r="G106" s="81">
        <f t="shared" si="27"/>
        <v>0</v>
      </c>
      <c r="H106" s="81">
        <f t="shared" si="27"/>
        <v>0</v>
      </c>
      <c r="I106" s="81">
        <f t="shared" si="27"/>
        <v>90486.868749999994</v>
      </c>
    </row>
    <row r="109" spans="1:9">
      <c r="F109" s="84"/>
    </row>
    <row r="114" spans="6:6">
      <c r="F114" s="99"/>
    </row>
  </sheetData>
  <mergeCells count="18">
    <mergeCell ref="A6:I6"/>
    <mergeCell ref="A1:I1"/>
    <mergeCell ref="A2:I2"/>
    <mergeCell ref="A3:I3"/>
    <mergeCell ref="A4:I4"/>
    <mergeCell ref="A5:I5"/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8" fitToHeight="0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4">
    <pageSetUpPr fitToPage="1"/>
  </sheetPr>
  <dimension ref="A1:I106"/>
  <sheetViews>
    <sheetView topLeftCell="A88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4.7109375" customWidth="1"/>
    <col min="8" max="8" width="14.5703125" customWidth="1"/>
    <col min="9" max="9" width="15.710937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75%'!B43</f>
        <v>Programa de fomento al deporte en prevención de la violencia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3720</v>
      </c>
      <c r="G11" s="56">
        <f t="shared" si="0"/>
        <v>0</v>
      </c>
      <c r="H11" s="56">
        <f t="shared" si="0"/>
        <v>0</v>
      </c>
      <c r="I11" s="56">
        <f>+I12+I18+I23+I25+I27+I29+I31</f>
        <v>3720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3720</v>
      </c>
      <c r="G18" s="60">
        <f t="shared" si="3"/>
        <v>0</v>
      </c>
      <c r="H18" s="60">
        <f t="shared" si="3"/>
        <v>0</v>
      </c>
      <c r="I18" s="60">
        <f t="shared" si="3"/>
        <v>3720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3720</v>
      </c>
      <c r="G19" s="64">
        <v>0</v>
      </c>
      <c r="H19" s="64">
        <v>0</v>
      </c>
      <c r="I19" s="64">
        <f t="shared" ref="I19:I92" si="4">SUM(E19:H19)</f>
        <v>3720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22524</v>
      </c>
      <c r="G34" s="56">
        <f t="shared" si="8"/>
        <v>0</v>
      </c>
      <c r="H34" s="56">
        <f t="shared" si="8"/>
        <v>0</v>
      </c>
      <c r="I34" s="56">
        <f>+I35+I55+I59+I69+I74</f>
        <v>22524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10400</v>
      </c>
      <c r="G35" s="60">
        <f t="shared" si="9"/>
        <v>0</v>
      </c>
      <c r="H35" s="60">
        <f t="shared" si="9"/>
        <v>0</v>
      </c>
      <c r="I35" s="60">
        <f t="shared" si="9"/>
        <v>10400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450</v>
      </c>
      <c r="G36" s="64">
        <v>0</v>
      </c>
      <c r="H36" s="64">
        <v>0</v>
      </c>
      <c r="I36" s="64">
        <f>+SUM(E36:H36)</f>
        <v>450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5000</v>
      </c>
      <c r="G39" s="64">
        <v>0</v>
      </c>
      <c r="H39" s="64">
        <v>0</v>
      </c>
      <c r="I39" s="64">
        <f t="shared" si="10"/>
        <v>5000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100</v>
      </c>
      <c r="G40" s="64">
        <v>0</v>
      </c>
      <c r="H40" s="64">
        <v>0</v>
      </c>
      <c r="I40" s="64">
        <f t="shared" si="10"/>
        <v>100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3000</v>
      </c>
      <c r="G46" s="64">
        <v>0</v>
      </c>
      <c r="H46" s="64">
        <v>0</v>
      </c>
      <c r="I46" s="64">
        <f>+SUM(E46:H46)</f>
        <v>3000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1850</v>
      </c>
      <c r="G50" s="64">
        <v>0</v>
      </c>
      <c r="H50" s="64">
        <v>0</v>
      </c>
      <c r="I50" s="64">
        <f t="shared" si="10"/>
        <v>1850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1500</v>
      </c>
      <c r="G55" s="60">
        <f t="shared" si="11"/>
        <v>0</v>
      </c>
      <c r="H55" s="60">
        <f t="shared" si="11"/>
        <v>0</v>
      </c>
      <c r="I55" s="60">
        <f>+SUM(I56:I58)</f>
        <v>1500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1500</v>
      </c>
      <c r="G57" s="64">
        <v>0</v>
      </c>
      <c r="H57" s="64">
        <v>0</v>
      </c>
      <c r="I57" s="64">
        <f t="shared" si="4"/>
        <v>1500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10624</v>
      </c>
      <c r="G59" s="60">
        <f t="shared" si="12"/>
        <v>0</v>
      </c>
      <c r="H59" s="60">
        <f t="shared" si="12"/>
        <v>0</v>
      </c>
      <c r="I59" s="60">
        <f t="shared" si="12"/>
        <v>10624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2024</v>
      </c>
      <c r="G63" s="64">
        <v>0</v>
      </c>
      <c r="H63" s="64">
        <v>0</v>
      </c>
      <c r="I63" s="64">
        <f t="shared" si="13"/>
        <v>2024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8600</v>
      </c>
      <c r="G68" s="64">
        <v>0</v>
      </c>
      <c r="H68" s="64">
        <v>0</v>
      </c>
      <c r="I68" s="64">
        <f t="shared" si="13"/>
        <v>8600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100</v>
      </c>
      <c r="G82" s="56">
        <f t="shared" si="18"/>
        <v>0</v>
      </c>
      <c r="H82" s="56">
        <f t="shared" si="18"/>
        <v>0</v>
      </c>
      <c r="I82" s="56">
        <f t="shared" si="4"/>
        <v>100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100</v>
      </c>
      <c r="G83" s="60">
        <f t="shared" si="19"/>
        <v>0</v>
      </c>
      <c r="H83" s="60">
        <f t="shared" si="19"/>
        <v>0</v>
      </c>
      <c r="I83" s="60">
        <f>+SUM(I84)</f>
        <v>100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100</v>
      </c>
      <c r="G84" s="64">
        <v>0</v>
      </c>
      <c r="H84" s="64">
        <v>0</v>
      </c>
      <c r="I84" s="64">
        <f t="shared" si="4"/>
        <v>100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26394</v>
      </c>
      <c r="G104" s="81">
        <f t="shared" si="25"/>
        <v>0</v>
      </c>
      <c r="H104" s="81">
        <f t="shared" si="25"/>
        <v>0</v>
      </c>
      <c r="I104" s="81">
        <f t="shared" si="25"/>
        <v>26394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26394</v>
      </c>
      <c r="G105" s="81">
        <f t="shared" si="26"/>
        <v>0</v>
      </c>
      <c r="H105" s="81">
        <f t="shared" si="26"/>
        <v>0</v>
      </c>
      <c r="I105" s="81">
        <f t="shared" si="26"/>
        <v>26394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26394</v>
      </c>
      <c r="G106" s="81">
        <f t="shared" si="27"/>
        <v>0</v>
      </c>
      <c r="H106" s="81">
        <f t="shared" si="27"/>
        <v>0</v>
      </c>
      <c r="I106" s="81">
        <f t="shared" si="27"/>
        <v>26394</v>
      </c>
    </row>
  </sheetData>
  <mergeCells count="18">
    <mergeCell ref="A6:I6"/>
    <mergeCell ref="A1:I1"/>
    <mergeCell ref="A2:I2"/>
    <mergeCell ref="A3:I3"/>
    <mergeCell ref="A4:I4"/>
    <mergeCell ref="A5:I5"/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4" fitToHeight="0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25">
    <pageSetUpPr fitToPage="1"/>
  </sheetPr>
  <dimension ref="A1:I106"/>
  <sheetViews>
    <sheetView topLeftCell="A82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5" max="7" width="13.28515625" customWidth="1"/>
    <col min="8" max="8" width="13.7109375" customWidth="1"/>
    <col min="9" max="9" width="14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75%'!B44</f>
        <v>Programa de fortalecimiento y apoyo a la niñez y adolescencia en el municipio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19550.5</v>
      </c>
      <c r="G34" s="56">
        <f t="shared" si="8"/>
        <v>0</v>
      </c>
      <c r="H34" s="56">
        <f t="shared" si="8"/>
        <v>0</v>
      </c>
      <c r="I34" s="56">
        <f>+I35+I55+I59+I69+I74</f>
        <v>19550.5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16500.5</v>
      </c>
      <c r="G35" s="60">
        <f t="shared" si="9"/>
        <v>0</v>
      </c>
      <c r="H35" s="60">
        <f t="shared" si="9"/>
        <v>0</v>
      </c>
      <c r="I35" s="60">
        <f t="shared" si="9"/>
        <v>16500.5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4075</v>
      </c>
      <c r="G36" s="64">
        <v>0</v>
      </c>
      <c r="H36" s="64">
        <v>0</v>
      </c>
      <c r="I36" s="64">
        <f>+SUM(E36:H36)</f>
        <v>4075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200</v>
      </c>
      <c r="G38" s="64">
        <v>0</v>
      </c>
      <c r="H38" s="64">
        <v>0</v>
      </c>
      <c r="I38" s="64">
        <f t="shared" si="10"/>
        <v>200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850</v>
      </c>
      <c r="G39" s="64">
        <v>0</v>
      </c>
      <c r="H39" s="64">
        <v>0</v>
      </c>
      <c r="I39" s="64">
        <f t="shared" si="10"/>
        <v>850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65</v>
      </c>
      <c r="G40" s="64">
        <v>0</v>
      </c>
      <c r="H40" s="64">
        <v>0</v>
      </c>
      <c r="I40" s="64">
        <f t="shared" si="10"/>
        <v>65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710.5</v>
      </c>
      <c r="G48" s="64">
        <v>0</v>
      </c>
      <c r="H48" s="64">
        <v>0</v>
      </c>
      <c r="I48" s="64">
        <f t="shared" si="10"/>
        <v>710.5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700</v>
      </c>
      <c r="G49" s="64">
        <v>0</v>
      </c>
      <c r="H49" s="64">
        <v>0</v>
      </c>
      <c r="I49" s="64">
        <f t="shared" si="10"/>
        <v>700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700</v>
      </c>
      <c r="G50" s="64">
        <v>0</v>
      </c>
      <c r="H50" s="64">
        <v>0</v>
      </c>
      <c r="I50" s="64">
        <f t="shared" si="10"/>
        <v>700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9200</v>
      </c>
      <c r="G54" s="64">
        <v>0</v>
      </c>
      <c r="H54" s="64">
        <v>0</v>
      </c>
      <c r="I54" s="64">
        <f t="shared" si="10"/>
        <v>9200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3050</v>
      </c>
      <c r="G59" s="60">
        <f t="shared" si="12"/>
        <v>0</v>
      </c>
      <c r="H59" s="60">
        <f t="shared" si="12"/>
        <v>0</v>
      </c>
      <c r="I59" s="60">
        <f t="shared" si="12"/>
        <v>3050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2250</v>
      </c>
      <c r="G63" s="64">
        <v>0</v>
      </c>
      <c r="H63" s="64">
        <v>0</v>
      </c>
      <c r="I63" s="64">
        <f t="shared" si="13"/>
        <v>2250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800</v>
      </c>
      <c r="G68" s="64">
        <v>0</v>
      </c>
      <c r="H68" s="64">
        <v>0</v>
      </c>
      <c r="I68" s="64">
        <f t="shared" si="13"/>
        <v>800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5950</v>
      </c>
      <c r="G82" s="56">
        <f t="shared" si="18"/>
        <v>0</v>
      </c>
      <c r="H82" s="56">
        <f t="shared" si="18"/>
        <v>0</v>
      </c>
      <c r="I82" s="56">
        <f t="shared" si="4"/>
        <v>5950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2000</v>
      </c>
      <c r="G83" s="60">
        <f t="shared" si="19"/>
        <v>0</v>
      </c>
      <c r="H83" s="60">
        <f t="shared" si="19"/>
        <v>0</v>
      </c>
      <c r="I83" s="60">
        <f>+SUM(I84)</f>
        <v>2000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2000</v>
      </c>
      <c r="G84" s="64">
        <v>0</v>
      </c>
      <c r="H84" s="64">
        <v>0</v>
      </c>
      <c r="I84" s="64">
        <f t="shared" si="4"/>
        <v>2000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3950</v>
      </c>
      <c r="G85" s="60">
        <f t="shared" si="20"/>
        <v>0</v>
      </c>
      <c r="H85" s="60">
        <f>SUM(H86:H87)</f>
        <v>0</v>
      </c>
      <c r="I85" s="60">
        <f>+SUM(I86:I87)</f>
        <v>3950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3950</v>
      </c>
      <c r="G86" s="64">
        <v>0</v>
      </c>
      <c r="H86" s="64">
        <v>0</v>
      </c>
      <c r="I86" s="64">
        <f t="shared" si="4"/>
        <v>3950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25550.5</v>
      </c>
      <c r="G104" s="81">
        <f t="shared" si="25"/>
        <v>0</v>
      </c>
      <c r="H104" s="81">
        <f t="shared" si="25"/>
        <v>0</v>
      </c>
      <c r="I104" s="81">
        <f t="shared" si="25"/>
        <v>25550.5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25550.5</v>
      </c>
      <c r="G105" s="81">
        <f t="shared" si="26"/>
        <v>0</v>
      </c>
      <c r="H105" s="81">
        <f t="shared" si="26"/>
        <v>0</v>
      </c>
      <c r="I105" s="81">
        <f t="shared" si="26"/>
        <v>25550.5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25550.5</v>
      </c>
      <c r="G106" s="81">
        <f t="shared" si="27"/>
        <v>0</v>
      </c>
      <c r="H106" s="81">
        <f t="shared" si="27"/>
        <v>0</v>
      </c>
      <c r="I106" s="81">
        <f t="shared" si="27"/>
        <v>25550.5</v>
      </c>
    </row>
  </sheetData>
  <mergeCells count="18">
    <mergeCell ref="A6:I6"/>
    <mergeCell ref="A1:I1"/>
    <mergeCell ref="A2:I2"/>
    <mergeCell ref="A3:I3"/>
    <mergeCell ref="A4:I4"/>
    <mergeCell ref="A5:I5"/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4" fitToHeight="0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8">
    <pageSetUpPr fitToPage="1"/>
  </sheetPr>
  <dimension ref="A1:I106"/>
  <sheetViews>
    <sheetView topLeftCell="A91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5" max="5" width="14.85546875" customWidth="1"/>
    <col min="6" max="6" width="13.28515625" customWidth="1"/>
    <col min="7" max="8" width="12.85546875" customWidth="1"/>
    <col min="9" max="9" width="12.57031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75%'!B45</f>
        <v>Programa de mantenimiento y compra de mobiliario y equipo municipal de la Villa de Santa Cruz Michapa 2021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209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4634.5</v>
      </c>
      <c r="G11" s="56">
        <f t="shared" si="0"/>
        <v>0</v>
      </c>
      <c r="H11" s="56">
        <f t="shared" si="0"/>
        <v>0</v>
      </c>
      <c r="I11" s="56">
        <f>+I12+I18+I23+I25+I27+I29+I31</f>
        <v>4634.5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4030</v>
      </c>
      <c r="G18" s="60">
        <f t="shared" si="3"/>
        <v>0</v>
      </c>
      <c r="H18" s="60">
        <f t="shared" si="3"/>
        <v>0</v>
      </c>
      <c r="I18" s="60">
        <f t="shared" si="3"/>
        <v>4030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f>+'Detalle de personal Fodes 75%'!F51</f>
        <v>3720</v>
      </c>
      <c r="G19" s="64">
        <v>0</v>
      </c>
      <c r="H19" s="64">
        <v>0</v>
      </c>
      <c r="I19" s="64">
        <f t="shared" ref="I19:I92" si="4">SUM(E19:H19)</f>
        <v>3720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f>+'Detalle de personal Fodes 75%'!G51</f>
        <v>310</v>
      </c>
      <c r="G21" s="64">
        <v>0</v>
      </c>
      <c r="H21" s="64">
        <v>0</v>
      </c>
      <c r="I21" s="64">
        <f t="shared" si="4"/>
        <v>310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316.2</v>
      </c>
      <c r="G25" s="60">
        <f>SUM(G26:G26)</f>
        <v>0</v>
      </c>
      <c r="H25" s="60">
        <f>SUM(H26:H26)</f>
        <v>0</v>
      </c>
      <c r="I25" s="60">
        <f>+SUM(I26)</f>
        <v>316.2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f>+'Detalle de personal Fodes 75%'!I51+'Detalle de personal Fodes 75%'!J51+'Detalle de personal Fodes 75%'!K51+'Detalle de personal Fodes 75%'!N51+'Detalle de personal Fodes 75%'!O51</f>
        <v>316.2</v>
      </c>
      <c r="G26" s="64">
        <v>0</v>
      </c>
      <c r="H26" s="64">
        <v>0</v>
      </c>
      <c r="I26" s="64">
        <f t="shared" si="4"/>
        <v>316.2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288.3</v>
      </c>
      <c r="G27" s="60">
        <f>SUM(G28:G28)</f>
        <v>0</v>
      </c>
      <c r="H27" s="60">
        <f>SUM(H28:H28)</f>
        <v>0</v>
      </c>
      <c r="I27" s="60">
        <f>+SUM(I28)</f>
        <v>288.3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f>+'Detalle de personal Fodes 75%'!H51+'Detalle de personal Fodes 75%'!M51</f>
        <v>288.3</v>
      </c>
      <c r="G28" s="64">
        <v>0</v>
      </c>
      <c r="H28" s="64">
        <v>0</v>
      </c>
      <c r="I28" s="64">
        <f t="shared" si="4"/>
        <v>288.3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0</v>
      </c>
      <c r="G34" s="56">
        <f t="shared" si="8"/>
        <v>0</v>
      </c>
      <c r="H34" s="56">
        <f t="shared" si="8"/>
        <v>0</v>
      </c>
      <c r="I34" s="56">
        <f>+I35+I55+I59+I69+I74</f>
        <v>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0</v>
      </c>
      <c r="G35" s="60">
        <f t="shared" si="9"/>
        <v>0</v>
      </c>
      <c r="H35" s="60">
        <f t="shared" si="9"/>
        <v>0</v>
      </c>
      <c r="I35" s="60">
        <f t="shared" si="9"/>
        <v>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0</v>
      </c>
      <c r="G76" s="56">
        <f t="shared" si="16"/>
        <v>0</v>
      </c>
      <c r="H76" s="56">
        <f t="shared" si="16"/>
        <v>0</v>
      </c>
      <c r="I76" s="56">
        <f t="shared" si="16"/>
        <v>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0</v>
      </c>
      <c r="G80" s="60">
        <f>SUM(G81:G81)</f>
        <v>0</v>
      </c>
      <c r="H80" s="60">
        <f>SUM(H81:H81)</f>
        <v>0</v>
      </c>
      <c r="I80" s="60">
        <f>+SUM(I81)</f>
        <v>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0</v>
      </c>
      <c r="G81" s="64">
        <v>0</v>
      </c>
      <c r="H81" s="64">
        <v>0</v>
      </c>
      <c r="I81" s="64">
        <f t="shared" si="4"/>
        <v>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0</v>
      </c>
      <c r="G82" s="56">
        <f t="shared" si="18"/>
        <v>0</v>
      </c>
      <c r="H82" s="56">
        <f t="shared" si="18"/>
        <v>0</v>
      </c>
      <c r="I82" s="56">
        <f t="shared" si="4"/>
        <v>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0</v>
      </c>
      <c r="G84" s="64">
        <v>0</v>
      </c>
      <c r="H84" s="64">
        <v>0</v>
      </c>
      <c r="I84" s="64">
        <f t="shared" si="4"/>
        <v>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4634.5</v>
      </c>
      <c r="G104" s="81">
        <f t="shared" si="25"/>
        <v>0</v>
      </c>
      <c r="H104" s="81">
        <f t="shared" si="25"/>
        <v>0</v>
      </c>
      <c r="I104" s="81">
        <f t="shared" si="25"/>
        <v>4634.5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4634.5</v>
      </c>
      <c r="G105" s="81">
        <f t="shared" si="26"/>
        <v>0</v>
      </c>
      <c r="H105" s="81">
        <f t="shared" si="26"/>
        <v>0</v>
      </c>
      <c r="I105" s="81">
        <f t="shared" si="26"/>
        <v>4634.5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4634.5</v>
      </c>
      <c r="G106" s="81">
        <f t="shared" si="27"/>
        <v>0</v>
      </c>
      <c r="H106" s="81">
        <f t="shared" si="27"/>
        <v>0</v>
      </c>
      <c r="I106" s="81">
        <f t="shared" si="27"/>
        <v>4634.5</v>
      </c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65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B5E4-4729-4175-9EA0-46A16BF9D750}">
  <sheetPr>
    <tabColor rgb="FFFFFF00"/>
  </sheetPr>
  <dimension ref="A1:C26"/>
  <sheetViews>
    <sheetView topLeftCell="A19" workbookViewId="0">
      <selection activeCell="F21" sqref="F21"/>
    </sheetView>
  </sheetViews>
  <sheetFormatPr baseColWidth="10" defaultRowHeight="15"/>
  <cols>
    <col min="1" max="1" width="18.85546875" customWidth="1"/>
    <col min="2" max="2" width="44" customWidth="1"/>
    <col min="3" max="3" width="19.140625" customWidth="1"/>
  </cols>
  <sheetData>
    <row r="1" spans="1:3" ht="15.75">
      <c r="A1" s="487" t="s">
        <v>613</v>
      </c>
      <c r="B1" s="487"/>
      <c r="C1" s="487"/>
    </row>
    <row r="2" spans="1:3" ht="15.75">
      <c r="A2" s="487" t="s">
        <v>614</v>
      </c>
      <c r="B2" s="487"/>
      <c r="C2" s="487"/>
    </row>
    <row r="3" spans="1:3">
      <c r="A3" s="488" t="s">
        <v>826</v>
      </c>
      <c r="B3" s="488"/>
      <c r="C3" s="488"/>
    </row>
    <row r="4" spans="1:3" ht="15.75" thickBot="1">
      <c r="A4" s="488" t="s">
        <v>731</v>
      </c>
      <c r="B4" s="488"/>
      <c r="C4" s="488"/>
    </row>
    <row r="5" spans="1:3" ht="26.25" thickBot="1">
      <c r="A5" s="231" t="s">
        <v>732</v>
      </c>
      <c r="B5" s="231" t="s">
        <v>617</v>
      </c>
      <c r="C5" s="232" t="s">
        <v>733</v>
      </c>
    </row>
    <row r="6" spans="1:3">
      <c r="A6" s="233">
        <v>11</v>
      </c>
      <c r="B6" s="234" t="s">
        <v>684</v>
      </c>
      <c r="C6" s="235">
        <f>+'DETALLE DE INGRESOS'!K9</f>
        <v>16739.7</v>
      </c>
    </row>
    <row r="7" spans="1:3">
      <c r="A7" s="236">
        <v>12</v>
      </c>
      <c r="B7" s="237" t="s">
        <v>689</v>
      </c>
      <c r="C7" s="238">
        <f>+'DETALLE DE INGRESOS'!K15</f>
        <v>76435.66</v>
      </c>
    </row>
    <row r="8" spans="1:3">
      <c r="A8" s="236">
        <v>14</v>
      </c>
      <c r="B8" s="237" t="s">
        <v>706</v>
      </c>
      <c r="C8" s="238">
        <f>+'DETALLE DE INGRESOS'!K32</f>
        <v>28370.400000000001</v>
      </c>
    </row>
    <row r="9" spans="1:3">
      <c r="A9" s="236">
        <v>15</v>
      </c>
      <c r="B9" s="237" t="s">
        <v>734</v>
      </c>
      <c r="C9" s="238">
        <f>+'DETALLE DE INGRESOS'!K35</f>
        <v>22323.200000000001</v>
      </c>
    </row>
    <row r="10" spans="1:3">
      <c r="A10" s="236">
        <v>16</v>
      </c>
      <c r="B10" s="237" t="s">
        <v>179</v>
      </c>
      <c r="C10" s="238">
        <f>+'DETALLE DE INGRESOS'!K42</f>
        <v>365677.8</v>
      </c>
    </row>
    <row r="11" spans="1:3">
      <c r="A11" s="236">
        <v>22</v>
      </c>
      <c r="B11" s="237" t="s">
        <v>718</v>
      </c>
      <c r="C11" s="238">
        <f>+'DETALLE DE INGRESOS'!K45</f>
        <v>1532711.61</v>
      </c>
    </row>
    <row r="12" spans="1:3" ht="15.75" thickBot="1">
      <c r="A12" s="239">
        <v>32</v>
      </c>
      <c r="B12" s="240" t="s">
        <v>735</v>
      </c>
      <c r="C12" s="241">
        <f>+'DETALLE DE INGRESOS'!K48</f>
        <v>948739.39</v>
      </c>
    </row>
    <row r="13" spans="1:3" ht="15.75" thickBot="1">
      <c r="A13" s="489" t="s">
        <v>736</v>
      </c>
      <c r="B13" s="490"/>
      <c r="C13" s="242">
        <f>SUM(C6:C12)</f>
        <v>2990997.7600000002</v>
      </c>
    </row>
    <row r="14" spans="1:3">
      <c r="A14" s="243"/>
      <c r="B14" s="243"/>
      <c r="C14" s="244"/>
    </row>
    <row r="15" spans="1:3" ht="16.5" thickBot="1">
      <c r="A15" s="491" t="s">
        <v>737</v>
      </c>
      <c r="B15" s="491"/>
      <c r="C15" s="491"/>
    </row>
    <row r="16" spans="1:3" ht="26.25" thickBot="1">
      <c r="A16" s="231" t="s">
        <v>732</v>
      </c>
      <c r="B16" s="231" t="s">
        <v>617</v>
      </c>
      <c r="C16" s="232" t="s">
        <v>733</v>
      </c>
    </row>
    <row r="17" spans="1:3">
      <c r="A17" s="233">
        <v>51</v>
      </c>
      <c r="B17" s="234" t="s">
        <v>108</v>
      </c>
      <c r="C17" s="235">
        <f>+'EGRESOS FDOS. PROPIOS'!J12+'EGRESOS FODES 25%'!K12+'EGRESOS 75% Y OTROS'!O12</f>
        <v>632092.11</v>
      </c>
    </row>
    <row r="18" spans="1:3">
      <c r="A18" s="236">
        <v>54</v>
      </c>
      <c r="B18" s="237" t="s">
        <v>131</v>
      </c>
      <c r="C18" s="238">
        <f>+'EGRESOS FDOS. PROPIOS'!J23+'EGRESOS FODES 25%'!K23+'EGRESOS 75% Y OTROS'!O24</f>
        <v>443917.4</v>
      </c>
    </row>
    <row r="19" spans="1:3">
      <c r="A19" s="236">
        <v>55</v>
      </c>
      <c r="B19" s="237" t="s">
        <v>173</v>
      </c>
      <c r="C19" s="238">
        <f>+'EGRESOS FDOS. PROPIOS'!J60+'EGRESOS FODES 25%'!K39+'EGRESOS 75% Y OTROS'!O58</f>
        <v>216596.65999999997</v>
      </c>
    </row>
    <row r="20" spans="1:3">
      <c r="A20" s="236">
        <v>56</v>
      </c>
      <c r="B20" s="237" t="s">
        <v>179</v>
      </c>
      <c r="C20" s="238">
        <f>+'EGRESOS FDOS. PROPIOS'!J66+'EGRESOS FODES 25%'!K44+'EGRESOS 75% Y OTROS'!O63</f>
        <v>124248.31</v>
      </c>
    </row>
    <row r="21" spans="1:3">
      <c r="A21" s="236">
        <v>61</v>
      </c>
      <c r="B21" s="237" t="s">
        <v>185</v>
      </c>
      <c r="C21" s="238">
        <f>+'EGRESOS FDOS. PROPIOS'!J70+'EGRESOS FODES 25%'!K47+'EGRESOS 75% Y OTROS'!O70</f>
        <v>719399.17</v>
      </c>
    </row>
    <row r="22" spans="1:3">
      <c r="A22" s="236">
        <v>71</v>
      </c>
      <c r="B22" s="237" t="s">
        <v>738</v>
      </c>
      <c r="C22" s="238">
        <f>+'EGRESOS 75% Y OTROS'!O79</f>
        <v>83765.570000000007</v>
      </c>
    </row>
    <row r="23" spans="1:3" ht="26.25" thickBot="1">
      <c r="A23" s="239">
        <v>72</v>
      </c>
      <c r="B23" s="240" t="s">
        <v>739</v>
      </c>
      <c r="C23" s="241">
        <f>+'EGRESOS FODES 25%'!K50+'EGRESOS 75% Y OTROS'!O82</f>
        <v>770978.53999999992</v>
      </c>
    </row>
    <row r="24" spans="1:3" ht="15.75" thickBot="1">
      <c r="A24" s="485" t="s">
        <v>740</v>
      </c>
      <c r="B24" s="486"/>
      <c r="C24" s="242">
        <f>SUM(C17:C23)</f>
        <v>2990997.76</v>
      </c>
    </row>
    <row r="26" spans="1:3">
      <c r="C26" s="99">
        <f>+C13-C24</f>
        <v>0</v>
      </c>
    </row>
  </sheetData>
  <mergeCells count="7">
    <mergeCell ref="A24:B24"/>
    <mergeCell ref="A1:C1"/>
    <mergeCell ref="A2:C2"/>
    <mergeCell ref="A3:C3"/>
    <mergeCell ref="A4:C4"/>
    <mergeCell ref="A13:B13"/>
    <mergeCell ref="A15:C15"/>
  </mergeCells>
  <pageMargins left="0.7" right="0.7" top="0.75" bottom="0.75" header="0.3" footer="0.3"/>
  <pageSetup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26">
    <pageSetUpPr fitToPage="1"/>
  </sheetPr>
  <dimension ref="A1:I106"/>
  <sheetViews>
    <sheetView topLeftCell="A94" workbookViewId="0">
      <selection sqref="A1:I10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6" max="6" width="14.1406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 t="str">
        <f>+'Proyectos Sociales Fodes 75%'!B46</f>
        <v>Escuela de futbol municipal de la villa de Santa Cruz Michapa 2021.</v>
      </c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9950</v>
      </c>
      <c r="G34" s="56">
        <f t="shared" si="8"/>
        <v>0</v>
      </c>
      <c r="H34" s="56">
        <f t="shared" si="8"/>
        <v>0</v>
      </c>
      <c r="I34" s="56">
        <f>+I35+I55+I59+I69+I74</f>
        <v>9950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4428</v>
      </c>
      <c r="G35" s="60">
        <f t="shared" si="9"/>
        <v>0</v>
      </c>
      <c r="H35" s="60">
        <f t="shared" si="9"/>
        <v>0</v>
      </c>
      <c r="I35" s="60">
        <f t="shared" si="9"/>
        <v>4428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220</v>
      </c>
      <c r="G36" s="64">
        <v>0</v>
      </c>
      <c r="H36" s="64">
        <v>0</v>
      </c>
      <c r="I36" s="64">
        <f>+SUM(E36:H36)</f>
        <v>220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1160</v>
      </c>
      <c r="G39" s="64">
        <v>0</v>
      </c>
      <c r="H39" s="64">
        <v>0</v>
      </c>
      <c r="I39" s="64">
        <f t="shared" si="10"/>
        <v>1160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348</v>
      </c>
      <c r="G40" s="64">
        <v>0</v>
      </c>
      <c r="H40" s="64">
        <v>0</v>
      </c>
      <c r="I40" s="64">
        <f t="shared" si="10"/>
        <v>348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2625</v>
      </c>
      <c r="G41" s="64">
        <v>0</v>
      </c>
      <c r="H41" s="64">
        <v>0</v>
      </c>
      <c r="I41" s="64">
        <f t="shared" si="10"/>
        <v>2625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75</v>
      </c>
      <c r="G50" s="64">
        <v>0</v>
      </c>
      <c r="H50" s="64">
        <v>0</v>
      </c>
      <c r="I50" s="64">
        <f t="shared" si="10"/>
        <v>75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5522</v>
      </c>
      <c r="G59" s="60">
        <f t="shared" si="12"/>
        <v>0</v>
      </c>
      <c r="H59" s="60">
        <f t="shared" si="12"/>
        <v>0</v>
      </c>
      <c r="I59" s="60">
        <f t="shared" si="12"/>
        <v>5522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2000</v>
      </c>
      <c r="G63" s="64">
        <v>0</v>
      </c>
      <c r="H63" s="64">
        <v>0</v>
      </c>
      <c r="I63" s="64">
        <f t="shared" si="13"/>
        <v>2000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f>2500+1022</f>
        <v>3522</v>
      </c>
      <c r="G68" s="64">
        <v>0</v>
      </c>
      <c r="H68" s="64">
        <v>0</v>
      </c>
      <c r="I68" s="64">
        <f t="shared" si="13"/>
        <v>3522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50</v>
      </c>
      <c r="G76" s="56">
        <f t="shared" si="16"/>
        <v>0</v>
      </c>
      <c r="H76" s="56">
        <f t="shared" si="16"/>
        <v>0</v>
      </c>
      <c r="I76" s="56">
        <f t="shared" si="16"/>
        <v>50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50</v>
      </c>
      <c r="G80" s="60">
        <f>SUM(G81:G81)</f>
        <v>0</v>
      </c>
      <c r="H80" s="60">
        <f>SUM(H81:H81)</f>
        <v>0</v>
      </c>
      <c r="I80" s="60">
        <f>+SUM(I81)</f>
        <v>50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50</v>
      </c>
      <c r="G81" s="64">
        <v>0</v>
      </c>
      <c r="H81" s="64">
        <v>0</v>
      </c>
      <c r="I81" s="64">
        <f t="shared" si="4"/>
        <v>50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0</v>
      </c>
      <c r="G82" s="56">
        <f t="shared" si="18"/>
        <v>0</v>
      </c>
      <c r="H82" s="56">
        <f t="shared" si="18"/>
        <v>0</v>
      </c>
      <c r="I82" s="56">
        <f t="shared" si="4"/>
        <v>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0</v>
      </c>
      <c r="G84" s="64">
        <v>0</v>
      </c>
      <c r="H84" s="64">
        <v>0</v>
      </c>
      <c r="I84" s="64">
        <f t="shared" si="4"/>
        <v>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2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 t="shared" ref="I102" si="24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5">+SUM(F13:F17)+SUM(F19:F22)+F24+F26+F28+F30+SUM(F32:F33)+SUM(F36:F54)+SUM(F56:F58)+SUM(F60:F68)+SUM(F70:F73)+SUM(F75)+SUM(F78:F79)+SUM(F81)+SUM(F84+SUM(F86:F87)+SUM(F90:F92)+SUM(F94)+SUM(F96:F100)+SUM(F103))</f>
        <v>10000</v>
      </c>
      <c r="G104" s="81">
        <f t="shared" si="25"/>
        <v>0</v>
      </c>
      <c r="H104" s="81">
        <f t="shared" si="25"/>
        <v>0</v>
      </c>
      <c r="I104" s="81">
        <f t="shared" si="25"/>
        <v>10000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6">+F12+F18+F23+F25+F27+F29+F31+F35+F55+F59+F69+F74+F77+F80+F83+F85+F89+F93+F95+F102</f>
        <v>10000</v>
      </c>
      <c r="G105" s="81">
        <f t="shared" si="26"/>
        <v>0</v>
      </c>
      <c r="H105" s="81">
        <f t="shared" si="26"/>
        <v>0</v>
      </c>
      <c r="I105" s="81">
        <f t="shared" si="26"/>
        <v>10000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7">+F101+F88+F82+F76+F34+F11</f>
        <v>10000</v>
      </c>
      <c r="G106" s="81">
        <f t="shared" si="27"/>
        <v>0</v>
      </c>
      <c r="H106" s="81">
        <f t="shared" si="27"/>
        <v>0</v>
      </c>
      <c r="I106" s="81">
        <f t="shared" si="27"/>
        <v>10000</v>
      </c>
    </row>
  </sheetData>
  <mergeCells count="18">
    <mergeCell ref="A6:I6"/>
    <mergeCell ref="A1:I1"/>
    <mergeCell ref="A2:I2"/>
    <mergeCell ref="A3:I3"/>
    <mergeCell ref="A4:I4"/>
    <mergeCell ref="A5:I5"/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  <pageSetup scale="68" fitToHeight="0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106"/>
  <sheetViews>
    <sheetView topLeftCell="A124" workbookViewId="0">
      <selection activeCell="G96" sqref="G96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  <col min="5" max="5" width="16" customWidth="1"/>
    <col min="6" max="6" width="15.140625" customWidth="1"/>
    <col min="7" max="7" width="15.42578125" customWidth="1"/>
    <col min="8" max="8" width="15.140625" customWidth="1"/>
    <col min="9" max="9" width="16.285156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344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/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0</v>
      </c>
      <c r="G34" s="56">
        <f t="shared" si="8"/>
        <v>0</v>
      </c>
      <c r="H34" s="56">
        <f t="shared" si="8"/>
        <v>0</v>
      </c>
      <c r="I34" s="56">
        <f>+I35+I55+I59+I69+I74</f>
        <v>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0</v>
      </c>
      <c r="G35" s="60">
        <f t="shared" si="9"/>
        <v>0</v>
      </c>
      <c r="H35" s="60">
        <f t="shared" si="9"/>
        <v>0</v>
      </c>
      <c r="I35" s="60">
        <f t="shared" si="9"/>
        <v>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0</v>
      </c>
      <c r="G76" s="56">
        <f t="shared" si="16"/>
        <v>0</v>
      </c>
      <c r="H76" s="56">
        <f t="shared" si="16"/>
        <v>0</v>
      </c>
      <c r="I76" s="56">
        <f t="shared" si="16"/>
        <v>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0</v>
      </c>
      <c r="G80" s="60">
        <f>SUM(G81:G81)</f>
        <v>0</v>
      </c>
      <c r="H80" s="60">
        <f>SUM(H81:H81)</f>
        <v>0</v>
      </c>
      <c r="I80" s="60">
        <f>+SUM(I81)</f>
        <v>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0</v>
      </c>
      <c r="G81" s="64">
        <v>0</v>
      </c>
      <c r="H81" s="64">
        <v>0</v>
      </c>
      <c r="I81" s="64">
        <f t="shared" si="4"/>
        <v>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0</v>
      </c>
      <c r="G82" s="56">
        <f t="shared" si="18"/>
        <v>0</v>
      </c>
      <c r="H82" s="56">
        <f t="shared" si="18"/>
        <v>0</v>
      </c>
      <c r="I82" s="56">
        <f t="shared" si="4"/>
        <v>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0</v>
      </c>
      <c r="G84" s="64">
        <v>0</v>
      </c>
      <c r="H84" s="64">
        <v>0</v>
      </c>
      <c r="I84" s="64">
        <f t="shared" si="4"/>
        <v>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365677.99</v>
      </c>
      <c r="H88" s="56">
        <f t="shared" si="21"/>
        <v>0</v>
      </c>
      <c r="I88" s="56">
        <f t="shared" si="21"/>
        <v>365677.99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365677.99</v>
      </c>
      <c r="H95" s="60">
        <f>SUM(H96:H100)</f>
        <v>0</v>
      </c>
      <c r="I95" s="60">
        <f>+SUM(I96:I100)</f>
        <v>365677.99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f>30473.16*11+30473.23</f>
        <v>365677.99</v>
      </c>
      <c r="H96" s="64">
        <v>0</v>
      </c>
      <c r="I96" s="64">
        <f>SUM(E96:H96)</f>
        <v>365677.99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H102" si="23">+F102</f>
        <v>0</v>
      </c>
      <c r="G101" s="56">
        <f t="shared" si="23"/>
        <v>0</v>
      </c>
      <c r="H101" s="56">
        <f t="shared" si="23"/>
        <v>0</v>
      </c>
      <c r="I101" s="56">
        <f>+I102</f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si="23"/>
        <v>0</v>
      </c>
      <c r="G102" s="60">
        <f t="shared" si="23"/>
        <v>0</v>
      </c>
      <c r="H102" s="60">
        <f t="shared" si="23"/>
        <v>0</v>
      </c>
      <c r="I102" s="60">
        <f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4">+SUM(F13:F17)+SUM(F19:F22)+F24+F26+F28+F30+SUM(F32:F33)+SUM(F36:F54)+SUM(F56:F58)+SUM(F60:F68)+SUM(F70:F73)+SUM(F75)+SUM(F78:F79)+SUM(F81)+SUM(F84+SUM(F86:F87)+SUM(F90:F92)+SUM(F94)+SUM(F96:F100)+SUM(F103))</f>
        <v>0</v>
      </c>
      <c r="G104" s="81">
        <f t="shared" si="24"/>
        <v>365677.99</v>
      </c>
      <c r="H104" s="81">
        <f t="shared" si="24"/>
        <v>0</v>
      </c>
      <c r="I104" s="81">
        <f t="shared" si="24"/>
        <v>365677.99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5">+F12+F18+F23+F25+F27+F29+F31+F35+F55+F59+F69+F74+F77+F80+F83+F85+F89+F93+F95+F102</f>
        <v>0</v>
      </c>
      <c r="G105" s="81">
        <f t="shared" si="25"/>
        <v>365677.99</v>
      </c>
      <c r="H105" s="81">
        <f t="shared" si="25"/>
        <v>0</v>
      </c>
      <c r="I105" s="81">
        <f t="shared" si="25"/>
        <v>365677.99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6">+F101+F88+F82+F76+F34+F11</f>
        <v>0</v>
      </c>
      <c r="G106" s="81">
        <f t="shared" si="26"/>
        <v>365677.99</v>
      </c>
      <c r="H106" s="81">
        <f t="shared" si="26"/>
        <v>0</v>
      </c>
      <c r="I106" s="81">
        <f t="shared" si="26"/>
        <v>365677.99</v>
      </c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60" fitToHeight="0"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27">
    <pageSetUpPr fitToPage="1"/>
  </sheetPr>
  <dimension ref="A1:I106"/>
  <sheetViews>
    <sheetView workbookViewId="0">
      <selection activeCell="E13" sqref="E13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52.140625" customWidth="1"/>
  </cols>
  <sheetData>
    <row r="1" spans="1:9">
      <c r="A1" s="556" t="s">
        <v>94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6" t="s">
        <v>200</v>
      </c>
      <c r="B2" s="556"/>
      <c r="C2" s="556"/>
      <c r="D2" s="556"/>
      <c r="E2" s="556"/>
      <c r="F2" s="556"/>
      <c r="G2" s="556"/>
      <c r="H2" s="556"/>
      <c r="I2" s="556"/>
    </row>
    <row r="3" spans="1:9">
      <c r="A3" s="557" t="s">
        <v>95</v>
      </c>
      <c r="B3" s="557"/>
      <c r="C3" s="557"/>
      <c r="D3" s="557"/>
      <c r="E3" s="557"/>
      <c r="F3" s="557"/>
      <c r="G3" s="557"/>
      <c r="H3" s="557"/>
      <c r="I3" s="557"/>
    </row>
    <row r="4" spans="1:9">
      <c r="A4" s="557" t="s">
        <v>96</v>
      </c>
      <c r="B4" s="557"/>
      <c r="C4" s="557"/>
      <c r="D4" s="557"/>
      <c r="E4" s="557"/>
      <c r="F4" s="557"/>
      <c r="G4" s="557"/>
      <c r="H4" s="557"/>
      <c r="I4" s="557"/>
    </row>
    <row r="5" spans="1:9">
      <c r="A5" s="558" t="s">
        <v>97</v>
      </c>
      <c r="B5" s="558"/>
      <c r="C5" s="558"/>
      <c r="D5" s="558"/>
      <c r="E5" s="558"/>
      <c r="F5" s="558"/>
      <c r="G5" s="558"/>
      <c r="H5" s="558"/>
      <c r="I5" s="558"/>
    </row>
    <row r="6" spans="1:9">
      <c r="A6" s="497" t="s">
        <v>98</v>
      </c>
      <c r="B6" s="497"/>
      <c r="C6" s="497"/>
      <c r="D6" s="497"/>
      <c r="E6" s="497"/>
      <c r="F6" s="497"/>
      <c r="G6" s="497"/>
      <c r="H6" s="497"/>
      <c r="I6" s="497"/>
    </row>
    <row r="7" spans="1:9">
      <c r="A7" s="497" t="s">
        <v>201</v>
      </c>
      <c r="B7" s="497"/>
      <c r="C7" s="497"/>
      <c r="D7" s="497"/>
      <c r="E7" s="497"/>
      <c r="F7" s="497"/>
      <c r="G7" s="497"/>
      <c r="H7" s="497"/>
      <c r="I7" s="497"/>
    </row>
    <row r="8" spans="1:9" ht="15.75" thickBot="1">
      <c r="A8" s="626"/>
      <c r="B8" s="626"/>
      <c r="C8" s="626"/>
      <c r="D8" s="626"/>
      <c r="E8" s="626"/>
      <c r="F8" s="626"/>
      <c r="G8" s="626"/>
      <c r="H8" s="626"/>
      <c r="I8" s="626"/>
    </row>
    <row r="9" spans="1:9">
      <c r="A9" s="627"/>
      <c r="B9" s="628"/>
      <c r="C9" s="628"/>
      <c r="D9" s="629" t="s">
        <v>99</v>
      </c>
      <c r="E9" s="630" t="s">
        <v>100</v>
      </c>
      <c r="F9" s="630" t="s">
        <v>101</v>
      </c>
      <c r="G9" s="631" t="s">
        <v>102</v>
      </c>
      <c r="H9" s="632" t="s">
        <v>103</v>
      </c>
      <c r="I9" s="634" t="s">
        <v>104</v>
      </c>
    </row>
    <row r="10" spans="1:9" ht="108.75" customHeight="1">
      <c r="A10" s="51" t="s">
        <v>105</v>
      </c>
      <c r="B10" s="52" t="s">
        <v>106</v>
      </c>
      <c r="C10" s="52" t="s">
        <v>107</v>
      </c>
      <c r="D10" s="565"/>
      <c r="E10" s="576"/>
      <c r="F10" s="576"/>
      <c r="G10" s="574"/>
      <c r="H10" s="633"/>
      <c r="I10" s="635"/>
    </row>
    <row r="11" spans="1:9" ht="20.25" customHeight="1">
      <c r="A11" s="53">
        <v>1</v>
      </c>
      <c r="B11" s="53">
        <v>111</v>
      </c>
      <c r="C11" s="54">
        <v>51</v>
      </c>
      <c r="D11" s="55" t="s">
        <v>108</v>
      </c>
      <c r="E11" s="56">
        <f>+E12+E18+E25+E27+E31</f>
        <v>0</v>
      </c>
      <c r="F11" s="56">
        <f t="shared" ref="F11:H11" si="0">+F12+F18+F25+F27+F31</f>
        <v>0</v>
      </c>
      <c r="G11" s="56">
        <f t="shared" si="0"/>
        <v>0</v>
      </c>
      <c r="H11" s="56">
        <f t="shared" si="0"/>
        <v>0</v>
      </c>
      <c r="I11" s="56">
        <f>+I12+I18+I23+I25+I27+I29+I31</f>
        <v>0</v>
      </c>
    </row>
    <row r="12" spans="1:9" ht="22.5" customHeight="1">
      <c r="A12" s="57">
        <v>1</v>
      </c>
      <c r="B12" s="57">
        <v>111</v>
      </c>
      <c r="C12" s="58">
        <v>511</v>
      </c>
      <c r="D12" s="59" t="s">
        <v>109</v>
      </c>
      <c r="E12" s="60">
        <f>SUM(E13:E17)</f>
        <v>0</v>
      </c>
      <c r="F12" s="60">
        <f t="shared" ref="F12:H12" si="1">SUM(F13:F17)</f>
        <v>0</v>
      </c>
      <c r="G12" s="60">
        <f t="shared" si="1"/>
        <v>0</v>
      </c>
      <c r="H12" s="60">
        <f t="shared" si="1"/>
        <v>0</v>
      </c>
      <c r="I12" s="60">
        <f>SUM(I13:I17)</f>
        <v>0</v>
      </c>
    </row>
    <row r="13" spans="1:9" ht="15.75">
      <c r="A13" s="61">
        <v>1</v>
      </c>
      <c r="B13" s="61">
        <v>111</v>
      </c>
      <c r="C13" s="62">
        <v>51101</v>
      </c>
      <c r="D13" s="63" t="s">
        <v>110</v>
      </c>
      <c r="E13" s="64">
        <v>0</v>
      </c>
      <c r="F13" s="64">
        <v>0</v>
      </c>
      <c r="G13" s="64">
        <v>0</v>
      </c>
      <c r="H13" s="64">
        <v>0</v>
      </c>
      <c r="I13" s="64">
        <f>+SUM(E13:H13)</f>
        <v>0</v>
      </c>
    </row>
    <row r="14" spans="1:9" ht="15.75">
      <c r="A14" s="61">
        <v>1</v>
      </c>
      <c r="B14" s="61">
        <v>111</v>
      </c>
      <c r="C14" s="62">
        <v>51103</v>
      </c>
      <c r="D14" s="63" t="s">
        <v>111</v>
      </c>
      <c r="E14" s="64">
        <v>0</v>
      </c>
      <c r="F14" s="64">
        <v>0</v>
      </c>
      <c r="G14" s="64">
        <v>0</v>
      </c>
      <c r="H14" s="64">
        <v>0</v>
      </c>
      <c r="I14" s="64">
        <f t="shared" ref="I14:I17" si="2">+SUM(E14:H14)</f>
        <v>0</v>
      </c>
    </row>
    <row r="15" spans="1:9" ht="16.5" customHeight="1">
      <c r="A15" s="61">
        <v>1</v>
      </c>
      <c r="B15" s="61">
        <v>111</v>
      </c>
      <c r="C15" s="62">
        <v>51104</v>
      </c>
      <c r="D15" s="63" t="s">
        <v>112</v>
      </c>
      <c r="E15" s="64">
        <v>0</v>
      </c>
      <c r="F15" s="64">
        <v>0</v>
      </c>
      <c r="G15" s="64">
        <v>0</v>
      </c>
      <c r="H15" s="64">
        <v>0</v>
      </c>
      <c r="I15" s="64">
        <f t="shared" si="2"/>
        <v>0</v>
      </c>
    </row>
    <row r="16" spans="1:9" ht="15.75">
      <c r="A16" s="61">
        <v>1</v>
      </c>
      <c r="B16" s="61">
        <v>111</v>
      </c>
      <c r="C16" s="62">
        <v>51105</v>
      </c>
      <c r="D16" s="63" t="s">
        <v>113</v>
      </c>
      <c r="E16" s="64">
        <v>0</v>
      </c>
      <c r="F16" s="64">
        <v>0</v>
      </c>
      <c r="G16" s="64">
        <v>0</v>
      </c>
      <c r="H16" s="64">
        <v>0</v>
      </c>
      <c r="I16" s="64">
        <f t="shared" si="2"/>
        <v>0</v>
      </c>
    </row>
    <row r="17" spans="1:9" ht="20.25" customHeight="1">
      <c r="A17" s="61">
        <v>1</v>
      </c>
      <c r="B17" s="61">
        <v>111</v>
      </c>
      <c r="C17" s="62">
        <v>51107</v>
      </c>
      <c r="D17" s="63" t="s">
        <v>114</v>
      </c>
      <c r="E17" s="64">
        <v>0</v>
      </c>
      <c r="F17" s="64">
        <v>0</v>
      </c>
      <c r="G17" s="64">
        <v>0</v>
      </c>
      <c r="H17" s="64">
        <v>0</v>
      </c>
      <c r="I17" s="64">
        <f t="shared" si="2"/>
        <v>0</v>
      </c>
    </row>
    <row r="18" spans="1:9" ht="21.75" customHeight="1">
      <c r="A18" s="57">
        <v>1</v>
      </c>
      <c r="B18" s="57">
        <v>111</v>
      </c>
      <c r="C18" s="58">
        <v>512</v>
      </c>
      <c r="D18" s="59" t="s">
        <v>115</v>
      </c>
      <c r="E18" s="60">
        <f>SUM(E19:E22)</f>
        <v>0</v>
      </c>
      <c r="F18" s="60">
        <f t="shared" ref="F18:I18" si="3">SUM(F19:F22)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</row>
    <row r="19" spans="1:9" ht="19.5" customHeight="1">
      <c r="A19" s="61">
        <v>1</v>
      </c>
      <c r="B19" s="61">
        <v>111</v>
      </c>
      <c r="C19" s="65">
        <v>51201</v>
      </c>
      <c r="D19" s="66" t="s">
        <v>116</v>
      </c>
      <c r="E19" s="64">
        <v>0</v>
      </c>
      <c r="F19" s="64">
        <v>0</v>
      </c>
      <c r="G19" s="64">
        <v>0</v>
      </c>
      <c r="H19" s="64">
        <v>0</v>
      </c>
      <c r="I19" s="64">
        <f t="shared" ref="I19:I92" si="4">SUM(E19:H19)</f>
        <v>0</v>
      </c>
    </row>
    <row r="20" spans="1:9" ht="19.5" customHeight="1">
      <c r="A20" s="61">
        <v>1</v>
      </c>
      <c r="B20" s="61">
        <v>111</v>
      </c>
      <c r="C20" s="65">
        <v>51202</v>
      </c>
      <c r="D20" s="66" t="s">
        <v>117</v>
      </c>
      <c r="E20" s="64">
        <v>0</v>
      </c>
      <c r="F20" s="64">
        <v>0</v>
      </c>
      <c r="G20" s="64">
        <v>0</v>
      </c>
      <c r="H20" s="64">
        <v>0</v>
      </c>
      <c r="I20" s="64">
        <f t="shared" si="4"/>
        <v>0</v>
      </c>
    </row>
    <row r="21" spans="1:9" ht="19.5" customHeight="1">
      <c r="A21" s="61">
        <v>1</v>
      </c>
      <c r="B21" s="61">
        <v>111</v>
      </c>
      <c r="C21" s="65">
        <v>51203</v>
      </c>
      <c r="D21" s="67" t="s">
        <v>118</v>
      </c>
      <c r="E21" s="64">
        <v>0</v>
      </c>
      <c r="F21" s="64">
        <v>0</v>
      </c>
      <c r="G21" s="64">
        <v>0</v>
      </c>
      <c r="H21" s="64">
        <v>0</v>
      </c>
      <c r="I21" s="64">
        <f t="shared" si="4"/>
        <v>0</v>
      </c>
    </row>
    <row r="22" spans="1:9" ht="19.5" customHeight="1">
      <c r="A22" s="61">
        <v>1</v>
      </c>
      <c r="B22" s="61">
        <v>111</v>
      </c>
      <c r="C22" s="65">
        <v>51207</v>
      </c>
      <c r="D22" s="66" t="s">
        <v>119</v>
      </c>
      <c r="E22" s="64">
        <v>0</v>
      </c>
      <c r="F22" s="64">
        <v>0</v>
      </c>
      <c r="G22" s="64">
        <v>0</v>
      </c>
      <c r="H22" s="64">
        <v>0</v>
      </c>
      <c r="I22" s="64">
        <f t="shared" si="4"/>
        <v>0</v>
      </c>
    </row>
    <row r="23" spans="1:9" ht="19.5" customHeight="1">
      <c r="A23" s="57">
        <v>1</v>
      </c>
      <c r="B23" s="57">
        <v>111</v>
      </c>
      <c r="C23" s="58">
        <v>513</v>
      </c>
      <c r="D23" s="60" t="s">
        <v>120</v>
      </c>
      <c r="E23" s="60">
        <f>+SUM(E24)</f>
        <v>0</v>
      </c>
      <c r="F23" s="60">
        <f t="shared" ref="F23:H23" si="5">+SUM(F24)</f>
        <v>0</v>
      </c>
      <c r="G23" s="60">
        <f t="shared" si="5"/>
        <v>0</v>
      </c>
      <c r="H23" s="60">
        <f t="shared" si="5"/>
        <v>0</v>
      </c>
      <c r="I23" s="60">
        <f>+SUM(I24)</f>
        <v>0</v>
      </c>
    </row>
    <row r="24" spans="1:9" ht="19.5" customHeight="1">
      <c r="A24" s="61">
        <v>1</v>
      </c>
      <c r="B24" s="61">
        <v>111</v>
      </c>
      <c r="C24" s="65">
        <v>51301</v>
      </c>
      <c r="D24" s="66" t="s">
        <v>121</v>
      </c>
      <c r="E24" s="64">
        <v>0</v>
      </c>
      <c r="F24" s="64">
        <v>0</v>
      </c>
      <c r="G24" s="64">
        <v>0</v>
      </c>
      <c r="H24" s="64">
        <v>0</v>
      </c>
      <c r="I24" s="64">
        <f>+SUM(E24:H24)</f>
        <v>0</v>
      </c>
    </row>
    <row r="25" spans="1:9" ht="19.5" customHeight="1">
      <c r="A25" s="57">
        <v>1</v>
      </c>
      <c r="B25" s="57">
        <v>111</v>
      </c>
      <c r="C25" s="58">
        <v>514</v>
      </c>
      <c r="D25" s="59" t="s">
        <v>122</v>
      </c>
      <c r="E25" s="60">
        <f>SUM(E26:E26)</f>
        <v>0</v>
      </c>
      <c r="F25" s="60">
        <f>SUM(F26:F26)</f>
        <v>0</v>
      </c>
      <c r="G25" s="60">
        <f>SUM(G26:G26)</f>
        <v>0</v>
      </c>
      <c r="H25" s="60">
        <f>SUM(H26:H26)</f>
        <v>0</v>
      </c>
      <c r="I25" s="60">
        <f>+SUM(I26)</f>
        <v>0</v>
      </c>
    </row>
    <row r="26" spans="1:9" ht="19.5" customHeight="1">
      <c r="A26" s="61">
        <v>1</v>
      </c>
      <c r="B26" s="61">
        <v>111</v>
      </c>
      <c r="C26" s="65">
        <v>51401</v>
      </c>
      <c r="D26" s="66" t="s">
        <v>123</v>
      </c>
      <c r="E26" s="64">
        <v>0</v>
      </c>
      <c r="F26" s="64">
        <v>0</v>
      </c>
      <c r="G26" s="64">
        <v>0</v>
      </c>
      <c r="H26" s="64">
        <v>0</v>
      </c>
      <c r="I26" s="64">
        <f t="shared" si="4"/>
        <v>0</v>
      </c>
    </row>
    <row r="27" spans="1:9" ht="19.5" customHeight="1">
      <c r="A27" s="57">
        <v>1</v>
      </c>
      <c r="B27" s="57">
        <v>111</v>
      </c>
      <c r="C27" s="58">
        <v>515</v>
      </c>
      <c r="D27" s="59" t="s">
        <v>124</v>
      </c>
      <c r="E27" s="60">
        <f>SUM(E28:E28)</f>
        <v>0</v>
      </c>
      <c r="F27" s="60">
        <f>SUM(F28:F28)</f>
        <v>0</v>
      </c>
      <c r="G27" s="60">
        <f>SUM(G28:G28)</f>
        <v>0</v>
      </c>
      <c r="H27" s="60">
        <f>SUM(H28:H28)</f>
        <v>0</v>
      </c>
      <c r="I27" s="60">
        <f>+SUM(I28)</f>
        <v>0</v>
      </c>
    </row>
    <row r="28" spans="1:9" ht="19.5" customHeight="1">
      <c r="A28" s="61">
        <v>1</v>
      </c>
      <c r="B28" s="61">
        <v>111</v>
      </c>
      <c r="C28" s="65">
        <v>51501</v>
      </c>
      <c r="D28" s="66" t="s">
        <v>125</v>
      </c>
      <c r="E28" s="64">
        <v>0</v>
      </c>
      <c r="F28" s="64">
        <v>0</v>
      </c>
      <c r="G28" s="64">
        <v>0</v>
      </c>
      <c r="H28" s="64">
        <v>0</v>
      </c>
      <c r="I28" s="64">
        <f t="shared" si="4"/>
        <v>0</v>
      </c>
    </row>
    <row r="29" spans="1:9" ht="19.5" customHeight="1">
      <c r="A29" s="57">
        <v>1</v>
      </c>
      <c r="B29" s="57">
        <v>111</v>
      </c>
      <c r="C29" s="68">
        <v>517</v>
      </c>
      <c r="D29" s="69" t="s">
        <v>126</v>
      </c>
      <c r="E29" s="82">
        <f>+SUM(E30)</f>
        <v>0</v>
      </c>
      <c r="F29" s="82">
        <f t="shared" ref="F29:H29" si="6">+SUM(F30)</f>
        <v>0</v>
      </c>
      <c r="G29" s="82">
        <f t="shared" si="6"/>
        <v>0</v>
      </c>
      <c r="H29" s="82">
        <f t="shared" si="6"/>
        <v>0</v>
      </c>
      <c r="I29" s="82">
        <f>+SUM(I30)</f>
        <v>0</v>
      </c>
    </row>
    <row r="30" spans="1:9" ht="19.5" customHeight="1">
      <c r="A30" s="61">
        <v>1</v>
      </c>
      <c r="B30" s="61">
        <v>111</v>
      </c>
      <c r="C30" s="70">
        <v>51701</v>
      </c>
      <c r="D30" s="71" t="s">
        <v>127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</row>
    <row r="31" spans="1:9" ht="19.5" customHeight="1">
      <c r="A31" s="57">
        <v>1</v>
      </c>
      <c r="B31" s="57">
        <v>111</v>
      </c>
      <c r="C31" s="57">
        <v>519</v>
      </c>
      <c r="D31" s="72" t="s">
        <v>128</v>
      </c>
      <c r="E31" s="82">
        <f>+SUM(E32:E33)</f>
        <v>0</v>
      </c>
      <c r="F31" s="82">
        <f t="shared" ref="F31:H31" si="7">+SUM(F32:F33)</f>
        <v>0</v>
      </c>
      <c r="G31" s="82">
        <f t="shared" si="7"/>
        <v>0</v>
      </c>
      <c r="H31" s="82">
        <f t="shared" si="7"/>
        <v>0</v>
      </c>
      <c r="I31" s="82">
        <f>+SUM(I32:I33)</f>
        <v>0</v>
      </c>
    </row>
    <row r="32" spans="1:9" ht="19.5" customHeight="1">
      <c r="A32" s="61">
        <v>1</v>
      </c>
      <c r="B32" s="61">
        <v>111</v>
      </c>
      <c r="C32" s="65">
        <v>51901</v>
      </c>
      <c r="D32" s="66" t="s">
        <v>129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</row>
    <row r="33" spans="1:9" ht="19.5" customHeight="1">
      <c r="A33" s="61">
        <v>1</v>
      </c>
      <c r="B33" s="61">
        <v>111</v>
      </c>
      <c r="C33" s="73">
        <v>51903</v>
      </c>
      <c r="D33" s="74" t="s">
        <v>130</v>
      </c>
      <c r="E33" s="83">
        <v>0</v>
      </c>
      <c r="F33" s="83">
        <v>0</v>
      </c>
      <c r="G33" s="83">
        <v>0</v>
      </c>
      <c r="H33" s="83">
        <v>0</v>
      </c>
      <c r="I33" s="64">
        <f t="shared" si="4"/>
        <v>0</v>
      </c>
    </row>
    <row r="34" spans="1:9" ht="19.5" customHeight="1">
      <c r="A34" s="53">
        <v>1</v>
      </c>
      <c r="B34" s="53">
        <v>111</v>
      </c>
      <c r="C34" s="54">
        <v>54</v>
      </c>
      <c r="D34" s="55" t="s">
        <v>131</v>
      </c>
      <c r="E34" s="56">
        <f>+E35+E55+E59+E69+E74</f>
        <v>0</v>
      </c>
      <c r="F34" s="56">
        <f t="shared" ref="F34:H34" si="8">+F35+F55+F59+F69+F74</f>
        <v>0</v>
      </c>
      <c r="G34" s="56">
        <f t="shared" si="8"/>
        <v>0</v>
      </c>
      <c r="H34" s="56">
        <f t="shared" si="8"/>
        <v>0</v>
      </c>
      <c r="I34" s="56">
        <f>+I35+I55+I59+I69+I74</f>
        <v>0</v>
      </c>
    </row>
    <row r="35" spans="1:9" ht="19.5" customHeight="1">
      <c r="A35" s="57">
        <v>1</v>
      </c>
      <c r="B35" s="57">
        <v>111</v>
      </c>
      <c r="C35" s="58">
        <v>541</v>
      </c>
      <c r="D35" s="59" t="s">
        <v>132</v>
      </c>
      <c r="E35" s="60">
        <f>SUM(E36:E54)</f>
        <v>0</v>
      </c>
      <c r="F35" s="60">
        <f t="shared" ref="F35:I35" si="9">SUM(F36:F54)</f>
        <v>0</v>
      </c>
      <c r="G35" s="60">
        <f t="shared" si="9"/>
        <v>0</v>
      </c>
      <c r="H35" s="60">
        <f t="shared" si="9"/>
        <v>0</v>
      </c>
      <c r="I35" s="60">
        <f t="shared" si="9"/>
        <v>0</v>
      </c>
    </row>
    <row r="36" spans="1:9" ht="19.5" customHeight="1">
      <c r="A36" s="61">
        <v>1</v>
      </c>
      <c r="B36" s="61">
        <v>111</v>
      </c>
      <c r="C36" s="65">
        <v>54101</v>
      </c>
      <c r="D36" s="66" t="s">
        <v>133</v>
      </c>
      <c r="E36" s="64">
        <v>0</v>
      </c>
      <c r="F36" s="64">
        <v>0</v>
      </c>
      <c r="G36" s="64">
        <v>0</v>
      </c>
      <c r="H36" s="64">
        <v>0</v>
      </c>
      <c r="I36" s="64">
        <f>+SUM(E36:H36)</f>
        <v>0</v>
      </c>
    </row>
    <row r="37" spans="1:9" ht="19.5" customHeight="1">
      <c r="A37" s="61">
        <v>1</v>
      </c>
      <c r="B37" s="61">
        <v>111</v>
      </c>
      <c r="C37" s="65">
        <v>54102</v>
      </c>
      <c r="D37" s="66" t="s">
        <v>134</v>
      </c>
      <c r="E37" s="64">
        <v>0</v>
      </c>
      <c r="F37" s="64">
        <v>0</v>
      </c>
      <c r="G37" s="64">
        <v>0</v>
      </c>
      <c r="H37" s="64">
        <v>0</v>
      </c>
      <c r="I37" s="64">
        <f t="shared" ref="I37:I54" si="10">+SUM(E37:H37)</f>
        <v>0</v>
      </c>
    </row>
    <row r="38" spans="1:9" ht="19.5" customHeight="1">
      <c r="A38" s="61">
        <v>1</v>
      </c>
      <c r="B38" s="61">
        <v>111</v>
      </c>
      <c r="C38" s="65">
        <v>54103</v>
      </c>
      <c r="D38" s="66" t="s">
        <v>135</v>
      </c>
      <c r="E38" s="64">
        <v>0</v>
      </c>
      <c r="F38" s="64">
        <v>0</v>
      </c>
      <c r="G38" s="64">
        <v>0</v>
      </c>
      <c r="H38" s="64">
        <v>0</v>
      </c>
      <c r="I38" s="64">
        <f t="shared" si="10"/>
        <v>0</v>
      </c>
    </row>
    <row r="39" spans="1:9" ht="19.5" customHeight="1">
      <c r="A39" s="61">
        <v>1</v>
      </c>
      <c r="B39" s="61">
        <v>111</v>
      </c>
      <c r="C39" s="65">
        <v>54104</v>
      </c>
      <c r="D39" s="66" t="s">
        <v>136</v>
      </c>
      <c r="E39" s="64">
        <v>0</v>
      </c>
      <c r="F39" s="64">
        <v>0</v>
      </c>
      <c r="G39" s="64">
        <v>0</v>
      </c>
      <c r="H39" s="64">
        <v>0</v>
      </c>
      <c r="I39" s="64">
        <f t="shared" si="10"/>
        <v>0</v>
      </c>
    </row>
    <row r="40" spans="1:9" ht="19.5" customHeight="1">
      <c r="A40" s="61">
        <v>1</v>
      </c>
      <c r="B40" s="61">
        <v>111</v>
      </c>
      <c r="C40" s="65">
        <v>54105</v>
      </c>
      <c r="D40" s="66" t="s">
        <v>137</v>
      </c>
      <c r="E40" s="64">
        <v>0</v>
      </c>
      <c r="F40" s="64">
        <v>0</v>
      </c>
      <c r="G40" s="64">
        <v>0</v>
      </c>
      <c r="H40" s="64">
        <v>0</v>
      </c>
      <c r="I40" s="64">
        <f t="shared" si="10"/>
        <v>0</v>
      </c>
    </row>
    <row r="41" spans="1:9" ht="19.5" customHeight="1">
      <c r="A41" s="61">
        <v>1</v>
      </c>
      <c r="B41" s="61">
        <v>111</v>
      </c>
      <c r="C41" s="65">
        <v>54106</v>
      </c>
      <c r="D41" s="66" t="s">
        <v>138</v>
      </c>
      <c r="E41" s="64">
        <v>0</v>
      </c>
      <c r="F41" s="64">
        <v>0</v>
      </c>
      <c r="G41" s="64">
        <v>0</v>
      </c>
      <c r="H41" s="64">
        <v>0</v>
      </c>
      <c r="I41" s="64">
        <f t="shared" si="10"/>
        <v>0</v>
      </c>
    </row>
    <row r="42" spans="1:9" ht="19.5" customHeight="1">
      <c r="A42" s="61">
        <v>1</v>
      </c>
      <c r="B42" s="61">
        <v>111</v>
      </c>
      <c r="C42" s="65">
        <v>54107</v>
      </c>
      <c r="D42" s="66" t="s">
        <v>139</v>
      </c>
      <c r="E42" s="64">
        <v>0</v>
      </c>
      <c r="F42" s="64">
        <v>0</v>
      </c>
      <c r="G42" s="64">
        <v>0</v>
      </c>
      <c r="H42" s="64">
        <v>0</v>
      </c>
      <c r="I42" s="64">
        <f t="shared" si="10"/>
        <v>0</v>
      </c>
    </row>
    <row r="43" spans="1:9" ht="19.5" customHeight="1">
      <c r="A43" s="61">
        <v>1</v>
      </c>
      <c r="B43" s="61">
        <v>111</v>
      </c>
      <c r="C43" s="65">
        <v>54108</v>
      </c>
      <c r="D43" s="66" t="s">
        <v>140</v>
      </c>
      <c r="E43" s="64">
        <v>0</v>
      </c>
      <c r="F43" s="64">
        <v>0</v>
      </c>
      <c r="G43" s="64">
        <v>0</v>
      </c>
      <c r="H43" s="64">
        <v>0</v>
      </c>
      <c r="I43" s="64">
        <f t="shared" si="10"/>
        <v>0</v>
      </c>
    </row>
    <row r="44" spans="1:9" ht="19.5" customHeight="1">
      <c r="A44" s="61">
        <v>1</v>
      </c>
      <c r="B44" s="61">
        <v>111</v>
      </c>
      <c r="C44" s="65">
        <v>54109</v>
      </c>
      <c r="D44" s="66" t="s">
        <v>141</v>
      </c>
      <c r="E44" s="64">
        <v>0</v>
      </c>
      <c r="F44" s="64">
        <v>0</v>
      </c>
      <c r="G44" s="64">
        <v>0</v>
      </c>
      <c r="H44" s="64">
        <v>0</v>
      </c>
      <c r="I44" s="64">
        <f t="shared" si="10"/>
        <v>0</v>
      </c>
    </row>
    <row r="45" spans="1:9" ht="19.5" customHeight="1">
      <c r="A45" s="61">
        <v>1</v>
      </c>
      <c r="B45" s="61">
        <v>111</v>
      </c>
      <c r="C45" s="65">
        <v>54110</v>
      </c>
      <c r="D45" s="66" t="s">
        <v>142</v>
      </c>
      <c r="E45" s="64">
        <v>0</v>
      </c>
      <c r="F45" s="64">
        <v>0</v>
      </c>
      <c r="G45" s="64">
        <v>0</v>
      </c>
      <c r="H45" s="64">
        <v>0</v>
      </c>
      <c r="I45" s="64">
        <f t="shared" si="10"/>
        <v>0</v>
      </c>
    </row>
    <row r="46" spans="1:9" ht="19.5" customHeight="1">
      <c r="A46" s="61">
        <v>1</v>
      </c>
      <c r="B46" s="61">
        <v>111</v>
      </c>
      <c r="C46" s="65">
        <v>54111</v>
      </c>
      <c r="D46" s="66" t="s">
        <v>143</v>
      </c>
      <c r="E46" s="64">
        <v>0</v>
      </c>
      <c r="F46" s="64">
        <v>0</v>
      </c>
      <c r="G46" s="64">
        <v>0</v>
      </c>
      <c r="H46" s="64">
        <v>0</v>
      </c>
      <c r="I46" s="64">
        <f>+SUM(E46:H46)</f>
        <v>0</v>
      </c>
    </row>
    <row r="47" spans="1:9" ht="19.5" customHeight="1">
      <c r="A47" s="61">
        <v>1</v>
      </c>
      <c r="B47" s="61">
        <v>111</v>
      </c>
      <c r="C47" s="65">
        <v>54112</v>
      </c>
      <c r="D47" s="66" t="s">
        <v>144</v>
      </c>
      <c r="E47" s="64">
        <v>0</v>
      </c>
      <c r="F47" s="64">
        <v>0</v>
      </c>
      <c r="G47" s="64">
        <v>0</v>
      </c>
      <c r="H47" s="64">
        <v>0</v>
      </c>
      <c r="I47" s="64">
        <f t="shared" si="10"/>
        <v>0</v>
      </c>
    </row>
    <row r="48" spans="1:9" ht="19.5" customHeight="1">
      <c r="A48" s="61">
        <v>1</v>
      </c>
      <c r="B48" s="61">
        <v>111</v>
      </c>
      <c r="C48" s="65">
        <v>54114</v>
      </c>
      <c r="D48" s="66" t="s">
        <v>145</v>
      </c>
      <c r="E48" s="64">
        <v>0</v>
      </c>
      <c r="F48" s="64">
        <v>0</v>
      </c>
      <c r="G48" s="64">
        <v>0</v>
      </c>
      <c r="H48" s="64">
        <v>0</v>
      </c>
      <c r="I48" s="64">
        <f t="shared" si="10"/>
        <v>0</v>
      </c>
    </row>
    <row r="49" spans="1:9" ht="19.5" customHeight="1">
      <c r="A49" s="61">
        <v>1</v>
      </c>
      <c r="B49" s="61">
        <v>111</v>
      </c>
      <c r="C49" s="65">
        <v>54115</v>
      </c>
      <c r="D49" s="66" t="s">
        <v>146</v>
      </c>
      <c r="E49" s="64">
        <v>0</v>
      </c>
      <c r="F49" s="64">
        <v>0</v>
      </c>
      <c r="G49" s="64">
        <v>0</v>
      </c>
      <c r="H49" s="64">
        <v>0</v>
      </c>
      <c r="I49" s="64">
        <f t="shared" si="10"/>
        <v>0</v>
      </c>
    </row>
    <row r="50" spans="1:9" ht="19.5" customHeight="1">
      <c r="A50" s="61">
        <v>1</v>
      </c>
      <c r="B50" s="61">
        <v>111</v>
      </c>
      <c r="C50" s="65">
        <v>54116</v>
      </c>
      <c r="D50" s="66" t="s">
        <v>147</v>
      </c>
      <c r="E50" s="64">
        <v>0</v>
      </c>
      <c r="F50" s="64">
        <v>0</v>
      </c>
      <c r="G50" s="64">
        <v>0</v>
      </c>
      <c r="H50" s="64">
        <v>0</v>
      </c>
      <c r="I50" s="64">
        <f t="shared" si="10"/>
        <v>0</v>
      </c>
    </row>
    <row r="51" spans="1:9" ht="19.5" customHeight="1">
      <c r="A51" s="61">
        <v>1</v>
      </c>
      <c r="B51" s="61">
        <v>111</v>
      </c>
      <c r="C51" s="65">
        <v>54117</v>
      </c>
      <c r="D51" s="66" t="s">
        <v>148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0"/>
        <v>0</v>
      </c>
    </row>
    <row r="52" spans="1:9" ht="19.5" customHeight="1">
      <c r="A52" s="61">
        <v>1</v>
      </c>
      <c r="B52" s="61">
        <v>111</v>
      </c>
      <c r="C52" s="65">
        <v>54118</v>
      </c>
      <c r="D52" s="66" t="s">
        <v>149</v>
      </c>
      <c r="E52" s="64">
        <v>0</v>
      </c>
      <c r="F52" s="64">
        <v>0</v>
      </c>
      <c r="G52" s="64">
        <v>0</v>
      </c>
      <c r="H52" s="64">
        <v>0</v>
      </c>
      <c r="I52" s="64">
        <f t="shared" si="10"/>
        <v>0</v>
      </c>
    </row>
    <row r="53" spans="1:9" ht="19.5" customHeight="1">
      <c r="A53" s="61">
        <v>1</v>
      </c>
      <c r="B53" s="61">
        <v>111</v>
      </c>
      <c r="C53" s="65">
        <v>54119</v>
      </c>
      <c r="D53" s="66" t="s">
        <v>150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0"/>
        <v>0</v>
      </c>
    </row>
    <row r="54" spans="1:9" ht="19.5" customHeight="1">
      <c r="A54" s="61">
        <v>1</v>
      </c>
      <c r="B54" s="61">
        <v>111</v>
      </c>
      <c r="C54" s="65">
        <v>54199</v>
      </c>
      <c r="D54" s="66" t="s">
        <v>151</v>
      </c>
      <c r="E54" s="64">
        <v>0</v>
      </c>
      <c r="F54" s="64">
        <v>0</v>
      </c>
      <c r="G54" s="64">
        <v>0</v>
      </c>
      <c r="H54" s="64">
        <v>0</v>
      </c>
      <c r="I54" s="64">
        <f t="shared" si="10"/>
        <v>0</v>
      </c>
    </row>
    <row r="55" spans="1:9" ht="19.5" customHeight="1">
      <c r="A55" s="57">
        <v>1</v>
      </c>
      <c r="B55" s="57">
        <v>111</v>
      </c>
      <c r="C55" s="58">
        <v>542</v>
      </c>
      <c r="D55" s="59" t="s">
        <v>152</v>
      </c>
      <c r="E55" s="60">
        <f>+SUM(E56:E58)</f>
        <v>0</v>
      </c>
      <c r="F55" s="60">
        <f t="shared" ref="F55:H55" si="11">+SUM(F56:F58)</f>
        <v>0</v>
      </c>
      <c r="G55" s="60">
        <f t="shared" si="11"/>
        <v>0</v>
      </c>
      <c r="H55" s="60">
        <f t="shared" si="11"/>
        <v>0</v>
      </c>
      <c r="I55" s="60">
        <f>+SUM(I56:I58)</f>
        <v>0</v>
      </c>
    </row>
    <row r="56" spans="1:9" ht="19.5" customHeight="1">
      <c r="A56" s="61">
        <v>1</v>
      </c>
      <c r="B56" s="61">
        <v>111</v>
      </c>
      <c r="C56" s="65">
        <v>54201</v>
      </c>
      <c r="D56" s="66" t="s">
        <v>153</v>
      </c>
      <c r="E56" s="64">
        <v>0</v>
      </c>
      <c r="F56" s="64">
        <v>0</v>
      </c>
      <c r="G56" s="64">
        <v>0</v>
      </c>
      <c r="H56" s="64">
        <v>0</v>
      </c>
      <c r="I56" s="64">
        <f t="shared" si="4"/>
        <v>0</v>
      </c>
    </row>
    <row r="57" spans="1:9" ht="19.5" customHeight="1">
      <c r="A57" s="61">
        <v>1</v>
      </c>
      <c r="B57" s="61">
        <v>111</v>
      </c>
      <c r="C57" s="65">
        <v>54202</v>
      </c>
      <c r="D57" s="66" t="s">
        <v>154</v>
      </c>
      <c r="E57" s="64">
        <v>0</v>
      </c>
      <c r="F57" s="64">
        <v>0</v>
      </c>
      <c r="G57" s="64">
        <v>0</v>
      </c>
      <c r="H57" s="64">
        <v>0</v>
      </c>
      <c r="I57" s="64">
        <f t="shared" si="4"/>
        <v>0</v>
      </c>
    </row>
    <row r="58" spans="1:9" ht="19.5" customHeight="1">
      <c r="A58" s="61">
        <v>1</v>
      </c>
      <c r="B58" s="61">
        <v>111</v>
      </c>
      <c r="C58" s="65">
        <v>54203</v>
      </c>
      <c r="D58" s="66" t="s">
        <v>155</v>
      </c>
      <c r="E58" s="64">
        <v>0</v>
      </c>
      <c r="F58" s="64">
        <v>0</v>
      </c>
      <c r="G58" s="64">
        <v>0</v>
      </c>
      <c r="H58" s="64">
        <v>0</v>
      </c>
      <c r="I58" s="64">
        <f t="shared" si="4"/>
        <v>0</v>
      </c>
    </row>
    <row r="59" spans="1:9" ht="19.5" customHeight="1">
      <c r="A59" s="57">
        <v>1</v>
      </c>
      <c r="B59" s="57">
        <v>111</v>
      </c>
      <c r="C59" s="58">
        <v>543</v>
      </c>
      <c r="D59" s="59" t="s">
        <v>156</v>
      </c>
      <c r="E59" s="60">
        <f>SUM(E60:E68)</f>
        <v>0</v>
      </c>
      <c r="F59" s="60">
        <f t="shared" ref="F59:I59" si="12">SUM(F60:F68)</f>
        <v>0</v>
      </c>
      <c r="G59" s="60">
        <f t="shared" si="12"/>
        <v>0</v>
      </c>
      <c r="H59" s="60">
        <f t="shared" si="12"/>
        <v>0</v>
      </c>
      <c r="I59" s="60">
        <f t="shared" si="12"/>
        <v>0</v>
      </c>
    </row>
    <row r="60" spans="1:9" ht="19.5" customHeight="1">
      <c r="A60" s="61">
        <v>1</v>
      </c>
      <c r="B60" s="61">
        <v>111</v>
      </c>
      <c r="C60" s="65">
        <v>54301</v>
      </c>
      <c r="D60" s="66" t="s">
        <v>157</v>
      </c>
      <c r="E60" s="64">
        <v>0</v>
      </c>
      <c r="F60" s="64">
        <v>0</v>
      </c>
      <c r="G60" s="64">
        <v>0</v>
      </c>
      <c r="H60" s="64">
        <v>0</v>
      </c>
      <c r="I60" s="64">
        <f>SUM(E60:H60)</f>
        <v>0</v>
      </c>
    </row>
    <row r="61" spans="1:9" ht="19.5" customHeight="1">
      <c r="A61" s="61">
        <v>1</v>
      </c>
      <c r="B61" s="61">
        <v>111</v>
      </c>
      <c r="C61" s="65">
        <v>54302</v>
      </c>
      <c r="D61" s="66" t="s">
        <v>158</v>
      </c>
      <c r="E61" s="64">
        <v>0</v>
      </c>
      <c r="F61" s="64">
        <v>0</v>
      </c>
      <c r="G61" s="64">
        <v>0</v>
      </c>
      <c r="H61" s="64">
        <v>0</v>
      </c>
      <c r="I61" s="64">
        <f t="shared" ref="I61:I68" si="13">SUM(E61:H61)</f>
        <v>0</v>
      </c>
    </row>
    <row r="62" spans="1:9" ht="19.5" customHeight="1">
      <c r="A62" s="61">
        <v>1</v>
      </c>
      <c r="B62" s="61">
        <v>111</v>
      </c>
      <c r="C62" s="65">
        <v>54303</v>
      </c>
      <c r="D62" s="66" t="s">
        <v>159</v>
      </c>
      <c r="E62" s="64">
        <v>0</v>
      </c>
      <c r="F62" s="64">
        <v>0</v>
      </c>
      <c r="G62" s="64">
        <v>0</v>
      </c>
      <c r="H62" s="64">
        <v>0</v>
      </c>
      <c r="I62" s="64">
        <f t="shared" si="13"/>
        <v>0</v>
      </c>
    </row>
    <row r="63" spans="1:9" ht="19.5" customHeight="1">
      <c r="A63" s="61">
        <v>1</v>
      </c>
      <c r="B63" s="61">
        <v>111</v>
      </c>
      <c r="C63" s="65">
        <v>54304</v>
      </c>
      <c r="D63" s="66" t="s">
        <v>160</v>
      </c>
      <c r="E63" s="64">
        <v>0</v>
      </c>
      <c r="F63" s="64">
        <v>0</v>
      </c>
      <c r="G63" s="64">
        <v>0</v>
      </c>
      <c r="H63" s="64">
        <v>0</v>
      </c>
      <c r="I63" s="64">
        <f t="shared" si="13"/>
        <v>0</v>
      </c>
    </row>
    <row r="64" spans="1:9" ht="19.5" customHeight="1">
      <c r="A64" s="61">
        <v>1</v>
      </c>
      <c r="B64" s="61">
        <v>111</v>
      </c>
      <c r="C64" s="65">
        <v>54316</v>
      </c>
      <c r="D64" s="66" t="s">
        <v>161</v>
      </c>
      <c r="E64" s="64">
        <v>0</v>
      </c>
      <c r="F64" s="64">
        <v>0</v>
      </c>
      <c r="G64" s="64">
        <v>0</v>
      </c>
      <c r="H64" s="64">
        <v>0</v>
      </c>
      <c r="I64" s="64">
        <f t="shared" si="13"/>
        <v>0</v>
      </c>
    </row>
    <row r="65" spans="1:9" ht="19.5" customHeight="1">
      <c r="A65" s="61">
        <v>1</v>
      </c>
      <c r="B65" s="61">
        <v>111</v>
      </c>
      <c r="C65" s="65">
        <v>54317</v>
      </c>
      <c r="D65" s="66" t="s">
        <v>162</v>
      </c>
      <c r="E65" s="64">
        <v>0</v>
      </c>
      <c r="F65" s="64">
        <v>0</v>
      </c>
      <c r="G65" s="64">
        <v>0</v>
      </c>
      <c r="H65" s="64">
        <v>0</v>
      </c>
      <c r="I65" s="64">
        <f t="shared" si="13"/>
        <v>0</v>
      </c>
    </row>
    <row r="66" spans="1:9" ht="19.5" customHeight="1">
      <c r="A66" s="61">
        <v>1</v>
      </c>
      <c r="B66" s="61">
        <v>111</v>
      </c>
      <c r="C66" s="65">
        <v>54310</v>
      </c>
      <c r="D66" s="66" t="s">
        <v>163</v>
      </c>
      <c r="E66" s="64">
        <v>0</v>
      </c>
      <c r="F66" s="64">
        <v>0</v>
      </c>
      <c r="G66" s="64">
        <v>0</v>
      </c>
      <c r="H66" s="64">
        <v>0</v>
      </c>
      <c r="I66" s="64">
        <f t="shared" si="13"/>
        <v>0</v>
      </c>
    </row>
    <row r="67" spans="1:9" ht="19.5" customHeight="1">
      <c r="A67" s="61">
        <v>1</v>
      </c>
      <c r="B67" s="61">
        <v>111</v>
      </c>
      <c r="C67" s="65">
        <v>54314</v>
      </c>
      <c r="D67" s="66" t="s">
        <v>164</v>
      </c>
      <c r="E67" s="64">
        <v>0</v>
      </c>
      <c r="F67" s="64">
        <v>0</v>
      </c>
      <c r="G67" s="64">
        <v>0</v>
      </c>
      <c r="H67" s="64">
        <v>0</v>
      </c>
      <c r="I67" s="64">
        <f t="shared" si="13"/>
        <v>0</v>
      </c>
    </row>
    <row r="68" spans="1:9" ht="19.5" customHeight="1">
      <c r="A68" s="61">
        <v>1</v>
      </c>
      <c r="B68" s="61">
        <v>111</v>
      </c>
      <c r="C68" s="65">
        <v>54399</v>
      </c>
      <c r="D68" s="66" t="s">
        <v>165</v>
      </c>
      <c r="E68" s="64">
        <v>0</v>
      </c>
      <c r="F68" s="64">
        <v>0</v>
      </c>
      <c r="G68" s="64">
        <v>0</v>
      </c>
      <c r="H68" s="64">
        <v>0</v>
      </c>
      <c r="I68" s="64">
        <f t="shared" si="13"/>
        <v>0</v>
      </c>
    </row>
    <row r="69" spans="1:9" ht="19.5" customHeight="1">
      <c r="A69" s="57">
        <v>1</v>
      </c>
      <c r="B69" s="57">
        <v>111</v>
      </c>
      <c r="C69" s="58">
        <v>545</v>
      </c>
      <c r="D69" s="59" t="s">
        <v>166</v>
      </c>
      <c r="E69" s="60">
        <f>SUM(E70:E73)</f>
        <v>0</v>
      </c>
      <c r="F69" s="60">
        <f t="shared" ref="F69:H69" si="14">SUM(F70:F73)</f>
        <v>0</v>
      </c>
      <c r="G69" s="60">
        <f t="shared" si="14"/>
        <v>0</v>
      </c>
      <c r="H69" s="60">
        <f t="shared" si="14"/>
        <v>0</v>
      </c>
      <c r="I69" s="60">
        <f t="shared" si="4"/>
        <v>0</v>
      </c>
    </row>
    <row r="70" spans="1:9" ht="19.5" customHeight="1">
      <c r="A70" s="61">
        <v>1</v>
      </c>
      <c r="B70" s="61">
        <v>111</v>
      </c>
      <c r="C70" s="65">
        <v>54503</v>
      </c>
      <c r="D70" s="66" t="s">
        <v>167</v>
      </c>
      <c r="E70" s="64">
        <v>0</v>
      </c>
      <c r="F70" s="64">
        <v>0</v>
      </c>
      <c r="G70" s="64">
        <v>0</v>
      </c>
      <c r="H70" s="64">
        <v>0</v>
      </c>
      <c r="I70" s="64">
        <f>+SUM(E70:H70)</f>
        <v>0</v>
      </c>
    </row>
    <row r="71" spans="1:9" ht="19.5" customHeight="1">
      <c r="A71" s="61">
        <v>1</v>
      </c>
      <c r="B71" s="61">
        <v>111</v>
      </c>
      <c r="C71" s="62">
        <v>54504</v>
      </c>
      <c r="D71" s="63" t="s">
        <v>168</v>
      </c>
      <c r="E71" s="64">
        <v>0</v>
      </c>
      <c r="F71" s="64">
        <v>0</v>
      </c>
      <c r="G71" s="64">
        <v>0</v>
      </c>
      <c r="H71" s="64">
        <v>0</v>
      </c>
      <c r="I71" s="64">
        <f t="shared" ref="I71:I73" si="15">+SUM(E71:H71)</f>
        <v>0</v>
      </c>
    </row>
    <row r="72" spans="1:9" ht="19.5" customHeight="1">
      <c r="A72" s="61">
        <v>1</v>
      </c>
      <c r="B72" s="61">
        <v>111</v>
      </c>
      <c r="C72" s="65">
        <v>54505</v>
      </c>
      <c r="D72" s="66" t="s">
        <v>169</v>
      </c>
      <c r="E72" s="64">
        <v>0</v>
      </c>
      <c r="F72" s="64">
        <v>0</v>
      </c>
      <c r="G72" s="64">
        <v>0</v>
      </c>
      <c r="H72" s="64">
        <v>0</v>
      </c>
      <c r="I72" s="64">
        <f t="shared" si="15"/>
        <v>0</v>
      </c>
    </row>
    <row r="73" spans="1:9" ht="19.5" customHeight="1">
      <c r="A73" s="61">
        <v>1</v>
      </c>
      <c r="B73" s="61">
        <v>111</v>
      </c>
      <c r="C73" s="70">
        <v>54507</v>
      </c>
      <c r="D73" s="71" t="s">
        <v>170</v>
      </c>
      <c r="E73" s="64">
        <v>0</v>
      </c>
      <c r="F73" s="64">
        <v>0</v>
      </c>
      <c r="G73" s="64">
        <v>0</v>
      </c>
      <c r="H73" s="64">
        <v>0</v>
      </c>
      <c r="I73" s="64">
        <f t="shared" si="15"/>
        <v>0</v>
      </c>
    </row>
    <row r="74" spans="1:9" ht="19.5" customHeight="1">
      <c r="A74" s="57">
        <v>1</v>
      </c>
      <c r="B74" s="57">
        <v>111</v>
      </c>
      <c r="C74" s="58">
        <v>546</v>
      </c>
      <c r="D74" s="59" t="s">
        <v>171</v>
      </c>
      <c r="E74" s="60">
        <f>SUM(E75:E75)</f>
        <v>0</v>
      </c>
      <c r="F74" s="60">
        <f>SUM(F75:F75)</f>
        <v>0</v>
      </c>
      <c r="G74" s="60">
        <f>SUM(G75:G75)</f>
        <v>0</v>
      </c>
      <c r="H74" s="60">
        <f>SUM(H75:H75)</f>
        <v>0</v>
      </c>
      <c r="I74" s="60">
        <f>+SUM(I75)</f>
        <v>0</v>
      </c>
    </row>
    <row r="75" spans="1:9" ht="19.5" customHeight="1">
      <c r="A75" s="61">
        <v>1</v>
      </c>
      <c r="B75" s="61">
        <v>111</v>
      </c>
      <c r="C75" s="65">
        <v>54602</v>
      </c>
      <c r="D75" s="66" t="s">
        <v>172</v>
      </c>
      <c r="E75" s="64">
        <v>0</v>
      </c>
      <c r="F75" s="64">
        <v>0</v>
      </c>
      <c r="G75" s="64">
        <v>0</v>
      </c>
      <c r="H75" s="64">
        <v>0</v>
      </c>
      <c r="I75" s="64">
        <f t="shared" si="4"/>
        <v>0</v>
      </c>
    </row>
    <row r="76" spans="1:9" ht="19.5" customHeight="1">
      <c r="A76" s="53">
        <v>1</v>
      </c>
      <c r="B76" s="53">
        <v>111</v>
      </c>
      <c r="C76" s="54">
        <v>55</v>
      </c>
      <c r="D76" s="55" t="s">
        <v>173</v>
      </c>
      <c r="E76" s="56">
        <f>+E77+E80</f>
        <v>0</v>
      </c>
      <c r="F76" s="56">
        <f t="shared" ref="F76:I76" si="16">+F77+F80</f>
        <v>0</v>
      </c>
      <c r="G76" s="56">
        <f t="shared" si="16"/>
        <v>0</v>
      </c>
      <c r="H76" s="56">
        <f t="shared" si="16"/>
        <v>0</v>
      </c>
      <c r="I76" s="56">
        <f t="shared" si="16"/>
        <v>0</v>
      </c>
    </row>
    <row r="77" spans="1:9" ht="19.5" customHeight="1">
      <c r="A77" s="57">
        <v>1</v>
      </c>
      <c r="B77" s="57">
        <v>111</v>
      </c>
      <c r="C77" s="58">
        <v>553</v>
      </c>
      <c r="D77" s="59" t="s">
        <v>174</v>
      </c>
      <c r="E77" s="60">
        <f>+SUM(E78:E79)</f>
        <v>0</v>
      </c>
      <c r="F77" s="60">
        <f t="shared" ref="F77:H77" si="17">+SUM(F78:F79)</f>
        <v>0</v>
      </c>
      <c r="G77" s="60">
        <f t="shared" si="17"/>
        <v>0</v>
      </c>
      <c r="H77" s="60">
        <f t="shared" si="17"/>
        <v>0</v>
      </c>
      <c r="I77" s="60">
        <f>+SUM(I78:I79)</f>
        <v>0</v>
      </c>
    </row>
    <row r="78" spans="1:9" ht="19.5" customHeight="1">
      <c r="A78" s="61">
        <v>1</v>
      </c>
      <c r="B78" s="61">
        <v>111</v>
      </c>
      <c r="C78" s="65">
        <v>55302</v>
      </c>
      <c r="D78" s="66" t="s">
        <v>175</v>
      </c>
      <c r="E78" s="64">
        <v>0</v>
      </c>
      <c r="F78" s="64">
        <v>0</v>
      </c>
      <c r="G78" s="64">
        <v>0</v>
      </c>
      <c r="H78" s="64">
        <v>0</v>
      </c>
      <c r="I78" s="64">
        <f t="shared" si="4"/>
        <v>0</v>
      </c>
    </row>
    <row r="79" spans="1:9" ht="19.5" customHeight="1">
      <c r="A79" s="61">
        <v>1</v>
      </c>
      <c r="B79" s="61">
        <v>111</v>
      </c>
      <c r="C79" s="65">
        <v>55308</v>
      </c>
      <c r="D79" s="66" t="s">
        <v>176</v>
      </c>
      <c r="E79" s="64">
        <v>0</v>
      </c>
      <c r="F79" s="64">
        <v>0</v>
      </c>
      <c r="G79" s="64">
        <v>0</v>
      </c>
      <c r="H79" s="64">
        <v>0</v>
      </c>
      <c r="I79" s="64">
        <f t="shared" si="4"/>
        <v>0</v>
      </c>
    </row>
    <row r="80" spans="1:9" ht="19.5" customHeight="1">
      <c r="A80" s="57">
        <v>1</v>
      </c>
      <c r="B80" s="57">
        <v>111</v>
      </c>
      <c r="C80" s="58">
        <v>556</v>
      </c>
      <c r="D80" s="59" t="s">
        <v>177</v>
      </c>
      <c r="E80" s="60">
        <f>SUM(E81:E81)</f>
        <v>0</v>
      </c>
      <c r="F80" s="60">
        <f>SUM(F81:F81)</f>
        <v>0</v>
      </c>
      <c r="G80" s="60">
        <f>SUM(G81:G81)</f>
        <v>0</v>
      </c>
      <c r="H80" s="60">
        <f>SUM(H81:H81)</f>
        <v>0</v>
      </c>
      <c r="I80" s="60">
        <f>+SUM(I81)</f>
        <v>0</v>
      </c>
    </row>
    <row r="81" spans="1:9" ht="19.5" customHeight="1">
      <c r="A81" s="61">
        <v>1</v>
      </c>
      <c r="B81" s="61">
        <v>111</v>
      </c>
      <c r="C81" s="65">
        <v>55603</v>
      </c>
      <c r="D81" s="66" t="s">
        <v>178</v>
      </c>
      <c r="E81" s="64">
        <v>0</v>
      </c>
      <c r="F81" s="64">
        <v>0</v>
      </c>
      <c r="G81" s="64">
        <v>0</v>
      </c>
      <c r="H81" s="64">
        <v>0</v>
      </c>
      <c r="I81" s="64">
        <f t="shared" si="4"/>
        <v>0</v>
      </c>
    </row>
    <row r="82" spans="1:9" ht="19.5" customHeight="1">
      <c r="A82" s="53">
        <v>1</v>
      </c>
      <c r="B82" s="53">
        <v>111</v>
      </c>
      <c r="C82" s="54">
        <v>56</v>
      </c>
      <c r="D82" s="55" t="s">
        <v>179</v>
      </c>
      <c r="E82" s="56">
        <f>+E83+E85</f>
        <v>0</v>
      </c>
      <c r="F82" s="56">
        <f t="shared" ref="F82:H82" si="18">+F83+F85</f>
        <v>0</v>
      </c>
      <c r="G82" s="56">
        <f t="shared" si="18"/>
        <v>0</v>
      </c>
      <c r="H82" s="56">
        <f t="shared" si="18"/>
        <v>0</v>
      </c>
      <c r="I82" s="56">
        <f t="shared" si="4"/>
        <v>0</v>
      </c>
    </row>
    <row r="83" spans="1:9" ht="19.5" customHeight="1">
      <c r="A83" s="76">
        <v>1</v>
      </c>
      <c r="B83" s="76">
        <v>111</v>
      </c>
      <c r="C83" s="77">
        <v>557</v>
      </c>
      <c r="D83" s="78" t="s">
        <v>180</v>
      </c>
      <c r="E83" s="60">
        <f>+E84</f>
        <v>0</v>
      </c>
      <c r="F83" s="60">
        <f t="shared" ref="F83:H83" si="19">+F84</f>
        <v>0</v>
      </c>
      <c r="G83" s="60">
        <f t="shared" si="19"/>
        <v>0</v>
      </c>
      <c r="H83" s="60">
        <f t="shared" si="19"/>
        <v>0</v>
      </c>
      <c r="I83" s="60">
        <f>+SUM(I84)</f>
        <v>0</v>
      </c>
    </row>
    <row r="84" spans="1:9" ht="19.5" customHeight="1">
      <c r="A84" s="79">
        <v>1</v>
      </c>
      <c r="B84" s="79">
        <v>111</v>
      </c>
      <c r="C84" s="80">
        <v>55799</v>
      </c>
      <c r="D84" s="63" t="s">
        <v>181</v>
      </c>
      <c r="E84" s="64">
        <v>0</v>
      </c>
      <c r="F84" s="64">
        <v>0</v>
      </c>
      <c r="G84" s="64">
        <v>0</v>
      </c>
      <c r="H84" s="64">
        <v>0</v>
      </c>
      <c r="I84" s="64">
        <f t="shared" si="4"/>
        <v>0</v>
      </c>
    </row>
    <row r="85" spans="1:9" ht="19.5" customHeight="1">
      <c r="A85" s="57">
        <v>1</v>
      </c>
      <c r="B85" s="57">
        <v>111</v>
      </c>
      <c r="C85" s="58">
        <v>562</v>
      </c>
      <c r="D85" s="59" t="s">
        <v>182</v>
      </c>
      <c r="E85" s="60">
        <f>SUM(E86:E87)</f>
        <v>0</v>
      </c>
      <c r="F85" s="60">
        <f t="shared" ref="F85:G85" si="20">SUM(F86:F87)</f>
        <v>0</v>
      </c>
      <c r="G85" s="60">
        <f t="shared" si="20"/>
        <v>0</v>
      </c>
      <c r="H85" s="60">
        <f>SUM(H86:H87)</f>
        <v>0</v>
      </c>
      <c r="I85" s="60">
        <f>+SUM(I86:I87)</f>
        <v>0</v>
      </c>
    </row>
    <row r="86" spans="1:9" ht="19.5" customHeight="1">
      <c r="A86" s="61">
        <v>1</v>
      </c>
      <c r="B86" s="61">
        <v>111</v>
      </c>
      <c r="C86" s="65">
        <v>56304</v>
      </c>
      <c r="D86" s="66" t="s">
        <v>183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"/>
        <v>0</v>
      </c>
    </row>
    <row r="87" spans="1:9" ht="19.5" customHeight="1">
      <c r="A87" s="61">
        <v>1</v>
      </c>
      <c r="B87" s="61">
        <v>111</v>
      </c>
      <c r="C87" s="65">
        <v>56305</v>
      </c>
      <c r="D87" s="66" t="s">
        <v>184</v>
      </c>
      <c r="E87" s="64">
        <v>0</v>
      </c>
      <c r="F87" s="64">
        <v>0</v>
      </c>
      <c r="G87" s="64">
        <v>0</v>
      </c>
      <c r="H87" s="64">
        <v>0</v>
      </c>
      <c r="I87" s="64">
        <f t="shared" si="4"/>
        <v>0</v>
      </c>
    </row>
    <row r="88" spans="1:9" ht="19.5" customHeight="1">
      <c r="A88" s="53">
        <v>1</v>
      </c>
      <c r="B88" s="53">
        <v>111</v>
      </c>
      <c r="C88" s="54">
        <v>61</v>
      </c>
      <c r="D88" s="55" t="s">
        <v>185</v>
      </c>
      <c r="E88" s="56">
        <f>+E89+E93+E95</f>
        <v>0</v>
      </c>
      <c r="F88" s="56">
        <f t="shared" ref="F88:I88" si="21">+F89+F93+F95</f>
        <v>0</v>
      </c>
      <c r="G88" s="56">
        <f t="shared" si="21"/>
        <v>0</v>
      </c>
      <c r="H88" s="56">
        <f t="shared" si="21"/>
        <v>0</v>
      </c>
      <c r="I88" s="56">
        <f t="shared" si="21"/>
        <v>0</v>
      </c>
    </row>
    <row r="89" spans="1:9" ht="19.5" customHeight="1">
      <c r="A89" s="57">
        <v>1</v>
      </c>
      <c r="B89" s="57">
        <v>111</v>
      </c>
      <c r="C89" s="58">
        <v>611</v>
      </c>
      <c r="D89" s="59" t="s">
        <v>186</v>
      </c>
      <c r="E89" s="60">
        <f>SUM(E90:E92)</f>
        <v>0</v>
      </c>
      <c r="F89" s="60">
        <f>SUM(F90:F92)</f>
        <v>0</v>
      </c>
      <c r="G89" s="60">
        <f>SUM(G90:G92)</f>
        <v>0</v>
      </c>
      <c r="H89" s="60">
        <f>SUM(H90:H92)</f>
        <v>0</v>
      </c>
      <c r="I89" s="60">
        <f>+SUM(I90:I92)</f>
        <v>0</v>
      </c>
    </row>
    <row r="90" spans="1:9" ht="19.5" customHeight="1">
      <c r="A90" s="61">
        <v>1</v>
      </c>
      <c r="B90" s="61">
        <v>111</v>
      </c>
      <c r="C90" s="65">
        <v>61101</v>
      </c>
      <c r="D90" s="66" t="s">
        <v>187</v>
      </c>
      <c r="E90" s="64">
        <v>0</v>
      </c>
      <c r="F90" s="64">
        <v>0</v>
      </c>
      <c r="G90" s="64">
        <v>0</v>
      </c>
      <c r="H90" s="64">
        <v>0</v>
      </c>
      <c r="I90" s="64">
        <f t="shared" si="4"/>
        <v>0</v>
      </c>
    </row>
    <row r="91" spans="1:9" ht="19.5" customHeight="1">
      <c r="A91" s="61">
        <v>1</v>
      </c>
      <c r="B91" s="61">
        <v>111</v>
      </c>
      <c r="C91" s="65">
        <v>61104</v>
      </c>
      <c r="D91" s="66" t="s">
        <v>188</v>
      </c>
      <c r="E91" s="64">
        <v>0</v>
      </c>
      <c r="F91" s="64">
        <v>0</v>
      </c>
      <c r="G91" s="64">
        <v>0</v>
      </c>
      <c r="H91" s="64">
        <v>0</v>
      </c>
      <c r="I91" s="64">
        <f t="shared" si="4"/>
        <v>0</v>
      </c>
    </row>
    <row r="92" spans="1:9" ht="19.5" customHeight="1">
      <c r="A92" s="61">
        <v>1</v>
      </c>
      <c r="B92" s="61">
        <v>111</v>
      </c>
      <c r="C92" s="65">
        <v>61199</v>
      </c>
      <c r="D92" s="66" t="s">
        <v>189</v>
      </c>
      <c r="E92" s="64">
        <v>0</v>
      </c>
      <c r="F92" s="64">
        <v>0</v>
      </c>
      <c r="G92" s="64">
        <v>0</v>
      </c>
      <c r="H92" s="64">
        <v>0</v>
      </c>
      <c r="I92" s="64">
        <f t="shared" si="4"/>
        <v>0</v>
      </c>
    </row>
    <row r="93" spans="1:9" ht="19.5" customHeight="1">
      <c r="A93" s="57">
        <v>1</v>
      </c>
      <c r="B93" s="57">
        <v>111</v>
      </c>
      <c r="C93" s="58">
        <v>615</v>
      </c>
      <c r="D93" s="59" t="s">
        <v>190</v>
      </c>
      <c r="E93" s="60">
        <f>SUM(E94)</f>
        <v>0</v>
      </c>
      <c r="F93" s="60">
        <f t="shared" ref="F93:H93" si="22">SUM(F94)</f>
        <v>0</v>
      </c>
      <c r="G93" s="60">
        <f t="shared" si="22"/>
        <v>0</v>
      </c>
      <c r="H93" s="60">
        <f t="shared" si="22"/>
        <v>0</v>
      </c>
      <c r="I93" s="60">
        <f>+SUM(I94)</f>
        <v>0</v>
      </c>
    </row>
    <row r="94" spans="1:9" ht="19.5" customHeight="1">
      <c r="A94" s="61">
        <v>1</v>
      </c>
      <c r="B94" s="61">
        <v>111</v>
      </c>
      <c r="C94" s="65">
        <v>61599</v>
      </c>
      <c r="D94" s="66" t="s">
        <v>202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ht="19.5" customHeight="1">
      <c r="A95" s="57">
        <v>1</v>
      </c>
      <c r="B95" s="57">
        <v>111</v>
      </c>
      <c r="C95" s="58">
        <v>616</v>
      </c>
      <c r="D95" s="59" t="s">
        <v>191</v>
      </c>
      <c r="E95" s="60">
        <f>SUM(E96:E100)</f>
        <v>0</v>
      </c>
      <c r="F95" s="60">
        <f>SUM(F96:F100)</f>
        <v>0</v>
      </c>
      <c r="G95" s="60">
        <f>SUM(G96:G100)</f>
        <v>0</v>
      </c>
      <c r="H95" s="60">
        <f>SUM(H96:H100)</f>
        <v>0</v>
      </c>
      <c r="I95" s="60">
        <f>+SUM(I96:I100)</f>
        <v>0</v>
      </c>
    </row>
    <row r="96" spans="1:9" ht="19.5" customHeight="1">
      <c r="A96" s="61">
        <v>1</v>
      </c>
      <c r="B96" s="61">
        <v>111</v>
      </c>
      <c r="C96" s="65">
        <v>61601</v>
      </c>
      <c r="D96" s="66" t="s">
        <v>203</v>
      </c>
      <c r="E96" s="64">
        <v>0</v>
      </c>
      <c r="F96" s="64">
        <v>0</v>
      </c>
      <c r="G96" s="64">
        <v>0</v>
      </c>
      <c r="H96" s="64">
        <v>0</v>
      </c>
      <c r="I96" s="64">
        <f>SUM(E96:H96)</f>
        <v>0</v>
      </c>
    </row>
    <row r="97" spans="1:9" ht="19.5" customHeight="1">
      <c r="A97" s="61">
        <v>1</v>
      </c>
      <c r="B97" s="61">
        <v>111</v>
      </c>
      <c r="C97" s="65">
        <v>61602</v>
      </c>
      <c r="D97" s="66" t="s">
        <v>204</v>
      </c>
      <c r="E97" s="64">
        <v>0</v>
      </c>
      <c r="F97" s="64">
        <v>0</v>
      </c>
      <c r="G97" s="64">
        <v>0</v>
      </c>
      <c r="H97" s="64">
        <v>0</v>
      </c>
      <c r="I97" s="64">
        <f>SUM(E97:H97)</f>
        <v>0</v>
      </c>
    </row>
    <row r="98" spans="1:9" ht="19.5" customHeight="1">
      <c r="A98" s="61">
        <v>1</v>
      </c>
      <c r="B98" s="61">
        <v>111</v>
      </c>
      <c r="C98" s="65">
        <v>61603</v>
      </c>
      <c r="D98" s="66" t="s">
        <v>205</v>
      </c>
      <c r="E98" s="64">
        <v>0</v>
      </c>
      <c r="F98" s="64">
        <v>0</v>
      </c>
      <c r="G98" s="64">
        <v>0</v>
      </c>
      <c r="H98" s="64">
        <v>0</v>
      </c>
      <c r="I98" s="64">
        <f>SUM(E98:H98)</f>
        <v>0</v>
      </c>
    </row>
    <row r="99" spans="1:9" ht="19.5" customHeight="1">
      <c r="A99" s="61">
        <v>1</v>
      </c>
      <c r="B99" s="61">
        <v>111</v>
      </c>
      <c r="C99" s="65">
        <v>61608</v>
      </c>
      <c r="D99" s="66" t="s">
        <v>206</v>
      </c>
      <c r="E99" s="64">
        <v>0</v>
      </c>
      <c r="F99" s="64">
        <v>0</v>
      </c>
      <c r="G99" s="64">
        <v>0</v>
      </c>
      <c r="H99" s="64">
        <v>0</v>
      </c>
      <c r="I99" s="64">
        <f>SUM(E99:H99)</f>
        <v>0</v>
      </c>
    </row>
    <row r="100" spans="1:9" ht="19.5" customHeight="1">
      <c r="A100" s="61">
        <v>1</v>
      </c>
      <c r="B100" s="61">
        <v>111</v>
      </c>
      <c r="C100" s="65">
        <v>61699</v>
      </c>
      <c r="D100" s="66" t="s">
        <v>207</v>
      </c>
      <c r="E100" s="64">
        <v>0</v>
      </c>
      <c r="F100" s="64">
        <v>0</v>
      </c>
      <c r="G100" s="64">
        <v>0</v>
      </c>
      <c r="H100" s="64">
        <v>0</v>
      </c>
      <c r="I100" s="64">
        <f>SUM(E100:H100)</f>
        <v>0</v>
      </c>
    </row>
    <row r="101" spans="1:9" ht="19.5" customHeight="1">
      <c r="A101" s="53">
        <v>1</v>
      </c>
      <c r="B101" s="53">
        <v>111</v>
      </c>
      <c r="C101" s="54">
        <v>71</v>
      </c>
      <c r="D101" s="55" t="s">
        <v>192</v>
      </c>
      <c r="E101" s="56">
        <f>+E102</f>
        <v>0</v>
      </c>
      <c r="F101" s="56">
        <f t="shared" ref="F101:I101" si="23">+F102</f>
        <v>0</v>
      </c>
      <c r="G101" s="56">
        <f t="shared" si="23"/>
        <v>0</v>
      </c>
      <c r="H101" s="56">
        <f t="shared" si="23"/>
        <v>0</v>
      </c>
      <c r="I101" s="56">
        <f t="shared" si="23"/>
        <v>0</v>
      </c>
    </row>
    <row r="102" spans="1:9" ht="19.5" customHeight="1">
      <c r="A102" s="57">
        <v>1</v>
      </c>
      <c r="B102" s="57">
        <v>111</v>
      </c>
      <c r="C102" s="58">
        <v>713</v>
      </c>
      <c r="D102" s="59" t="s">
        <v>193</v>
      </c>
      <c r="E102" s="60">
        <f>+E103</f>
        <v>0</v>
      </c>
      <c r="F102" s="60">
        <f t="shared" ref="F102:H102" si="24">+F103</f>
        <v>0</v>
      </c>
      <c r="G102" s="60">
        <f t="shared" si="24"/>
        <v>0</v>
      </c>
      <c r="H102" s="60">
        <f t="shared" si="24"/>
        <v>0</v>
      </c>
      <c r="I102" s="60">
        <f t="shared" ref="I102" si="25">SUM(E102:H102)</f>
        <v>0</v>
      </c>
    </row>
    <row r="103" spans="1:9" ht="19.5" customHeight="1">
      <c r="A103" s="61">
        <v>1</v>
      </c>
      <c r="B103" s="61">
        <v>111</v>
      </c>
      <c r="C103" s="65">
        <v>71308</v>
      </c>
      <c r="D103" s="66" t="s">
        <v>194</v>
      </c>
      <c r="E103" s="75">
        <v>0</v>
      </c>
      <c r="F103" s="75">
        <v>0</v>
      </c>
      <c r="G103" s="75">
        <v>0</v>
      </c>
      <c r="H103" s="75">
        <v>0</v>
      </c>
      <c r="I103" s="64">
        <f>+SUM(E103:H103)</f>
        <v>0</v>
      </c>
    </row>
    <row r="104" spans="1:9" ht="15.75">
      <c r="A104" s="625" t="s">
        <v>195</v>
      </c>
      <c r="B104" s="625"/>
      <c r="C104" s="625"/>
      <c r="D104" s="625"/>
      <c r="E104" s="81">
        <f>+SUM(E13:E17)+SUM(E19:E22)+E24+E26+E28+E30+SUM(E32:E33)+SUM(E36:E54)+SUM(E56:E58)+SUM(E60:E68)+SUM(E70:E73)+SUM(E75)+SUM(E78:E79)+SUM(E81)+SUM(E84+SUM(E86:E87)+SUM(E90:E92)+SUM(E94)+SUM(E96:E100)+SUM(E103))</f>
        <v>0</v>
      </c>
      <c r="F104" s="81">
        <f t="shared" ref="F104:I104" si="26">+SUM(F13:F17)+SUM(F19:F22)+F24+F26+F28+F30+SUM(F32:F33)+SUM(F36:F54)+SUM(F56:F58)+SUM(F60:F68)+SUM(F70:F73)+SUM(F75)+SUM(F78:F79)+SUM(F81)+SUM(F84+SUM(F86:F87)+SUM(F90:F92)+SUM(F94)+SUM(F96:F100)+SUM(F103))</f>
        <v>0</v>
      </c>
      <c r="G104" s="81">
        <f t="shared" si="26"/>
        <v>0</v>
      </c>
      <c r="H104" s="81">
        <f t="shared" si="26"/>
        <v>0</v>
      </c>
      <c r="I104" s="81">
        <f t="shared" si="26"/>
        <v>0</v>
      </c>
    </row>
    <row r="105" spans="1:9" ht="15.75">
      <c r="A105" s="625" t="s">
        <v>196</v>
      </c>
      <c r="B105" s="625"/>
      <c r="C105" s="625"/>
      <c r="D105" s="625"/>
      <c r="E105" s="81">
        <f>+E12+E18+E23+E25+E27+E29+E31+E35+E55+E59+E69+E74+E77+E80+E83+E85+E89+E93+E95+E102</f>
        <v>0</v>
      </c>
      <c r="F105" s="81">
        <f t="shared" ref="F105:I105" si="27">+F12+F18+F23+F25+F27+F29+F31+F35+F55+F59+F69+F74+F77+F80+F83+F85+F89+F93+F95+F102</f>
        <v>0</v>
      </c>
      <c r="G105" s="81">
        <f t="shared" si="27"/>
        <v>0</v>
      </c>
      <c r="H105" s="81">
        <f t="shared" si="27"/>
        <v>0</v>
      </c>
      <c r="I105" s="81">
        <f t="shared" si="27"/>
        <v>0</v>
      </c>
    </row>
    <row r="106" spans="1:9" ht="15.75">
      <c r="A106" s="625" t="s">
        <v>197</v>
      </c>
      <c r="B106" s="625"/>
      <c r="C106" s="625"/>
      <c r="D106" s="625"/>
      <c r="E106" s="81">
        <f>+E101+E88+E82+E76+E34+E11</f>
        <v>0</v>
      </c>
      <c r="F106" s="81">
        <f t="shared" ref="F106:I106" si="28">+F101+F88+F82+F76+F34+F11</f>
        <v>0</v>
      </c>
      <c r="G106" s="81">
        <f t="shared" si="28"/>
        <v>0</v>
      </c>
      <c r="H106" s="81">
        <f t="shared" si="28"/>
        <v>0</v>
      </c>
      <c r="I106" s="81">
        <f t="shared" si="28"/>
        <v>0</v>
      </c>
    </row>
  </sheetData>
  <mergeCells count="18">
    <mergeCell ref="A104:D104"/>
    <mergeCell ref="A105:D105"/>
    <mergeCell ref="A106:D106"/>
    <mergeCell ref="A7:I7"/>
    <mergeCell ref="A8:I8"/>
    <mergeCell ref="A9:C9"/>
    <mergeCell ref="D9:D10"/>
    <mergeCell ref="E9:E10"/>
    <mergeCell ref="F9:F10"/>
    <mergeCell ref="G9:G10"/>
    <mergeCell ref="H9:H10"/>
    <mergeCell ref="I9:I10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scale="70" fitToHeight="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241F-43FB-49C1-9315-C1E643503EF2}">
  <sheetPr>
    <tabColor rgb="FFFFFF00"/>
  </sheetPr>
  <dimension ref="A1:J80"/>
  <sheetViews>
    <sheetView workbookViewId="0">
      <selection sqref="A1:J2"/>
    </sheetView>
  </sheetViews>
  <sheetFormatPr baseColWidth="10" defaultRowHeight="15"/>
  <cols>
    <col min="1" max="1" width="4.5703125" customWidth="1"/>
    <col min="2" max="2" width="6.7109375" customWidth="1"/>
    <col min="3" max="3" width="7" customWidth="1"/>
    <col min="4" max="4" width="6.5703125" customWidth="1"/>
    <col min="5" max="5" width="41.42578125" customWidth="1"/>
    <col min="6" max="6" width="11.42578125" customWidth="1"/>
    <col min="7" max="8" width="9.5703125" customWidth="1"/>
    <col min="9" max="9" width="10" customWidth="1"/>
    <col min="10" max="10" width="11" customWidth="1"/>
  </cols>
  <sheetData>
    <row r="1" spans="1:10">
      <c r="A1" s="497" t="s">
        <v>614</v>
      </c>
      <c r="B1" s="497"/>
      <c r="C1" s="497"/>
      <c r="D1" s="497"/>
      <c r="E1" s="497"/>
      <c r="F1" s="497"/>
      <c r="G1" s="497"/>
      <c r="H1" s="497"/>
      <c r="I1" s="497"/>
      <c r="J1" s="497"/>
    </row>
    <row r="2" spans="1:10">
      <c r="A2" s="498" t="s">
        <v>746</v>
      </c>
      <c r="B2" s="498"/>
      <c r="C2" s="498"/>
      <c r="D2" s="498"/>
      <c r="E2" s="498"/>
      <c r="F2" s="498"/>
      <c r="G2" s="498"/>
      <c r="H2" s="498"/>
      <c r="I2" s="498"/>
      <c r="J2" s="498"/>
    </row>
    <row r="3" spans="1:10">
      <c r="A3" s="498" t="s">
        <v>95</v>
      </c>
      <c r="B3" s="498"/>
      <c r="C3" s="498"/>
      <c r="D3" s="498"/>
      <c r="E3" s="498"/>
      <c r="F3" s="498"/>
      <c r="G3" s="498"/>
      <c r="H3" s="498"/>
      <c r="I3" s="498"/>
      <c r="J3" s="498"/>
    </row>
    <row r="4" spans="1:10">
      <c r="A4" s="499" t="s">
        <v>96</v>
      </c>
      <c r="B4" s="499"/>
      <c r="C4" s="499"/>
      <c r="D4" s="499"/>
      <c r="E4" s="499"/>
      <c r="F4" s="499"/>
      <c r="G4" s="499"/>
      <c r="H4" s="499"/>
      <c r="I4" s="499"/>
      <c r="J4" s="499"/>
    </row>
    <row r="5" spans="1:10">
      <c r="A5" s="498"/>
      <c r="B5" s="498"/>
      <c r="C5" s="498"/>
      <c r="D5" s="498"/>
      <c r="E5" s="498"/>
      <c r="F5" s="498"/>
      <c r="G5" s="498"/>
      <c r="H5" s="498"/>
      <c r="I5" s="498"/>
      <c r="J5" s="498"/>
    </row>
    <row r="6" spans="1:10">
      <c r="A6" s="246" t="s">
        <v>98</v>
      </c>
      <c r="B6" s="246"/>
      <c r="C6" s="247"/>
      <c r="D6" s="247"/>
      <c r="E6" s="247"/>
      <c r="F6" s="247"/>
      <c r="G6" s="247"/>
      <c r="H6" s="247"/>
      <c r="I6" s="247"/>
      <c r="J6" s="247"/>
    </row>
    <row r="7" spans="1:10" ht="15.75" thickBot="1">
      <c r="A7" s="246" t="s">
        <v>201</v>
      </c>
      <c r="B7" s="246"/>
      <c r="C7" s="247"/>
      <c r="D7" s="247"/>
      <c r="E7" s="247"/>
      <c r="F7" s="247"/>
      <c r="G7" s="247"/>
      <c r="H7" s="247"/>
      <c r="I7" s="247"/>
      <c r="J7" s="247"/>
    </row>
    <row r="8" spans="1:10" ht="24.75" customHeight="1">
      <c r="A8" s="500" t="s">
        <v>747</v>
      </c>
      <c r="B8" s="501"/>
      <c r="C8" s="502"/>
      <c r="D8" s="503" t="s">
        <v>748</v>
      </c>
      <c r="E8" s="504"/>
      <c r="F8" s="504"/>
      <c r="G8" s="504"/>
      <c r="H8" s="504"/>
      <c r="I8" s="504"/>
      <c r="J8" s="505"/>
    </row>
    <row r="9" spans="1:10">
      <c r="A9" s="515" t="s">
        <v>749</v>
      </c>
      <c r="B9" s="515" t="s">
        <v>615</v>
      </c>
      <c r="C9" s="515" t="s">
        <v>750</v>
      </c>
      <c r="D9" s="518" t="s">
        <v>751</v>
      </c>
      <c r="E9" s="520" t="s">
        <v>752</v>
      </c>
      <c r="F9" s="492" t="s">
        <v>753</v>
      </c>
      <c r="G9" s="493"/>
      <c r="H9" s="493"/>
      <c r="I9" s="493"/>
      <c r="J9" s="494"/>
    </row>
    <row r="10" spans="1:10">
      <c r="A10" s="516"/>
      <c r="B10" s="516"/>
      <c r="C10" s="516"/>
      <c r="D10" s="518"/>
      <c r="E10" s="520"/>
      <c r="F10" s="495" t="s">
        <v>754</v>
      </c>
      <c r="G10" s="495"/>
      <c r="H10" s="495"/>
      <c r="I10" s="495"/>
      <c r="J10" s="496"/>
    </row>
    <row r="11" spans="1:10" ht="60.75" customHeight="1" thickBot="1">
      <c r="A11" s="517"/>
      <c r="B11" s="517"/>
      <c r="C11" s="517"/>
      <c r="D11" s="519"/>
      <c r="E11" s="521"/>
      <c r="F11" s="248" t="s">
        <v>622</v>
      </c>
      <c r="G11" s="248" t="s">
        <v>624</v>
      </c>
      <c r="H11" s="248" t="s">
        <v>628</v>
      </c>
      <c r="I11" s="248" t="s">
        <v>630</v>
      </c>
      <c r="J11" s="249" t="s">
        <v>755</v>
      </c>
    </row>
    <row r="12" spans="1:10" ht="16.5" customHeight="1" thickBot="1">
      <c r="A12" s="377">
        <v>1</v>
      </c>
      <c r="B12" s="378">
        <v>1</v>
      </c>
      <c r="C12" s="378">
        <v>2</v>
      </c>
      <c r="D12" s="379">
        <v>51</v>
      </c>
      <c r="E12" s="380" t="s">
        <v>108</v>
      </c>
      <c r="F12" s="381">
        <f>+F13+F15+F17+F19+F21</f>
        <v>103108.2</v>
      </c>
      <c r="G12" s="381">
        <f t="shared" ref="G12:J12" si="0">+G13+G15+G17+G19+G21</f>
        <v>0</v>
      </c>
      <c r="H12" s="381">
        <f t="shared" si="0"/>
        <v>0</v>
      </c>
      <c r="I12" s="381">
        <f t="shared" si="0"/>
        <v>2000</v>
      </c>
      <c r="J12" s="381">
        <f t="shared" si="0"/>
        <v>105108.2</v>
      </c>
    </row>
    <row r="13" spans="1:10" ht="16.5" customHeight="1">
      <c r="A13" s="382">
        <v>1</v>
      </c>
      <c r="B13" s="382">
        <v>1</v>
      </c>
      <c r="C13" s="382">
        <v>2</v>
      </c>
      <c r="D13" s="383">
        <v>511</v>
      </c>
      <c r="E13" s="384" t="s">
        <v>756</v>
      </c>
      <c r="F13" s="385">
        <f>+F14</f>
        <v>88800</v>
      </c>
      <c r="G13" s="385">
        <f t="shared" ref="G13:J13" si="1">+G14</f>
        <v>0</v>
      </c>
      <c r="H13" s="385">
        <f t="shared" si="1"/>
        <v>0</v>
      </c>
      <c r="I13" s="385">
        <f t="shared" si="1"/>
        <v>0</v>
      </c>
      <c r="J13" s="385">
        <f t="shared" si="1"/>
        <v>88800</v>
      </c>
    </row>
    <row r="14" spans="1:10" ht="16.5" customHeight="1">
      <c r="A14" s="386">
        <v>1</v>
      </c>
      <c r="B14" s="386">
        <v>1</v>
      </c>
      <c r="C14" s="386">
        <v>2</v>
      </c>
      <c r="D14" s="387">
        <v>51105</v>
      </c>
      <c r="E14" s="388" t="s">
        <v>113</v>
      </c>
      <c r="F14" s="389">
        <v>88800</v>
      </c>
      <c r="G14" s="389"/>
      <c r="H14" s="389"/>
      <c r="I14" s="389"/>
      <c r="J14" s="385">
        <f t="shared" ref="J14:J75" si="2">SUM(F14:I14)</f>
        <v>88800</v>
      </c>
    </row>
    <row r="15" spans="1:10" ht="16.5" customHeight="1">
      <c r="A15" s="390">
        <v>1</v>
      </c>
      <c r="B15" s="390">
        <v>1</v>
      </c>
      <c r="C15" s="390">
        <v>2</v>
      </c>
      <c r="D15" s="391">
        <v>512</v>
      </c>
      <c r="E15" s="392" t="s">
        <v>757</v>
      </c>
      <c r="F15" s="393">
        <f>+F16</f>
        <v>0</v>
      </c>
      <c r="G15" s="393">
        <f t="shared" ref="G15:J15" si="3">+G16</f>
        <v>0</v>
      </c>
      <c r="H15" s="393">
        <f t="shared" si="3"/>
        <v>0</v>
      </c>
      <c r="I15" s="393">
        <f t="shared" si="3"/>
        <v>2000</v>
      </c>
      <c r="J15" s="393">
        <f t="shared" si="3"/>
        <v>2000</v>
      </c>
    </row>
    <row r="16" spans="1:10" ht="16.5" customHeight="1">
      <c r="A16" s="394">
        <v>1</v>
      </c>
      <c r="B16" s="394">
        <v>1</v>
      </c>
      <c r="C16" s="394">
        <v>2</v>
      </c>
      <c r="D16" s="387">
        <v>51207</v>
      </c>
      <c r="E16" s="388" t="s">
        <v>758</v>
      </c>
      <c r="F16" s="395"/>
      <c r="G16" s="395"/>
      <c r="H16" s="395"/>
      <c r="I16" s="389">
        <v>2000</v>
      </c>
      <c r="J16" s="385">
        <f t="shared" si="2"/>
        <v>2000</v>
      </c>
    </row>
    <row r="17" spans="1:10" ht="16.5" customHeight="1">
      <c r="A17" s="390">
        <v>1</v>
      </c>
      <c r="B17" s="390">
        <v>1</v>
      </c>
      <c r="C17" s="390">
        <v>2</v>
      </c>
      <c r="D17" s="391">
        <v>514</v>
      </c>
      <c r="E17" s="392" t="s">
        <v>759</v>
      </c>
      <c r="F17" s="393">
        <f>+F18</f>
        <v>4039.2</v>
      </c>
      <c r="G17" s="393">
        <f t="shared" ref="G17:J17" si="4">+G18</f>
        <v>0</v>
      </c>
      <c r="H17" s="393">
        <f t="shared" si="4"/>
        <v>0</v>
      </c>
      <c r="I17" s="393">
        <f t="shared" si="4"/>
        <v>0</v>
      </c>
      <c r="J17" s="393">
        <f t="shared" si="4"/>
        <v>4039.2</v>
      </c>
    </row>
    <row r="18" spans="1:10" ht="16.5" customHeight="1">
      <c r="A18" s="386">
        <v>1</v>
      </c>
      <c r="B18" s="386">
        <v>1</v>
      </c>
      <c r="C18" s="386">
        <v>2</v>
      </c>
      <c r="D18" s="387">
        <v>51401</v>
      </c>
      <c r="E18" s="388" t="s">
        <v>760</v>
      </c>
      <c r="F18" s="389">
        <v>4039.2</v>
      </c>
      <c r="G18" s="389"/>
      <c r="H18" s="389"/>
      <c r="I18" s="389"/>
      <c r="J18" s="385">
        <f t="shared" si="2"/>
        <v>4039.2</v>
      </c>
    </row>
    <row r="19" spans="1:10" ht="26.25" customHeight="1">
      <c r="A19" s="390">
        <v>1</v>
      </c>
      <c r="B19" s="390">
        <v>1</v>
      </c>
      <c r="C19" s="390">
        <v>2</v>
      </c>
      <c r="D19" s="391">
        <v>515</v>
      </c>
      <c r="E19" s="392" t="s">
        <v>761</v>
      </c>
      <c r="F19" s="393">
        <f>+F20</f>
        <v>3069</v>
      </c>
      <c r="G19" s="393">
        <f t="shared" ref="G19:J19" si="5">+G20</f>
        <v>0</v>
      </c>
      <c r="H19" s="393">
        <f t="shared" si="5"/>
        <v>0</v>
      </c>
      <c r="I19" s="393">
        <f t="shared" si="5"/>
        <v>0</v>
      </c>
      <c r="J19" s="393">
        <f t="shared" si="5"/>
        <v>3069</v>
      </c>
    </row>
    <row r="20" spans="1:10" ht="16.5" customHeight="1">
      <c r="A20" s="386">
        <v>1</v>
      </c>
      <c r="B20" s="386">
        <v>1</v>
      </c>
      <c r="C20" s="386">
        <v>2</v>
      </c>
      <c r="D20" s="387">
        <v>51501</v>
      </c>
      <c r="E20" s="388" t="s">
        <v>760</v>
      </c>
      <c r="F20" s="389">
        <v>3069</v>
      </c>
      <c r="G20" s="389"/>
      <c r="H20" s="389"/>
      <c r="I20" s="389"/>
      <c r="J20" s="385">
        <f t="shared" si="2"/>
        <v>3069</v>
      </c>
    </row>
    <row r="21" spans="1:10" ht="16.5" customHeight="1">
      <c r="A21" s="390">
        <v>1</v>
      </c>
      <c r="B21" s="390">
        <v>1</v>
      </c>
      <c r="C21" s="390">
        <v>2</v>
      </c>
      <c r="D21" s="391">
        <v>516</v>
      </c>
      <c r="E21" s="392" t="s">
        <v>762</v>
      </c>
      <c r="F21" s="393">
        <f>+F22</f>
        <v>7200</v>
      </c>
      <c r="G21" s="393">
        <f t="shared" ref="G21:J21" si="6">+G22</f>
        <v>0</v>
      </c>
      <c r="H21" s="393">
        <f t="shared" si="6"/>
        <v>0</v>
      </c>
      <c r="I21" s="393">
        <f t="shared" si="6"/>
        <v>0</v>
      </c>
      <c r="J21" s="393">
        <f t="shared" si="6"/>
        <v>7200</v>
      </c>
    </row>
    <row r="22" spans="1:10" ht="16.5" customHeight="1" thickBot="1">
      <c r="A22" s="386">
        <v>1</v>
      </c>
      <c r="B22" s="386">
        <v>1</v>
      </c>
      <c r="C22" s="386">
        <v>2</v>
      </c>
      <c r="D22" s="387">
        <v>51601</v>
      </c>
      <c r="E22" s="388" t="s">
        <v>763</v>
      </c>
      <c r="F22" s="396">
        <v>7200</v>
      </c>
      <c r="G22" s="389">
        <v>0</v>
      </c>
      <c r="H22" s="389">
        <v>0</v>
      </c>
      <c r="I22" s="389">
        <v>0</v>
      </c>
      <c r="J22" s="385">
        <f t="shared" si="2"/>
        <v>7200</v>
      </c>
    </row>
    <row r="23" spans="1:10" ht="16.5" customHeight="1" thickBot="1">
      <c r="A23" s="377">
        <v>1</v>
      </c>
      <c r="B23" s="378">
        <v>1</v>
      </c>
      <c r="C23" s="378">
        <v>2</v>
      </c>
      <c r="D23" s="397">
        <v>54</v>
      </c>
      <c r="E23" s="398" t="s">
        <v>764</v>
      </c>
      <c r="F23" s="381">
        <f>+F24+F41+F46+F53+F57</f>
        <v>30853.93</v>
      </c>
      <c r="G23" s="381">
        <f>+G24+G41+G46+G53+G57</f>
        <v>3325</v>
      </c>
      <c r="H23" s="381">
        <f>+H24+H41+H46+H53+H57</f>
        <v>2975</v>
      </c>
      <c r="I23" s="399">
        <f>+I24+I41+I46+I53+I57</f>
        <v>19525</v>
      </c>
      <c r="J23" s="400">
        <f t="shared" si="2"/>
        <v>56678.93</v>
      </c>
    </row>
    <row r="24" spans="1:10" ht="16.5" customHeight="1">
      <c r="A24" s="401">
        <v>1</v>
      </c>
      <c r="B24" s="401">
        <v>1</v>
      </c>
      <c r="C24" s="401">
        <v>2</v>
      </c>
      <c r="D24" s="383">
        <v>541</v>
      </c>
      <c r="E24" s="384" t="s">
        <v>765</v>
      </c>
      <c r="F24" s="385">
        <f>SUM(F25:F40)</f>
        <v>9000</v>
      </c>
      <c r="G24" s="385">
        <f t="shared" ref="G24:J24" si="7">SUM(G25:G40)</f>
        <v>2800</v>
      </c>
      <c r="H24" s="385">
        <f t="shared" si="7"/>
        <v>2750</v>
      </c>
      <c r="I24" s="385">
        <f t="shared" si="7"/>
        <v>5650</v>
      </c>
      <c r="J24" s="385">
        <f t="shared" si="7"/>
        <v>20200</v>
      </c>
    </row>
    <row r="25" spans="1:10" ht="16.5" customHeight="1">
      <c r="A25" s="386">
        <v>1</v>
      </c>
      <c r="B25" s="386">
        <v>1</v>
      </c>
      <c r="C25" s="386">
        <v>2</v>
      </c>
      <c r="D25" s="387">
        <v>54101</v>
      </c>
      <c r="E25" s="388" t="s">
        <v>133</v>
      </c>
      <c r="F25" s="389">
        <v>750</v>
      </c>
      <c r="G25" s="389">
        <v>750</v>
      </c>
      <c r="H25" s="389">
        <v>750</v>
      </c>
      <c r="I25" s="389">
        <v>750</v>
      </c>
      <c r="J25" s="385">
        <f t="shared" si="2"/>
        <v>3000</v>
      </c>
    </row>
    <row r="26" spans="1:10" ht="16.5" customHeight="1">
      <c r="A26" s="386">
        <v>1</v>
      </c>
      <c r="B26" s="386">
        <v>1</v>
      </c>
      <c r="C26" s="386">
        <v>2</v>
      </c>
      <c r="D26" s="402">
        <v>54103</v>
      </c>
      <c r="E26" s="403" t="s">
        <v>135</v>
      </c>
      <c r="F26" s="219"/>
      <c r="G26" s="219"/>
      <c r="H26" s="219"/>
      <c r="I26" s="219">
        <v>250</v>
      </c>
      <c r="J26" s="385">
        <f t="shared" si="2"/>
        <v>250</v>
      </c>
    </row>
    <row r="27" spans="1:10" ht="16.5" customHeight="1">
      <c r="A27" s="386">
        <v>1</v>
      </c>
      <c r="B27" s="386">
        <v>1</v>
      </c>
      <c r="C27" s="386">
        <v>2</v>
      </c>
      <c r="D27" s="402">
        <v>54104</v>
      </c>
      <c r="E27" s="403" t="s">
        <v>136</v>
      </c>
      <c r="F27" s="219">
        <v>250</v>
      </c>
      <c r="G27" s="219">
        <v>250</v>
      </c>
      <c r="H27" s="219">
        <v>250</v>
      </c>
      <c r="I27" s="219">
        <v>250</v>
      </c>
      <c r="J27" s="385">
        <f t="shared" si="2"/>
        <v>1000</v>
      </c>
    </row>
    <row r="28" spans="1:10" ht="16.5" customHeight="1">
      <c r="A28" s="386">
        <v>1</v>
      </c>
      <c r="B28" s="386">
        <v>1</v>
      </c>
      <c r="C28" s="386">
        <v>2</v>
      </c>
      <c r="D28" s="402">
        <v>54105</v>
      </c>
      <c r="E28" s="403" t="s">
        <v>766</v>
      </c>
      <c r="F28" s="219">
        <v>1000</v>
      </c>
      <c r="G28" s="219">
        <v>1000</v>
      </c>
      <c r="H28" s="219">
        <v>1000</v>
      </c>
      <c r="I28" s="219">
        <v>1000</v>
      </c>
      <c r="J28" s="385">
        <f t="shared" si="2"/>
        <v>4000</v>
      </c>
    </row>
    <row r="29" spans="1:10" ht="16.5" customHeight="1">
      <c r="A29" s="386">
        <v>1</v>
      </c>
      <c r="B29" s="386">
        <v>1</v>
      </c>
      <c r="C29" s="386">
        <v>2</v>
      </c>
      <c r="D29" s="402">
        <v>54106</v>
      </c>
      <c r="E29" s="403" t="s">
        <v>767</v>
      </c>
      <c r="F29" s="219"/>
      <c r="G29" s="219"/>
      <c r="H29" s="219"/>
      <c r="I29" s="219">
        <v>100</v>
      </c>
      <c r="J29" s="385">
        <f t="shared" si="2"/>
        <v>100</v>
      </c>
    </row>
    <row r="30" spans="1:10" ht="16.5" customHeight="1">
      <c r="A30" s="386">
        <v>1</v>
      </c>
      <c r="B30" s="386">
        <v>1</v>
      </c>
      <c r="C30" s="386">
        <v>2</v>
      </c>
      <c r="D30" s="402">
        <v>54107</v>
      </c>
      <c r="E30" s="403" t="s">
        <v>768</v>
      </c>
      <c r="F30" s="219">
        <v>300</v>
      </c>
      <c r="G30" s="219"/>
      <c r="H30" s="219"/>
      <c r="I30" s="219">
        <v>300</v>
      </c>
      <c r="J30" s="385">
        <f t="shared" si="2"/>
        <v>600</v>
      </c>
    </row>
    <row r="31" spans="1:10" ht="16.5" customHeight="1">
      <c r="A31" s="386">
        <v>1</v>
      </c>
      <c r="B31" s="386">
        <v>1</v>
      </c>
      <c r="C31" s="386">
        <v>2</v>
      </c>
      <c r="D31" s="402">
        <v>54109</v>
      </c>
      <c r="E31" s="403" t="s">
        <v>141</v>
      </c>
      <c r="F31" s="219">
        <v>500</v>
      </c>
      <c r="G31" s="219"/>
      <c r="H31" s="219"/>
      <c r="I31" s="219"/>
      <c r="J31" s="385">
        <f t="shared" si="2"/>
        <v>500</v>
      </c>
    </row>
    <row r="32" spans="1:10" ht="16.5" customHeight="1">
      <c r="A32" s="386">
        <v>1</v>
      </c>
      <c r="B32" s="386">
        <v>1</v>
      </c>
      <c r="C32" s="386">
        <v>2</v>
      </c>
      <c r="D32" s="402">
        <v>54110</v>
      </c>
      <c r="E32" s="403" t="s">
        <v>769</v>
      </c>
      <c r="F32" s="219">
        <v>4000</v>
      </c>
      <c r="G32" s="219"/>
      <c r="H32" s="219"/>
      <c r="I32" s="219"/>
      <c r="J32" s="385">
        <f t="shared" si="2"/>
        <v>4000</v>
      </c>
    </row>
    <row r="33" spans="1:10" ht="16.5" customHeight="1">
      <c r="A33" s="386">
        <v>1</v>
      </c>
      <c r="B33" s="386">
        <v>1</v>
      </c>
      <c r="C33" s="386">
        <v>2</v>
      </c>
      <c r="D33" s="402">
        <v>54111</v>
      </c>
      <c r="E33" s="403" t="s">
        <v>770</v>
      </c>
      <c r="F33" s="219"/>
      <c r="G33" s="219"/>
      <c r="H33" s="219"/>
      <c r="I33" s="219">
        <v>500</v>
      </c>
      <c r="J33" s="385">
        <f t="shared" si="2"/>
        <v>500</v>
      </c>
    </row>
    <row r="34" spans="1:10" ht="16.5" customHeight="1">
      <c r="A34" s="386">
        <v>1</v>
      </c>
      <c r="B34" s="386">
        <v>1</v>
      </c>
      <c r="C34" s="386">
        <v>2</v>
      </c>
      <c r="D34" s="402">
        <v>54112</v>
      </c>
      <c r="E34" s="403" t="s">
        <v>771</v>
      </c>
      <c r="F34" s="219"/>
      <c r="G34" s="219"/>
      <c r="H34" s="219"/>
      <c r="I34" s="219">
        <v>500</v>
      </c>
      <c r="J34" s="385">
        <f t="shared" si="2"/>
        <v>500</v>
      </c>
    </row>
    <row r="35" spans="1:10" ht="16.5" customHeight="1">
      <c r="A35" s="386">
        <v>1</v>
      </c>
      <c r="B35" s="386">
        <v>1</v>
      </c>
      <c r="C35" s="386">
        <v>2</v>
      </c>
      <c r="D35" s="402">
        <v>54114</v>
      </c>
      <c r="E35" s="403" t="s">
        <v>772</v>
      </c>
      <c r="F35" s="219">
        <v>250</v>
      </c>
      <c r="G35" s="219">
        <v>250</v>
      </c>
      <c r="H35" s="219">
        <v>250</v>
      </c>
      <c r="I35" s="219">
        <v>250</v>
      </c>
      <c r="J35" s="385">
        <f t="shared" si="2"/>
        <v>1000</v>
      </c>
    </row>
    <row r="36" spans="1:10" ht="16.5" customHeight="1">
      <c r="A36" s="386">
        <v>1</v>
      </c>
      <c r="B36" s="386">
        <v>1</v>
      </c>
      <c r="C36" s="386">
        <v>2</v>
      </c>
      <c r="D36" s="402">
        <v>54115</v>
      </c>
      <c r="E36" s="403" t="s">
        <v>773</v>
      </c>
      <c r="F36" s="219">
        <v>400</v>
      </c>
      <c r="G36" s="219">
        <v>400</v>
      </c>
      <c r="H36" s="219">
        <v>400</v>
      </c>
      <c r="I36" s="219">
        <v>400</v>
      </c>
      <c r="J36" s="385">
        <f t="shared" si="2"/>
        <v>1600</v>
      </c>
    </row>
    <row r="37" spans="1:10" ht="16.5" customHeight="1">
      <c r="A37" s="386">
        <v>1</v>
      </c>
      <c r="B37" s="386">
        <v>1</v>
      </c>
      <c r="C37" s="386">
        <v>2</v>
      </c>
      <c r="D37" s="402">
        <v>54116</v>
      </c>
      <c r="E37" s="403" t="s">
        <v>774</v>
      </c>
      <c r="F37" s="219">
        <v>450</v>
      </c>
      <c r="G37" s="219">
        <v>50</v>
      </c>
      <c r="H37" s="219"/>
      <c r="I37" s="219"/>
      <c r="J37" s="385">
        <f t="shared" si="2"/>
        <v>500</v>
      </c>
    </row>
    <row r="38" spans="1:10" ht="16.5" customHeight="1">
      <c r="A38" s="386">
        <v>1</v>
      </c>
      <c r="B38" s="386">
        <v>1</v>
      </c>
      <c r="C38" s="386">
        <v>2</v>
      </c>
      <c r="D38" s="402">
        <v>54118</v>
      </c>
      <c r="E38" s="403" t="s">
        <v>149</v>
      </c>
      <c r="F38" s="219"/>
      <c r="G38" s="219"/>
      <c r="H38" s="219"/>
      <c r="I38" s="219">
        <v>250</v>
      </c>
      <c r="J38" s="385">
        <f t="shared" si="2"/>
        <v>250</v>
      </c>
    </row>
    <row r="39" spans="1:10" ht="16.5" customHeight="1">
      <c r="A39" s="386">
        <v>1</v>
      </c>
      <c r="B39" s="386">
        <v>1</v>
      </c>
      <c r="C39" s="386">
        <v>2</v>
      </c>
      <c r="D39" s="402">
        <v>54119</v>
      </c>
      <c r="E39" s="403" t="s">
        <v>775</v>
      </c>
      <c r="F39" s="219">
        <v>100</v>
      </c>
      <c r="G39" s="219">
        <v>100</v>
      </c>
      <c r="H39" s="219">
        <v>100</v>
      </c>
      <c r="I39" s="219">
        <v>100</v>
      </c>
      <c r="J39" s="385">
        <f t="shared" si="2"/>
        <v>400</v>
      </c>
    </row>
    <row r="40" spans="1:10" ht="16.5" customHeight="1">
      <c r="A40" s="386">
        <v>1</v>
      </c>
      <c r="B40" s="386">
        <v>1</v>
      </c>
      <c r="C40" s="386">
        <v>2</v>
      </c>
      <c r="D40" s="402">
        <v>54199</v>
      </c>
      <c r="E40" s="403" t="s">
        <v>776</v>
      </c>
      <c r="F40" s="219">
        <v>1000</v>
      </c>
      <c r="G40" s="219"/>
      <c r="H40" s="219"/>
      <c r="I40" s="219">
        <v>1000</v>
      </c>
      <c r="J40" s="385">
        <f t="shared" si="2"/>
        <v>2000</v>
      </c>
    </row>
    <row r="41" spans="1:10" ht="16.5" customHeight="1">
      <c r="A41" s="390">
        <v>1</v>
      </c>
      <c r="B41" s="390">
        <v>1</v>
      </c>
      <c r="C41" s="390">
        <v>2</v>
      </c>
      <c r="D41" s="391">
        <v>542</v>
      </c>
      <c r="E41" s="392" t="s">
        <v>708</v>
      </c>
      <c r="F41" s="393">
        <f>SUM(F42:F45)</f>
        <v>2000</v>
      </c>
      <c r="G41" s="393">
        <f t="shared" ref="G41:J41" si="8">SUM(G42:G45)</f>
        <v>0</v>
      </c>
      <c r="H41" s="393">
        <f t="shared" si="8"/>
        <v>100</v>
      </c>
      <c r="I41" s="393">
        <f t="shared" si="8"/>
        <v>13000</v>
      </c>
      <c r="J41" s="393">
        <f t="shared" si="8"/>
        <v>15100</v>
      </c>
    </row>
    <row r="42" spans="1:10" ht="16.5" customHeight="1">
      <c r="A42" s="386">
        <v>1</v>
      </c>
      <c r="B42" s="386">
        <v>1</v>
      </c>
      <c r="C42" s="386">
        <v>2</v>
      </c>
      <c r="D42" s="387">
        <v>54201</v>
      </c>
      <c r="E42" s="388" t="s">
        <v>777</v>
      </c>
      <c r="F42" s="389"/>
      <c r="G42" s="389"/>
      <c r="H42" s="389"/>
      <c r="I42" s="389">
        <v>12000</v>
      </c>
      <c r="J42" s="385">
        <f t="shared" si="2"/>
        <v>12000</v>
      </c>
    </row>
    <row r="43" spans="1:10" ht="16.5" customHeight="1">
      <c r="A43" s="386">
        <v>1</v>
      </c>
      <c r="B43" s="386">
        <v>1</v>
      </c>
      <c r="C43" s="386">
        <v>2</v>
      </c>
      <c r="D43" s="387">
        <v>54202</v>
      </c>
      <c r="E43" s="388" t="s">
        <v>778</v>
      </c>
      <c r="F43" s="389"/>
      <c r="G43" s="389"/>
      <c r="H43" s="389"/>
      <c r="I43" s="389">
        <v>1000</v>
      </c>
      <c r="J43" s="385">
        <f t="shared" si="2"/>
        <v>1000</v>
      </c>
    </row>
    <row r="44" spans="1:10" ht="16.5" customHeight="1">
      <c r="A44" s="386">
        <v>1</v>
      </c>
      <c r="B44" s="386">
        <v>1</v>
      </c>
      <c r="C44" s="386">
        <v>2</v>
      </c>
      <c r="D44" s="387">
        <v>54203</v>
      </c>
      <c r="E44" s="388" t="s">
        <v>779</v>
      </c>
      <c r="F44" s="404">
        <v>2000</v>
      </c>
      <c r="G44" s="389"/>
      <c r="H44" s="389"/>
      <c r="I44" s="389"/>
      <c r="J44" s="385">
        <f t="shared" si="2"/>
        <v>2000</v>
      </c>
    </row>
    <row r="45" spans="1:10" ht="16.5" customHeight="1">
      <c r="A45" s="386"/>
      <c r="B45" s="386">
        <v>1</v>
      </c>
      <c r="C45" s="386">
        <v>2</v>
      </c>
      <c r="D45" s="387">
        <v>54204</v>
      </c>
      <c r="E45" s="388" t="s">
        <v>780</v>
      </c>
      <c r="F45" s="404"/>
      <c r="G45" s="389"/>
      <c r="H45" s="389">
        <v>100</v>
      </c>
      <c r="I45" s="389"/>
      <c r="J45" s="385">
        <f t="shared" si="2"/>
        <v>100</v>
      </c>
    </row>
    <row r="46" spans="1:10" ht="16.5" customHeight="1">
      <c r="A46" s="390">
        <v>1</v>
      </c>
      <c r="B46" s="390">
        <v>1</v>
      </c>
      <c r="C46" s="390">
        <v>2</v>
      </c>
      <c r="D46" s="391">
        <v>543</v>
      </c>
      <c r="E46" s="392" t="s">
        <v>781</v>
      </c>
      <c r="F46" s="393">
        <f>SUM(F47:F52)</f>
        <v>6778.28</v>
      </c>
      <c r="G46" s="393">
        <f t="shared" ref="G46:J46" si="9">SUM(G47:G52)</f>
        <v>400</v>
      </c>
      <c r="H46" s="393">
        <f t="shared" si="9"/>
        <v>0</v>
      </c>
      <c r="I46" s="393">
        <f t="shared" si="9"/>
        <v>750</v>
      </c>
      <c r="J46" s="393">
        <f t="shared" si="9"/>
        <v>7928.28</v>
      </c>
    </row>
    <row r="47" spans="1:10" ht="16.5" customHeight="1">
      <c r="A47" s="386">
        <v>1</v>
      </c>
      <c r="B47" s="386">
        <v>1</v>
      </c>
      <c r="C47" s="386">
        <v>2</v>
      </c>
      <c r="D47" s="387">
        <v>54301</v>
      </c>
      <c r="E47" s="388" t="s">
        <v>782</v>
      </c>
      <c r="F47" s="389">
        <v>150</v>
      </c>
      <c r="G47" s="389"/>
      <c r="H47" s="389"/>
      <c r="I47" s="389">
        <v>150</v>
      </c>
      <c r="J47" s="385">
        <f t="shared" si="2"/>
        <v>300</v>
      </c>
    </row>
    <row r="48" spans="1:10" ht="16.5" customHeight="1">
      <c r="A48" s="386"/>
      <c r="B48" s="386">
        <v>1</v>
      </c>
      <c r="C48" s="386">
        <v>2</v>
      </c>
      <c r="D48" s="387">
        <v>54302</v>
      </c>
      <c r="E48" s="388" t="s">
        <v>783</v>
      </c>
      <c r="F48" s="389">
        <v>4000</v>
      </c>
      <c r="G48" s="389"/>
      <c r="H48" s="389"/>
      <c r="I48" s="389"/>
      <c r="J48" s="385">
        <f t="shared" si="2"/>
        <v>4000</v>
      </c>
    </row>
    <row r="49" spans="1:10" ht="16.5" customHeight="1">
      <c r="A49" s="405"/>
      <c r="B49" s="386">
        <v>1</v>
      </c>
      <c r="C49" s="386">
        <v>2</v>
      </c>
      <c r="D49" s="387">
        <v>54304</v>
      </c>
      <c r="E49" s="388" t="s">
        <v>784</v>
      </c>
      <c r="F49" s="389">
        <v>300</v>
      </c>
      <c r="G49" s="406"/>
      <c r="H49" s="389"/>
      <c r="I49" s="389">
        <v>500</v>
      </c>
      <c r="J49" s="385">
        <f t="shared" si="2"/>
        <v>800</v>
      </c>
    </row>
    <row r="50" spans="1:10" ht="16.5" customHeight="1">
      <c r="A50" s="405"/>
      <c r="B50" s="386">
        <v>1</v>
      </c>
      <c r="C50" s="386">
        <v>2</v>
      </c>
      <c r="D50" s="387">
        <v>54305</v>
      </c>
      <c r="E50" s="388" t="s">
        <v>785</v>
      </c>
      <c r="F50" s="389">
        <v>2028.28</v>
      </c>
      <c r="G50" s="389">
        <v>100</v>
      </c>
      <c r="H50" s="389"/>
      <c r="I50" s="389"/>
      <c r="J50" s="385">
        <f t="shared" si="2"/>
        <v>2128.2799999999997</v>
      </c>
    </row>
    <row r="51" spans="1:10" ht="16.5" customHeight="1">
      <c r="A51" s="405"/>
      <c r="B51" s="386">
        <v>1</v>
      </c>
      <c r="C51" s="386">
        <v>2</v>
      </c>
      <c r="D51" s="387">
        <v>54313</v>
      </c>
      <c r="E51" s="388" t="s">
        <v>786</v>
      </c>
      <c r="F51" s="389">
        <v>100</v>
      </c>
      <c r="G51" s="389">
        <v>100</v>
      </c>
      <c r="H51" s="389"/>
      <c r="I51" s="389"/>
      <c r="J51" s="385">
        <f t="shared" si="2"/>
        <v>200</v>
      </c>
    </row>
    <row r="52" spans="1:10" ht="23.25" customHeight="1">
      <c r="A52" s="386"/>
      <c r="B52" s="386">
        <v>1</v>
      </c>
      <c r="C52" s="386">
        <v>2</v>
      </c>
      <c r="D52" s="387">
        <v>54399</v>
      </c>
      <c r="E52" s="388" t="s">
        <v>787</v>
      </c>
      <c r="F52" s="389">
        <v>200</v>
      </c>
      <c r="G52" s="389">
        <v>200</v>
      </c>
      <c r="H52" s="389"/>
      <c r="I52" s="389">
        <v>100</v>
      </c>
      <c r="J52" s="385">
        <f t="shared" si="2"/>
        <v>500</v>
      </c>
    </row>
    <row r="53" spans="1:10" ht="16.5" customHeight="1">
      <c r="A53" s="390">
        <v>1</v>
      </c>
      <c r="B53" s="390">
        <v>1</v>
      </c>
      <c r="C53" s="390">
        <v>2</v>
      </c>
      <c r="D53" s="391">
        <v>544</v>
      </c>
      <c r="E53" s="392" t="s">
        <v>788</v>
      </c>
      <c r="F53" s="393">
        <f>SUM(F54:F56)</f>
        <v>325</v>
      </c>
      <c r="G53" s="393">
        <f t="shared" ref="G53:J53" si="10">SUM(G54:G56)</f>
        <v>125</v>
      </c>
      <c r="H53" s="393">
        <f t="shared" si="10"/>
        <v>125</v>
      </c>
      <c r="I53" s="393">
        <f t="shared" si="10"/>
        <v>125</v>
      </c>
      <c r="J53" s="393">
        <f t="shared" si="10"/>
        <v>700</v>
      </c>
    </row>
    <row r="54" spans="1:10" ht="16.5" customHeight="1">
      <c r="A54" s="386">
        <v>1</v>
      </c>
      <c r="B54" s="386">
        <v>1</v>
      </c>
      <c r="C54" s="386">
        <v>2</v>
      </c>
      <c r="D54" s="387">
        <v>54401</v>
      </c>
      <c r="E54" s="388" t="s">
        <v>789</v>
      </c>
      <c r="F54" s="389">
        <v>225</v>
      </c>
      <c r="G54" s="389">
        <v>25</v>
      </c>
      <c r="H54" s="389">
        <v>25</v>
      </c>
      <c r="I54" s="389">
        <v>25</v>
      </c>
      <c r="J54" s="385">
        <f t="shared" si="2"/>
        <v>300</v>
      </c>
    </row>
    <row r="55" spans="1:10" ht="16.5" customHeight="1">
      <c r="A55" s="386">
        <v>1</v>
      </c>
      <c r="B55" s="386">
        <v>1</v>
      </c>
      <c r="C55" s="386">
        <v>2</v>
      </c>
      <c r="D55" s="387">
        <v>54403</v>
      </c>
      <c r="E55" s="388" t="s">
        <v>790</v>
      </c>
      <c r="F55" s="389">
        <v>100</v>
      </c>
      <c r="G55" s="389">
        <v>100</v>
      </c>
      <c r="H55" s="389">
        <v>100</v>
      </c>
      <c r="I55" s="389">
        <v>100</v>
      </c>
      <c r="J55" s="385">
        <f t="shared" si="2"/>
        <v>400</v>
      </c>
    </row>
    <row r="56" spans="1:10" ht="16.5" customHeight="1">
      <c r="A56" s="386"/>
      <c r="B56" s="386">
        <v>1</v>
      </c>
      <c r="C56" s="386">
        <v>2</v>
      </c>
      <c r="D56" s="387">
        <v>54404</v>
      </c>
      <c r="E56" s="388" t="s">
        <v>791</v>
      </c>
      <c r="F56" s="389"/>
      <c r="G56" s="389"/>
      <c r="H56" s="389"/>
      <c r="I56" s="389"/>
      <c r="J56" s="385">
        <f t="shared" si="2"/>
        <v>0</v>
      </c>
    </row>
    <row r="57" spans="1:10" ht="16.5" customHeight="1">
      <c r="A57" s="390">
        <v>1</v>
      </c>
      <c r="B57" s="390">
        <v>1</v>
      </c>
      <c r="C57" s="390">
        <v>2</v>
      </c>
      <c r="D57" s="391">
        <v>545</v>
      </c>
      <c r="E57" s="392" t="s">
        <v>792</v>
      </c>
      <c r="F57" s="393">
        <f>SUM(F58:F59)</f>
        <v>12750.65</v>
      </c>
      <c r="G57" s="393">
        <f t="shared" ref="G57:J57" si="11">SUM(G58:G59)</f>
        <v>0</v>
      </c>
      <c r="H57" s="393">
        <f t="shared" si="11"/>
        <v>0</v>
      </c>
      <c r="I57" s="393">
        <f t="shared" si="11"/>
        <v>0</v>
      </c>
      <c r="J57" s="393">
        <f t="shared" si="11"/>
        <v>12750.65</v>
      </c>
    </row>
    <row r="58" spans="1:10" ht="16.5" customHeight="1">
      <c r="A58" s="386">
        <v>1</v>
      </c>
      <c r="B58" s="386">
        <v>1</v>
      </c>
      <c r="C58" s="386">
        <v>2</v>
      </c>
      <c r="D58" s="387">
        <v>54503</v>
      </c>
      <c r="E58" s="388" t="s">
        <v>793</v>
      </c>
      <c r="F58" s="389">
        <f>19235.55-8884.9</f>
        <v>10350.65</v>
      </c>
      <c r="G58" s="389"/>
      <c r="H58" s="389"/>
      <c r="I58" s="389"/>
      <c r="J58" s="385">
        <f t="shared" si="2"/>
        <v>10350.65</v>
      </c>
    </row>
    <row r="59" spans="1:10" ht="16.5" customHeight="1" thickBot="1">
      <c r="A59" s="407">
        <v>1</v>
      </c>
      <c r="B59" s="408">
        <v>1</v>
      </c>
      <c r="C59" s="408">
        <v>2</v>
      </c>
      <c r="D59" s="409">
        <v>54504</v>
      </c>
      <c r="E59" s="410" t="s">
        <v>794</v>
      </c>
      <c r="F59" s="411">
        <v>2400</v>
      </c>
      <c r="G59" s="411"/>
      <c r="H59" s="411"/>
      <c r="I59" s="411"/>
      <c r="J59" s="412">
        <f t="shared" si="2"/>
        <v>2400</v>
      </c>
    </row>
    <row r="60" spans="1:10" ht="16.5" customHeight="1" thickBot="1">
      <c r="A60" s="377">
        <v>1</v>
      </c>
      <c r="B60" s="378">
        <v>1</v>
      </c>
      <c r="C60" s="378">
        <v>2</v>
      </c>
      <c r="D60" s="397">
        <v>55</v>
      </c>
      <c r="E60" s="398" t="s">
        <v>173</v>
      </c>
      <c r="F60" s="381">
        <f>+F61+F64</f>
        <v>4250</v>
      </c>
      <c r="G60" s="381">
        <f t="shared" ref="G60:J60" si="12">+G61+G64</f>
        <v>1050</v>
      </c>
      <c r="H60" s="381">
        <f t="shared" si="12"/>
        <v>750</v>
      </c>
      <c r="I60" s="381">
        <f t="shared" si="12"/>
        <v>750</v>
      </c>
      <c r="J60" s="381">
        <f t="shared" si="12"/>
        <v>6800</v>
      </c>
    </row>
    <row r="61" spans="1:10" ht="16.5" customHeight="1">
      <c r="A61" s="390">
        <v>1</v>
      </c>
      <c r="B61" s="390">
        <v>1</v>
      </c>
      <c r="C61" s="390">
        <v>2</v>
      </c>
      <c r="D61" s="391">
        <v>556</v>
      </c>
      <c r="E61" s="392" t="s">
        <v>177</v>
      </c>
      <c r="F61" s="393">
        <f>+F62+F63</f>
        <v>1500</v>
      </c>
      <c r="G61" s="393">
        <f t="shared" ref="G61:J61" si="13">+G62+G63</f>
        <v>300</v>
      </c>
      <c r="H61" s="393">
        <f t="shared" si="13"/>
        <v>0</v>
      </c>
      <c r="I61" s="393">
        <f t="shared" si="13"/>
        <v>0</v>
      </c>
      <c r="J61" s="393">
        <f t="shared" si="13"/>
        <v>1800</v>
      </c>
    </row>
    <row r="62" spans="1:10" ht="16.5" customHeight="1">
      <c r="A62" s="386">
        <v>1</v>
      </c>
      <c r="B62" s="386">
        <v>1</v>
      </c>
      <c r="C62" s="386">
        <v>2</v>
      </c>
      <c r="D62" s="387">
        <v>55601</v>
      </c>
      <c r="E62" s="388" t="s">
        <v>795</v>
      </c>
      <c r="F62" s="389">
        <v>1500</v>
      </c>
      <c r="G62" s="389"/>
      <c r="H62" s="389"/>
      <c r="I62" s="389"/>
      <c r="J62" s="385">
        <f t="shared" si="2"/>
        <v>1500</v>
      </c>
    </row>
    <row r="63" spans="1:10" ht="16.5" customHeight="1">
      <c r="A63" s="386"/>
      <c r="B63" s="386">
        <v>1</v>
      </c>
      <c r="C63" s="386">
        <v>2</v>
      </c>
      <c r="D63" s="387">
        <v>55603</v>
      </c>
      <c r="E63" s="388" t="s">
        <v>796</v>
      </c>
      <c r="F63" s="389"/>
      <c r="G63" s="389">
        <v>300</v>
      </c>
      <c r="H63" s="389"/>
      <c r="I63" s="389"/>
      <c r="J63" s="385">
        <f t="shared" si="2"/>
        <v>300</v>
      </c>
    </row>
    <row r="64" spans="1:10" ht="16.5" customHeight="1">
      <c r="A64" s="390">
        <v>1</v>
      </c>
      <c r="B64" s="390">
        <v>1</v>
      </c>
      <c r="C64" s="390">
        <v>2</v>
      </c>
      <c r="D64" s="391">
        <v>557</v>
      </c>
      <c r="E64" s="392" t="s">
        <v>180</v>
      </c>
      <c r="F64" s="393">
        <f>+F65</f>
        <v>2750</v>
      </c>
      <c r="G64" s="393">
        <f t="shared" ref="G64:J64" si="14">+G65</f>
        <v>750</v>
      </c>
      <c r="H64" s="393">
        <f t="shared" si="14"/>
        <v>750</v>
      </c>
      <c r="I64" s="393">
        <f t="shared" si="14"/>
        <v>750</v>
      </c>
      <c r="J64" s="393">
        <f t="shared" si="14"/>
        <v>5000</v>
      </c>
    </row>
    <row r="65" spans="1:10" ht="16.5" customHeight="1" thickBot="1">
      <c r="A65" s="413">
        <v>1</v>
      </c>
      <c r="B65" s="413">
        <v>1</v>
      </c>
      <c r="C65" s="413">
        <v>2</v>
      </c>
      <c r="D65" s="414">
        <v>55799</v>
      </c>
      <c r="E65" s="415" t="s">
        <v>181</v>
      </c>
      <c r="F65" s="416">
        <v>2750</v>
      </c>
      <c r="G65" s="416">
        <v>750</v>
      </c>
      <c r="H65" s="416">
        <v>750</v>
      </c>
      <c r="I65" s="416">
        <v>750</v>
      </c>
      <c r="J65" s="412">
        <f t="shared" si="2"/>
        <v>5000</v>
      </c>
    </row>
    <row r="66" spans="1:10" ht="16.5" customHeight="1" thickBot="1">
      <c r="A66" s="377">
        <v>1</v>
      </c>
      <c r="B66" s="378">
        <v>1</v>
      </c>
      <c r="C66" s="378">
        <v>2</v>
      </c>
      <c r="D66" s="397">
        <v>56</v>
      </c>
      <c r="E66" s="398" t="s">
        <v>179</v>
      </c>
      <c r="F66" s="381">
        <f>+F67</f>
        <v>3000</v>
      </c>
      <c r="G66" s="381">
        <f t="shared" ref="G66:I66" si="15">+G67</f>
        <v>0</v>
      </c>
      <c r="H66" s="381">
        <f t="shared" si="15"/>
        <v>0</v>
      </c>
      <c r="I66" s="399">
        <f t="shared" si="15"/>
        <v>3100</v>
      </c>
      <c r="J66" s="400">
        <f t="shared" si="2"/>
        <v>6100</v>
      </c>
    </row>
    <row r="67" spans="1:10" ht="20.25" customHeight="1">
      <c r="A67" s="390">
        <v>1</v>
      </c>
      <c r="B67" s="390">
        <v>1</v>
      </c>
      <c r="C67" s="390">
        <v>2</v>
      </c>
      <c r="D67" s="391">
        <v>563</v>
      </c>
      <c r="E67" s="392" t="s">
        <v>797</v>
      </c>
      <c r="F67" s="393">
        <f>+F68+F69</f>
        <v>3000</v>
      </c>
      <c r="G67" s="393">
        <f t="shared" ref="G67:J67" si="16">+G68+G69</f>
        <v>0</v>
      </c>
      <c r="H67" s="393">
        <f t="shared" si="16"/>
        <v>0</v>
      </c>
      <c r="I67" s="393">
        <f t="shared" si="16"/>
        <v>3100</v>
      </c>
      <c r="J67" s="393">
        <f t="shared" si="16"/>
        <v>6100</v>
      </c>
    </row>
    <row r="68" spans="1:10" ht="16.5" customHeight="1">
      <c r="A68" s="390"/>
      <c r="B68" s="386">
        <v>1</v>
      </c>
      <c r="C68" s="386">
        <v>2</v>
      </c>
      <c r="D68" s="387">
        <v>56303</v>
      </c>
      <c r="E68" s="388" t="s">
        <v>798</v>
      </c>
      <c r="F68" s="389">
        <v>1500</v>
      </c>
      <c r="G68" s="389"/>
      <c r="H68" s="389"/>
      <c r="I68" s="389">
        <v>1600</v>
      </c>
      <c r="J68" s="385">
        <f t="shared" si="2"/>
        <v>3100</v>
      </c>
    </row>
    <row r="69" spans="1:10" ht="16.5" customHeight="1" thickBot="1">
      <c r="A69" s="390"/>
      <c r="B69" s="386">
        <v>1</v>
      </c>
      <c r="C69" s="386">
        <v>2</v>
      </c>
      <c r="D69" s="387">
        <v>56304</v>
      </c>
      <c r="E69" s="388" t="s">
        <v>183</v>
      </c>
      <c r="F69" s="389">
        <v>1500</v>
      </c>
      <c r="G69" s="389"/>
      <c r="H69" s="389"/>
      <c r="I69" s="389">
        <v>1500</v>
      </c>
      <c r="J69" s="412">
        <f t="shared" si="2"/>
        <v>3000</v>
      </c>
    </row>
    <row r="70" spans="1:10" ht="16.5" customHeight="1" thickBot="1">
      <c r="A70" s="377">
        <v>1</v>
      </c>
      <c r="B70" s="378">
        <v>1</v>
      </c>
      <c r="C70" s="378">
        <v>2</v>
      </c>
      <c r="D70" s="397">
        <v>61</v>
      </c>
      <c r="E70" s="398" t="s">
        <v>185</v>
      </c>
      <c r="F70" s="381">
        <f>+F71</f>
        <v>0</v>
      </c>
      <c r="G70" s="381">
        <f t="shared" ref="G70:I71" si="17">+G71</f>
        <v>0</v>
      </c>
      <c r="H70" s="381">
        <f t="shared" si="17"/>
        <v>0</v>
      </c>
      <c r="I70" s="399">
        <f t="shared" si="17"/>
        <v>0</v>
      </c>
      <c r="J70" s="400">
        <f t="shared" si="2"/>
        <v>0</v>
      </c>
    </row>
    <row r="71" spans="1:10" ht="16.5" customHeight="1">
      <c r="A71" s="401">
        <v>1</v>
      </c>
      <c r="B71" s="401">
        <v>1</v>
      </c>
      <c r="C71" s="401">
        <v>2</v>
      </c>
      <c r="D71" s="383">
        <v>611</v>
      </c>
      <c r="E71" s="384" t="s">
        <v>186</v>
      </c>
      <c r="F71" s="385">
        <f>+F72</f>
        <v>0</v>
      </c>
      <c r="G71" s="385">
        <f t="shared" si="17"/>
        <v>0</v>
      </c>
      <c r="H71" s="385">
        <f t="shared" si="17"/>
        <v>0</v>
      </c>
      <c r="I71" s="385">
        <f t="shared" si="17"/>
        <v>0</v>
      </c>
      <c r="J71" s="385">
        <f t="shared" si="2"/>
        <v>0</v>
      </c>
    </row>
    <row r="72" spans="1:10" ht="16.5" customHeight="1" thickBot="1">
      <c r="A72" s="386">
        <v>1</v>
      </c>
      <c r="B72" s="386">
        <v>1</v>
      </c>
      <c r="C72" s="386">
        <v>2</v>
      </c>
      <c r="D72" s="387">
        <v>61105</v>
      </c>
      <c r="E72" s="388" t="s">
        <v>799</v>
      </c>
      <c r="F72" s="411"/>
      <c r="G72" s="411"/>
      <c r="H72" s="411"/>
      <c r="I72" s="411"/>
      <c r="J72" s="412">
        <f t="shared" si="2"/>
        <v>0</v>
      </c>
    </row>
    <row r="73" spans="1:10" ht="16.5" customHeight="1" thickBot="1">
      <c r="A73" s="377">
        <v>1</v>
      </c>
      <c r="B73" s="378">
        <v>1</v>
      </c>
      <c r="C73" s="378">
        <v>2</v>
      </c>
      <c r="D73" s="397">
        <v>72</v>
      </c>
      <c r="E73" s="398" t="s">
        <v>543</v>
      </c>
      <c r="F73" s="381">
        <f>+F74</f>
        <v>0</v>
      </c>
      <c r="G73" s="381">
        <f t="shared" ref="G73:I74" si="18">+G74</f>
        <v>0</v>
      </c>
      <c r="H73" s="381">
        <f t="shared" si="18"/>
        <v>0</v>
      </c>
      <c r="I73" s="399">
        <f t="shared" si="18"/>
        <v>0</v>
      </c>
      <c r="J73" s="400">
        <f t="shared" si="2"/>
        <v>0</v>
      </c>
    </row>
    <row r="74" spans="1:10" ht="24.75" customHeight="1">
      <c r="A74" s="401">
        <v>1</v>
      </c>
      <c r="B74" s="401">
        <v>1</v>
      </c>
      <c r="C74" s="401">
        <v>2</v>
      </c>
      <c r="D74" s="383">
        <v>721</v>
      </c>
      <c r="E74" s="384" t="s">
        <v>800</v>
      </c>
      <c r="F74" s="385">
        <f>+F75</f>
        <v>0</v>
      </c>
      <c r="G74" s="385">
        <f t="shared" si="18"/>
        <v>0</v>
      </c>
      <c r="H74" s="385">
        <f t="shared" si="18"/>
        <v>0</v>
      </c>
      <c r="I74" s="385">
        <f t="shared" si="18"/>
        <v>0</v>
      </c>
      <c r="J74" s="385">
        <f t="shared" si="2"/>
        <v>0</v>
      </c>
    </row>
    <row r="75" spans="1:10" ht="24" customHeight="1" thickBot="1">
      <c r="A75" s="417">
        <v>1</v>
      </c>
      <c r="B75" s="417">
        <v>1</v>
      </c>
      <c r="C75" s="417">
        <v>2</v>
      </c>
      <c r="D75" s="414">
        <v>72101</v>
      </c>
      <c r="E75" s="415" t="s">
        <v>801</v>
      </c>
      <c r="F75" s="418"/>
      <c r="G75" s="418"/>
      <c r="H75" s="418"/>
      <c r="I75" s="418"/>
      <c r="J75" s="385">
        <f t="shared" si="2"/>
        <v>0</v>
      </c>
    </row>
    <row r="76" spans="1:10">
      <c r="A76" s="506" t="s">
        <v>726</v>
      </c>
      <c r="B76" s="507"/>
      <c r="C76" s="507"/>
      <c r="D76" s="507"/>
      <c r="E76" s="508"/>
      <c r="F76" s="419">
        <f>+F75+F72+F69+F68+F65+F63+F62+F59+F58+F56+F55+F54+F52+F51+F50+F49+F48+F47+F45+F44+F43+F42+F40+F39+F38+F37+F36+F35+F34+F33+F32+F31+F30+F29+F28+F27+F26+F25+F22+F20+F18+F16+F14</f>
        <v>141212.13</v>
      </c>
      <c r="G76" s="419">
        <f t="shared" ref="G76:J76" si="19">+G75+G72+G69+G68+G65+G63+G62+G59+G58+G56+G55+G54+G52+G51+G50+G49+G48+G47+G45+G44+G43+G42+G40+G39+G38+G37+G36+G35+G34+G33+G32+G31+G30+G29+G28+G27+G26+G25+G22+G20+G18+G16+G14</f>
        <v>4375</v>
      </c>
      <c r="H76" s="419">
        <f t="shared" si="19"/>
        <v>3725</v>
      </c>
      <c r="I76" s="419">
        <f t="shared" si="19"/>
        <v>25375</v>
      </c>
      <c r="J76" s="419">
        <f t="shared" si="19"/>
        <v>174687.13</v>
      </c>
    </row>
    <row r="77" spans="1:10">
      <c r="A77" s="509" t="s">
        <v>727</v>
      </c>
      <c r="B77" s="510"/>
      <c r="C77" s="510"/>
      <c r="D77" s="510"/>
      <c r="E77" s="511"/>
      <c r="F77" s="420">
        <f>+F74+F71+F67+F64+F61+F57+F53+F46+F41+F24+F21+F19+F17+F15+F13</f>
        <v>141212.13</v>
      </c>
      <c r="G77" s="420">
        <f>+G74+G71+G67+G64+G61+G57+G53+G46+G41+G24+G21+G19+G17+G15+G13</f>
        <v>4375</v>
      </c>
      <c r="H77" s="420">
        <f>+H74+H71+H67+H64+H61+H57+H53+H46+H41+H24+H21+H19+H17+H15+H13</f>
        <v>3725</v>
      </c>
      <c r="I77" s="420">
        <f>+I74+I71+I67+I64+I61+I57+I53+I46+I41+I24+I21+I19+I17+I15+I13</f>
        <v>25375</v>
      </c>
      <c r="J77" s="420">
        <f>+J74+J71+J67+J64+J61+J57+J53+J46+J41+J24+J21+J19+J17+J15+J13</f>
        <v>174687.13</v>
      </c>
    </row>
    <row r="78" spans="1:10" ht="15.75" thickBot="1">
      <c r="A78" s="512" t="s">
        <v>728</v>
      </c>
      <c r="B78" s="513"/>
      <c r="C78" s="513"/>
      <c r="D78" s="513"/>
      <c r="E78" s="514"/>
      <c r="F78" s="421">
        <f>+F73+F70+F66+F60+F23+F12</f>
        <v>141212.13</v>
      </c>
      <c r="G78" s="421">
        <f>+G73+G70+G66+G60+G23+G12</f>
        <v>4375</v>
      </c>
      <c r="H78" s="421">
        <f>+H73+H70+H66+H60+H23+H12</f>
        <v>3725</v>
      </c>
      <c r="I78" s="421">
        <f>+I73+I70+I66+I60+I23+I12</f>
        <v>25375</v>
      </c>
      <c r="J78" s="421">
        <f>+J73+J70+J66+J60+J23+J12</f>
        <v>174687.13</v>
      </c>
    </row>
    <row r="80" spans="1:10">
      <c r="J80" s="99"/>
    </row>
  </sheetData>
  <mergeCells count="17">
    <mergeCell ref="A76:E76"/>
    <mergeCell ref="A77:E77"/>
    <mergeCell ref="A78:E78"/>
    <mergeCell ref="A9:A11"/>
    <mergeCell ref="B9:B11"/>
    <mergeCell ref="C9:C11"/>
    <mergeCell ref="D9:D11"/>
    <mergeCell ref="E9:E11"/>
    <mergeCell ref="F9:J9"/>
    <mergeCell ref="F10:J10"/>
    <mergeCell ref="A1:J1"/>
    <mergeCell ref="A2:J2"/>
    <mergeCell ref="A3:J3"/>
    <mergeCell ref="A4:J4"/>
    <mergeCell ref="A5:J5"/>
    <mergeCell ref="A8:C8"/>
    <mergeCell ref="D8:J8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8F02-B401-44D2-8822-2B660B7C4C8D}">
  <sheetPr>
    <tabColor rgb="FFFFFF00"/>
  </sheetPr>
  <dimension ref="A1:O118"/>
  <sheetViews>
    <sheetView topLeftCell="A82" workbookViewId="0">
      <selection activeCell="L74" sqref="L74:P88"/>
    </sheetView>
  </sheetViews>
  <sheetFormatPr baseColWidth="10" defaultRowHeight="15"/>
  <cols>
    <col min="1" max="1" width="5.140625" customWidth="1"/>
    <col min="2" max="2" width="4.42578125" customWidth="1"/>
    <col min="3" max="4" width="5.28515625" customWidth="1"/>
    <col min="5" max="5" width="7.28515625" customWidth="1"/>
    <col min="6" max="6" width="39.28515625" customWidth="1"/>
  </cols>
  <sheetData>
    <row r="1" spans="1:11">
      <c r="A1" s="550" t="s">
        <v>94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</row>
    <row r="2" spans="1:11">
      <c r="A2" s="550" t="s">
        <v>802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</row>
    <row r="3" spans="1:11">
      <c r="A3" s="550" t="s">
        <v>95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</row>
    <row r="4" spans="1:11">
      <c r="A4" s="551" t="s">
        <v>96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</row>
    <row r="5" spans="1:11">
      <c r="A5" s="545" t="s">
        <v>98</v>
      </c>
      <c r="B5" s="545"/>
      <c r="C5" s="545"/>
      <c r="D5" s="545"/>
      <c r="E5" s="545"/>
      <c r="F5" s="545"/>
      <c r="G5" s="545"/>
      <c r="H5" s="545"/>
      <c r="I5" s="545"/>
      <c r="J5" s="545"/>
      <c r="K5" s="545"/>
    </row>
    <row r="6" spans="1:11">
      <c r="A6" s="545" t="s">
        <v>201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15.75" thickBot="1">
      <c r="A7" s="255"/>
      <c r="B7" s="255"/>
      <c r="C7" s="255"/>
      <c r="D7" s="255"/>
      <c r="E7" s="256"/>
      <c r="F7" s="256"/>
      <c r="G7" s="257"/>
      <c r="H7" s="257"/>
      <c r="I7" s="552"/>
      <c r="J7" s="552"/>
      <c r="K7" s="552"/>
    </row>
    <row r="8" spans="1:11">
      <c r="A8" s="546" t="s">
        <v>747</v>
      </c>
      <c r="B8" s="547"/>
      <c r="C8" s="547"/>
      <c r="D8" s="547"/>
      <c r="E8" s="548"/>
      <c r="F8" s="503" t="s">
        <v>748</v>
      </c>
      <c r="G8" s="504"/>
      <c r="H8" s="504"/>
      <c r="I8" s="504"/>
      <c r="J8" s="504"/>
      <c r="K8" s="505"/>
    </row>
    <row r="9" spans="1:11">
      <c r="A9" s="553" t="s">
        <v>749</v>
      </c>
      <c r="B9" s="539" t="s">
        <v>803</v>
      </c>
      <c r="C9" s="541" t="s">
        <v>804</v>
      </c>
      <c r="D9" s="541" t="s">
        <v>805</v>
      </c>
      <c r="E9" s="543" t="s">
        <v>751</v>
      </c>
      <c r="F9" s="526" t="s">
        <v>806</v>
      </c>
      <c r="G9" s="258" t="s">
        <v>807</v>
      </c>
      <c r="H9" s="258"/>
      <c r="I9" s="258"/>
      <c r="J9" s="258"/>
      <c r="K9" s="528" t="s">
        <v>74</v>
      </c>
    </row>
    <row r="10" spans="1:11">
      <c r="A10" s="553"/>
      <c r="B10" s="539"/>
      <c r="C10" s="541"/>
      <c r="D10" s="541"/>
      <c r="E10" s="543"/>
      <c r="F10" s="526"/>
      <c r="G10" s="530" t="s">
        <v>808</v>
      </c>
      <c r="H10" s="530"/>
      <c r="I10" s="530"/>
      <c r="J10" s="530"/>
      <c r="K10" s="528"/>
    </row>
    <row r="11" spans="1:11" ht="81.75" customHeight="1" thickBot="1">
      <c r="A11" s="554"/>
      <c r="B11" s="540"/>
      <c r="C11" s="542"/>
      <c r="D11" s="542"/>
      <c r="E11" s="544"/>
      <c r="F11" s="527"/>
      <c r="G11" s="259" t="s">
        <v>622</v>
      </c>
      <c r="H11" s="259" t="s">
        <v>624</v>
      </c>
      <c r="I11" s="259" t="s">
        <v>628</v>
      </c>
      <c r="J11" s="259" t="s">
        <v>630</v>
      </c>
      <c r="K11" s="529"/>
    </row>
    <row r="12" spans="1:11" ht="15.75" thickBot="1">
      <c r="A12" s="260">
        <v>1</v>
      </c>
      <c r="B12" s="261">
        <v>1</v>
      </c>
      <c r="C12" s="261">
        <v>1</v>
      </c>
      <c r="D12" s="261">
        <v>110</v>
      </c>
      <c r="E12" s="253">
        <v>51</v>
      </c>
      <c r="F12" s="262" t="s">
        <v>108</v>
      </c>
      <c r="G12" s="263">
        <f t="shared" ref="G12:H12" si="0">+G13+G17+G19+G21</f>
        <v>55090.75</v>
      </c>
      <c r="H12" s="263">
        <f t="shared" si="0"/>
        <v>100432.54999999999</v>
      </c>
      <c r="I12" s="263">
        <f>+I13+I17+I19+I21</f>
        <v>46345</v>
      </c>
      <c r="J12" s="263">
        <f t="shared" ref="J12:K12" si="1">+J13+J17+J19+J21</f>
        <v>130489.49</v>
      </c>
      <c r="K12" s="263">
        <f t="shared" si="1"/>
        <v>332357.78999999998</v>
      </c>
    </row>
    <row r="13" spans="1:11" ht="15.95" customHeight="1">
      <c r="A13" s="250">
        <v>1</v>
      </c>
      <c r="B13" s="250">
        <v>1</v>
      </c>
      <c r="C13" s="250">
        <v>1</v>
      </c>
      <c r="D13" s="250">
        <v>110</v>
      </c>
      <c r="E13" s="251">
        <v>511</v>
      </c>
      <c r="F13" s="264" t="s">
        <v>756</v>
      </c>
      <c r="G13" s="265">
        <f>+G14+G15+G16</f>
        <v>47905</v>
      </c>
      <c r="H13" s="265">
        <f t="shared" ref="H13:K13" si="2">+H14+H15+H16</f>
        <v>78637</v>
      </c>
      <c r="I13" s="265">
        <f t="shared" si="2"/>
        <v>40300</v>
      </c>
      <c r="J13" s="265">
        <f t="shared" si="2"/>
        <v>104815.75</v>
      </c>
      <c r="K13" s="265">
        <f t="shared" si="2"/>
        <v>271657.75</v>
      </c>
    </row>
    <row r="14" spans="1:11" ht="15.95" customHeight="1">
      <c r="A14" s="230">
        <v>1</v>
      </c>
      <c r="B14" s="230">
        <v>1</v>
      </c>
      <c r="C14" s="230">
        <v>1</v>
      </c>
      <c r="D14" s="230">
        <v>110</v>
      </c>
      <c r="E14" s="254">
        <v>51101</v>
      </c>
      <c r="F14" s="266" t="s">
        <v>110</v>
      </c>
      <c r="G14" s="267">
        <v>44220</v>
      </c>
      <c r="H14" s="267">
        <v>72588</v>
      </c>
      <c r="I14" s="267">
        <v>37200</v>
      </c>
      <c r="J14" s="267">
        <v>96144</v>
      </c>
      <c r="K14" s="268">
        <f t="shared" ref="K14:K52" si="3">SUM(G14:J14)</f>
        <v>250152</v>
      </c>
    </row>
    <row r="15" spans="1:11" ht="15.95" customHeight="1">
      <c r="A15" s="230">
        <v>1</v>
      </c>
      <c r="B15" s="230">
        <v>1</v>
      </c>
      <c r="C15" s="230">
        <v>1</v>
      </c>
      <c r="D15" s="230">
        <v>110</v>
      </c>
      <c r="E15" s="254">
        <v>51103</v>
      </c>
      <c r="F15" s="266" t="s">
        <v>111</v>
      </c>
      <c r="G15" s="267">
        <v>3685</v>
      </c>
      <c r="H15" s="267">
        <v>6049</v>
      </c>
      <c r="I15" s="267">
        <v>3100</v>
      </c>
      <c r="J15" s="267">
        <v>8012</v>
      </c>
      <c r="K15" s="268">
        <f t="shared" si="3"/>
        <v>20846</v>
      </c>
    </row>
    <row r="16" spans="1:11" ht="15.95" customHeight="1">
      <c r="A16" s="230">
        <v>1</v>
      </c>
      <c r="B16" s="230">
        <v>1</v>
      </c>
      <c r="C16" s="230">
        <v>1</v>
      </c>
      <c r="D16" s="230">
        <v>110</v>
      </c>
      <c r="E16" s="254">
        <v>51107</v>
      </c>
      <c r="F16" s="266" t="s">
        <v>809</v>
      </c>
      <c r="G16" s="267"/>
      <c r="H16" s="267"/>
      <c r="I16" s="267"/>
      <c r="J16" s="267">
        <v>659.75</v>
      </c>
      <c r="K16" s="268">
        <f>+SUM(G16:J16)</f>
        <v>659.75</v>
      </c>
    </row>
    <row r="17" spans="1:11" ht="15.95" customHeight="1">
      <c r="A17" s="227">
        <v>1</v>
      </c>
      <c r="B17" s="227">
        <v>1</v>
      </c>
      <c r="C17" s="227">
        <v>1</v>
      </c>
      <c r="D17" s="227">
        <v>110</v>
      </c>
      <c r="E17" s="252">
        <v>514</v>
      </c>
      <c r="F17" s="269" t="s">
        <v>810</v>
      </c>
      <c r="G17" s="270">
        <f>+G18</f>
        <v>3758.7</v>
      </c>
      <c r="H17" s="270">
        <f t="shared" ref="H17:K17" si="4">+H18</f>
        <v>6169.98</v>
      </c>
      <c r="I17" s="270">
        <f t="shared" si="4"/>
        <v>3162</v>
      </c>
      <c r="J17" s="270">
        <f t="shared" si="4"/>
        <v>8198.57</v>
      </c>
      <c r="K17" s="270">
        <f t="shared" si="4"/>
        <v>21289.25</v>
      </c>
    </row>
    <row r="18" spans="1:11" ht="15.95" customHeight="1">
      <c r="A18" s="230">
        <v>1</v>
      </c>
      <c r="B18" s="230">
        <v>1</v>
      </c>
      <c r="C18" s="230">
        <v>1</v>
      </c>
      <c r="D18" s="230">
        <v>110</v>
      </c>
      <c r="E18" s="254">
        <v>51401</v>
      </c>
      <c r="F18" s="266" t="s">
        <v>760</v>
      </c>
      <c r="G18" s="267">
        <v>3758.7</v>
      </c>
      <c r="H18" s="267">
        <v>6169.98</v>
      </c>
      <c r="I18" s="267">
        <v>3162</v>
      </c>
      <c r="J18" s="267">
        <v>8198.57</v>
      </c>
      <c r="K18" s="268">
        <f t="shared" si="3"/>
        <v>21289.25</v>
      </c>
    </row>
    <row r="19" spans="1:11" ht="15.95" customHeight="1">
      <c r="A19" s="227">
        <v>1</v>
      </c>
      <c r="B19" s="227">
        <v>1</v>
      </c>
      <c r="C19" s="227">
        <v>1</v>
      </c>
      <c r="D19" s="227">
        <v>110</v>
      </c>
      <c r="E19" s="252">
        <v>515</v>
      </c>
      <c r="F19" s="269" t="s">
        <v>811</v>
      </c>
      <c r="G19" s="270">
        <f>+G20</f>
        <v>3427.05</v>
      </c>
      <c r="H19" s="270">
        <f t="shared" ref="H19:K19" si="5">+H20</f>
        <v>5625.57</v>
      </c>
      <c r="I19" s="270">
        <f t="shared" si="5"/>
        <v>2883</v>
      </c>
      <c r="J19" s="270">
        <f t="shared" si="5"/>
        <v>7475.17</v>
      </c>
      <c r="K19" s="270">
        <f t="shared" si="5"/>
        <v>19410.79</v>
      </c>
    </row>
    <row r="20" spans="1:11" ht="15.95" customHeight="1">
      <c r="A20" s="230">
        <v>1</v>
      </c>
      <c r="B20" s="230">
        <v>1</v>
      </c>
      <c r="C20" s="230">
        <v>1</v>
      </c>
      <c r="D20" s="230">
        <v>110</v>
      </c>
      <c r="E20" s="254">
        <v>51501</v>
      </c>
      <c r="F20" s="266" t="s">
        <v>760</v>
      </c>
      <c r="G20" s="267">
        <v>3427.05</v>
      </c>
      <c r="H20" s="267">
        <v>5625.57</v>
      </c>
      <c r="I20" s="267">
        <v>2883</v>
      </c>
      <c r="J20" s="267">
        <v>7475.17</v>
      </c>
      <c r="K20" s="268">
        <f t="shared" si="3"/>
        <v>19410.79</v>
      </c>
    </row>
    <row r="21" spans="1:11" ht="15.95" customHeight="1">
      <c r="A21" s="227">
        <v>1</v>
      </c>
      <c r="B21" s="227">
        <v>1</v>
      </c>
      <c r="C21" s="227">
        <v>1</v>
      </c>
      <c r="D21" s="227">
        <v>110</v>
      </c>
      <c r="E21" s="252">
        <v>517</v>
      </c>
      <c r="F21" s="269" t="s">
        <v>126</v>
      </c>
      <c r="G21" s="270">
        <f>+G22</f>
        <v>0</v>
      </c>
      <c r="H21" s="270">
        <f t="shared" ref="H21:K21" si="6">+H22</f>
        <v>10000</v>
      </c>
      <c r="I21" s="270">
        <f t="shared" si="6"/>
        <v>0</v>
      </c>
      <c r="J21" s="270">
        <f t="shared" si="6"/>
        <v>10000</v>
      </c>
      <c r="K21" s="270">
        <f t="shared" si="6"/>
        <v>20000</v>
      </c>
    </row>
    <row r="22" spans="1:11" ht="15.95" customHeight="1" thickBot="1">
      <c r="A22" s="271">
        <v>1</v>
      </c>
      <c r="B22" s="271">
        <v>1</v>
      </c>
      <c r="C22" s="271">
        <v>1</v>
      </c>
      <c r="D22" s="271">
        <v>110</v>
      </c>
      <c r="E22" s="272">
        <v>51701</v>
      </c>
      <c r="F22" s="273" t="s">
        <v>127</v>
      </c>
      <c r="G22" s="274"/>
      <c r="H22" s="274">
        <v>10000</v>
      </c>
      <c r="I22" s="274"/>
      <c r="J22" s="274">
        <v>10000</v>
      </c>
      <c r="K22" s="268">
        <f t="shared" si="3"/>
        <v>20000</v>
      </c>
    </row>
    <row r="23" spans="1:11" ht="15.95" customHeight="1" thickBot="1">
      <c r="A23" s="260">
        <v>1</v>
      </c>
      <c r="B23" s="261">
        <v>1</v>
      </c>
      <c r="C23" s="261">
        <v>1</v>
      </c>
      <c r="D23" s="261">
        <v>110</v>
      </c>
      <c r="E23" s="253">
        <v>54</v>
      </c>
      <c r="F23" s="262" t="s">
        <v>764</v>
      </c>
      <c r="G23" s="263">
        <f>+G24+G30+G34+G36</f>
        <v>29300</v>
      </c>
      <c r="H23" s="263">
        <f t="shared" ref="H23:K23" si="7">+H24+H30+H34+H36</f>
        <v>4500</v>
      </c>
      <c r="I23" s="263">
        <f t="shared" si="7"/>
        <v>3500</v>
      </c>
      <c r="J23" s="263">
        <f t="shared" si="7"/>
        <v>5500</v>
      </c>
      <c r="K23" s="263">
        <f t="shared" si="7"/>
        <v>42800</v>
      </c>
    </row>
    <row r="24" spans="1:11" ht="15.95" customHeight="1">
      <c r="A24" s="250">
        <v>1</v>
      </c>
      <c r="B24" s="250">
        <v>1</v>
      </c>
      <c r="C24" s="250">
        <v>1</v>
      </c>
      <c r="D24" s="250">
        <v>110</v>
      </c>
      <c r="E24" s="251">
        <v>541</v>
      </c>
      <c r="F24" s="264" t="s">
        <v>765</v>
      </c>
      <c r="G24" s="265">
        <f>SUM(G25:G29)</f>
        <v>3500</v>
      </c>
      <c r="H24" s="265">
        <f t="shared" ref="H24:K24" si="8">SUM(H25:H29)</f>
        <v>4500</v>
      </c>
      <c r="I24" s="265">
        <f t="shared" si="8"/>
        <v>3500</v>
      </c>
      <c r="J24" s="265">
        <f t="shared" si="8"/>
        <v>3500</v>
      </c>
      <c r="K24" s="265">
        <f t="shared" si="8"/>
        <v>15000</v>
      </c>
    </row>
    <row r="25" spans="1:11" ht="15.95" customHeight="1">
      <c r="A25" s="275">
        <v>1</v>
      </c>
      <c r="B25" s="275">
        <v>1</v>
      </c>
      <c r="C25" s="275">
        <v>1</v>
      </c>
      <c r="D25" s="275">
        <v>110</v>
      </c>
      <c r="E25" s="276">
        <v>54105</v>
      </c>
      <c r="F25" s="277" t="s">
        <v>812</v>
      </c>
      <c r="G25" s="278">
        <v>2000</v>
      </c>
      <c r="H25" s="278">
        <v>2000</v>
      </c>
      <c r="I25" s="278">
        <v>2000</v>
      </c>
      <c r="J25" s="278">
        <v>2000</v>
      </c>
      <c r="K25" s="279">
        <f>SUM(G25:J25)</f>
        <v>8000</v>
      </c>
    </row>
    <row r="26" spans="1:11" ht="15.95" customHeight="1">
      <c r="A26" s="275">
        <v>1</v>
      </c>
      <c r="B26" s="275">
        <v>1</v>
      </c>
      <c r="C26" s="275">
        <v>1</v>
      </c>
      <c r="D26" s="275">
        <v>110</v>
      </c>
      <c r="E26" s="276">
        <v>54109</v>
      </c>
      <c r="F26" s="277" t="s">
        <v>141</v>
      </c>
      <c r="G26" s="278">
        <v>250</v>
      </c>
      <c r="H26" s="278">
        <v>250</v>
      </c>
      <c r="I26" s="278">
        <v>250</v>
      </c>
      <c r="J26" s="278">
        <v>250</v>
      </c>
      <c r="K26" s="279">
        <f t="shared" ref="K26:K29" si="9">SUM(G26:J26)</f>
        <v>1000</v>
      </c>
    </row>
    <row r="27" spans="1:11" ht="15.95" customHeight="1">
      <c r="A27" s="275">
        <v>1</v>
      </c>
      <c r="B27" s="275">
        <v>1</v>
      </c>
      <c r="C27" s="275">
        <v>1</v>
      </c>
      <c r="D27" s="275">
        <v>110</v>
      </c>
      <c r="E27" s="276">
        <v>54114</v>
      </c>
      <c r="F27" s="277" t="s">
        <v>772</v>
      </c>
      <c r="G27" s="278">
        <v>500</v>
      </c>
      <c r="H27" s="278">
        <v>500</v>
      </c>
      <c r="I27" s="278">
        <v>500</v>
      </c>
      <c r="J27" s="278">
        <v>500</v>
      </c>
      <c r="K27" s="279">
        <f t="shared" si="9"/>
        <v>2000</v>
      </c>
    </row>
    <row r="28" spans="1:11" ht="15.95" customHeight="1">
      <c r="A28" s="275">
        <v>1</v>
      </c>
      <c r="B28" s="275">
        <v>1</v>
      </c>
      <c r="C28" s="275">
        <v>1</v>
      </c>
      <c r="D28" s="275">
        <v>110</v>
      </c>
      <c r="E28" s="276">
        <v>54115</v>
      </c>
      <c r="F28" s="277" t="s">
        <v>773</v>
      </c>
      <c r="G28" s="278">
        <v>750</v>
      </c>
      <c r="H28" s="278">
        <v>750</v>
      </c>
      <c r="I28" s="278">
        <v>750</v>
      </c>
      <c r="J28" s="278">
        <v>750</v>
      </c>
      <c r="K28" s="279">
        <f t="shared" si="9"/>
        <v>3000</v>
      </c>
    </row>
    <row r="29" spans="1:11" ht="15.95" customHeight="1">
      <c r="A29" s="230">
        <v>1</v>
      </c>
      <c r="B29" s="230">
        <v>1</v>
      </c>
      <c r="C29" s="230">
        <v>1</v>
      </c>
      <c r="D29" s="230">
        <v>110</v>
      </c>
      <c r="E29" s="254">
        <v>54121</v>
      </c>
      <c r="F29" s="266" t="s">
        <v>813</v>
      </c>
      <c r="G29" s="267"/>
      <c r="H29" s="267">
        <v>1000</v>
      </c>
      <c r="I29" s="267"/>
      <c r="J29" s="267"/>
      <c r="K29" s="279">
        <f t="shared" si="9"/>
        <v>1000</v>
      </c>
    </row>
    <row r="30" spans="1:11" ht="15.95" customHeight="1">
      <c r="A30" s="227">
        <v>1</v>
      </c>
      <c r="B30" s="227">
        <v>1</v>
      </c>
      <c r="C30" s="227">
        <v>1</v>
      </c>
      <c r="D30" s="227">
        <v>110</v>
      </c>
      <c r="E30" s="252">
        <v>542</v>
      </c>
      <c r="F30" s="269" t="s">
        <v>708</v>
      </c>
      <c r="G30" s="270">
        <f>SUM(G31:G33)</f>
        <v>10800</v>
      </c>
      <c r="H30" s="270">
        <f t="shared" ref="H30:K30" si="10">SUM(H31:H33)</f>
        <v>0</v>
      </c>
      <c r="I30" s="270">
        <f t="shared" si="10"/>
        <v>0</v>
      </c>
      <c r="J30" s="270">
        <f t="shared" si="10"/>
        <v>0</v>
      </c>
      <c r="K30" s="270">
        <f t="shared" si="10"/>
        <v>10800</v>
      </c>
    </row>
    <row r="31" spans="1:11" ht="15.95" customHeight="1">
      <c r="A31" s="230">
        <v>1</v>
      </c>
      <c r="B31" s="230">
        <v>1</v>
      </c>
      <c r="C31" s="230">
        <v>1</v>
      </c>
      <c r="D31" s="230">
        <v>110</v>
      </c>
      <c r="E31" s="254">
        <v>54201</v>
      </c>
      <c r="F31" s="266" t="s">
        <v>777</v>
      </c>
      <c r="G31" s="280">
        <v>3800</v>
      </c>
      <c r="H31" s="267"/>
      <c r="I31" s="267"/>
      <c r="J31" s="267"/>
      <c r="K31" s="268">
        <f t="shared" si="3"/>
        <v>3800</v>
      </c>
    </row>
    <row r="32" spans="1:11" ht="15.95" customHeight="1">
      <c r="A32" s="230">
        <v>1</v>
      </c>
      <c r="B32" s="230">
        <v>1</v>
      </c>
      <c r="C32" s="230">
        <v>1</v>
      </c>
      <c r="D32" s="230">
        <v>110</v>
      </c>
      <c r="E32" s="254">
        <v>54202</v>
      </c>
      <c r="F32" s="266" t="s">
        <v>814</v>
      </c>
      <c r="G32" s="267">
        <v>3000</v>
      </c>
      <c r="H32" s="267"/>
      <c r="I32" s="267"/>
      <c r="J32" s="267"/>
      <c r="K32" s="268">
        <f t="shared" si="3"/>
        <v>3000</v>
      </c>
    </row>
    <row r="33" spans="1:11" ht="15.95" customHeight="1">
      <c r="A33" s="230">
        <v>1</v>
      </c>
      <c r="B33" s="230">
        <v>1</v>
      </c>
      <c r="C33" s="230">
        <v>1</v>
      </c>
      <c r="D33" s="230">
        <v>110</v>
      </c>
      <c r="E33" s="254">
        <v>54203</v>
      </c>
      <c r="F33" s="266" t="s">
        <v>779</v>
      </c>
      <c r="G33" s="267">
        <v>4000</v>
      </c>
      <c r="H33" s="267"/>
      <c r="I33" s="267"/>
      <c r="J33" s="267"/>
      <c r="K33" s="268">
        <f t="shared" si="3"/>
        <v>4000</v>
      </c>
    </row>
    <row r="34" spans="1:11" ht="15.95" customHeight="1">
      <c r="A34" s="281">
        <v>1</v>
      </c>
      <c r="B34" s="281">
        <v>1</v>
      </c>
      <c r="C34" s="281">
        <v>1</v>
      </c>
      <c r="D34" s="281">
        <v>110</v>
      </c>
      <c r="E34" s="282">
        <v>543</v>
      </c>
      <c r="F34" s="283" t="s">
        <v>781</v>
      </c>
      <c r="G34" s="284">
        <f>SUM(G35)</f>
        <v>3000</v>
      </c>
      <c r="H34" s="284">
        <f t="shared" ref="H34:K34" si="11">SUM(H35)</f>
        <v>0</v>
      </c>
      <c r="I34" s="284">
        <f t="shared" si="11"/>
        <v>0</v>
      </c>
      <c r="J34" s="284">
        <f t="shared" si="11"/>
        <v>2000</v>
      </c>
      <c r="K34" s="284">
        <f t="shared" si="11"/>
        <v>5000</v>
      </c>
    </row>
    <row r="35" spans="1:11" ht="15.95" customHeight="1">
      <c r="A35" s="230">
        <v>1</v>
      </c>
      <c r="B35" s="230">
        <v>1</v>
      </c>
      <c r="C35" s="230">
        <v>1</v>
      </c>
      <c r="D35" s="230">
        <v>110</v>
      </c>
      <c r="E35" s="254">
        <v>54302</v>
      </c>
      <c r="F35" s="266" t="s">
        <v>815</v>
      </c>
      <c r="G35" s="267">
        <v>3000</v>
      </c>
      <c r="H35" s="267"/>
      <c r="I35" s="267"/>
      <c r="J35" s="267">
        <v>2000</v>
      </c>
      <c r="K35" s="268">
        <f>SUM(G35:J35)</f>
        <v>5000</v>
      </c>
    </row>
    <row r="36" spans="1:11" ht="15.95" customHeight="1">
      <c r="A36" s="227">
        <v>1</v>
      </c>
      <c r="B36" s="285" t="s">
        <v>619</v>
      </c>
      <c r="C36" s="227">
        <v>1</v>
      </c>
      <c r="D36" s="227">
        <v>110</v>
      </c>
      <c r="E36" s="252">
        <v>545</v>
      </c>
      <c r="F36" s="269" t="s">
        <v>792</v>
      </c>
      <c r="G36" s="270">
        <f>SUM(G37:G38)</f>
        <v>12000</v>
      </c>
      <c r="H36" s="270">
        <f t="shared" ref="H36:K36" si="12">SUM(H37:H38)</f>
        <v>0</v>
      </c>
      <c r="I36" s="270">
        <f t="shared" si="12"/>
        <v>0</v>
      </c>
      <c r="J36" s="270">
        <f t="shared" si="12"/>
        <v>0</v>
      </c>
      <c r="K36" s="270">
        <f t="shared" si="12"/>
        <v>12000</v>
      </c>
    </row>
    <row r="37" spans="1:11" ht="15.95" customHeight="1">
      <c r="A37" s="230">
        <v>1</v>
      </c>
      <c r="B37" s="286" t="s">
        <v>816</v>
      </c>
      <c r="C37" s="230">
        <v>1</v>
      </c>
      <c r="D37" s="230">
        <v>110</v>
      </c>
      <c r="E37" s="254">
        <v>54503</v>
      </c>
      <c r="F37" s="266" t="s">
        <v>793</v>
      </c>
      <c r="G37" s="267">
        <v>7200</v>
      </c>
      <c r="H37" s="268"/>
      <c r="I37" s="268"/>
      <c r="J37" s="268"/>
      <c r="K37" s="268">
        <f t="shared" si="3"/>
        <v>7200</v>
      </c>
    </row>
    <row r="38" spans="1:11" ht="15.95" customHeight="1" thickBot="1">
      <c r="A38" s="230">
        <v>1</v>
      </c>
      <c r="B38" s="286" t="s">
        <v>619</v>
      </c>
      <c r="C38" s="230">
        <v>1</v>
      </c>
      <c r="D38" s="230">
        <v>110</v>
      </c>
      <c r="E38" s="254">
        <v>54504</v>
      </c>
      <c r="F38" s="266" t="s">
        <v>168</v>
      </c>
      <c r="G38" s="267">
        <v>4800</v>
      </c>
      <c r="H38" s="280"/>
      <c r="I38" s="267"/>
      <c r="J38" s="267"/>
      <c r="K38" s="268">
        <f t="shared" si="3"/>
        <v>4800</v>
      </c>
    </row>
    <row r="39" spans="1:11" ht="15.95" customHeight="1" thickBot="1">
      <c r="A39" s="260">
        <v>1</v>
      </c>
      <c r="B39" s="287" t="s">
        <v>619</v>
      </c>
      <c r="C39" s="261">
        <v>1</v>
      </c>
      <c r="D39" s="261">
        <v>110</v>
      </c>
      <c r="E39" s="253">
        <v>55</v>
      </c>
      <c r="F39" s="288" t="s">
        <v>173</v>
      </c>
      <c r="G39" s="263">
        <f>+G40+G42</f>
        <v>22417.49</v>
      </c>
      <c r="H39" s="263">
        <f t="shared" ref="H39:K39" si="13">+H40+H42</f>
        <v>65</v>
      </c>
      <c r="I39" s="263">
        <f t="shared" si="13"/>
        <v>0</v>
      </c>
      <c r="J39" s="263">
        <f t="shared" si="13"/>
        <v>0</v>
      </c>
      <c r="K39" s="263">
        <f t="shared" si="13"/>
        <v>22482.49</v>
      </c>
    </row>
    <row r="40" spans="1:11" ht="15.95" customHeight="1">
      <c r="A40" s="250">
        <v>1</v>
      </c>
      <c r="B40" s="289" t="s">
        <v>619</v>
      </c>
      <c r="C40" s="250">
        <v>1</v>
      </c>
      <c r="D40" s="250">
        <v>110</v>
      </c>
      <c r="E40" s="251">
        <v>556</v>
      </c>
      <c r="F40" s="290" t="s">
        <v>177</v>
      </c>
      <c r="G40" s="265">
        <f>+G41</f>
        <v>0</v>
      </c>
      <c r="H40" s="265">
        <f t="shared" ref="H40:K40" si="14">+H41</f>
        <v>65</v>
      </c>
      <c r="I40" s="265">
        <f t="shared" si="14"/>
        <v>0</v>
      </c>
      <c r="J40" s="265">
        <f t="shared" si="14"/>
        <v>0</v>
      </c>
      <c r="K40" s="265">
        <f t="shared" si="14"/>
        <v>65</v>
      </c>
    </row>
    <row r="41" spans="1:11" ht="15.95" customHeight="1">
      <c r="A41" s="230">
        <v>1</v>
      </c>
      <c r="B41" s="286" t="s">
        <v>619</v>
      </c>
      <c r="C41" s="230">
        <v>1</v>
      </c>
      <c r="D41" s="230">
        <v>110</v>
      </c>
      <c r="E41" s="254">
        <v>55603</v>
      </c>
      <c r="F41" s="266" t="s">
        <v>817</v>
      </c>
      <c r="G41" s="267"/>
      <c r="H41" s="267">
        <v>65</v>
      </c>
      <c r="I41" s="267"/>
      <c r="J41" s="267"/>
      <c r="K41" s="268">
        <f t="shared" si="3"/>
        <v>65</v>
      </c>
    </row>
    <row r="42" spans="1:11" ht="15.95" customHeight="1">
      <c r="A42" s="227">
        <v>1</v>
      </c>
      <c r="B42" s="285" t="s">
        <v>619</v>
      </c>
      <c r="C42" s="227">
        <v>1</v>
      </c>
      <c r="D42" s="227">
        <v>110</v>
      </c>
      <c r="E42" s="291">
        <v>557</v>
      </c>
      <c r="F42" s="292" t="s">
        <v>180</v>
      </c>
      <c r="G42" s="270">
        <f>+G43</f>
        <v>22417.49</v>
      </c>
      <c r="H42" s="270">
        <f t="shared" ref="H42:K42" si="15">+H43</f>
        <v>0</v>
      </c>
      <c r="I42" s="270">
        <f t="shared" si="15"/>
        <v>0</v>
      </c>
      <c r="J42" s="270">
        <f t="shared" si="15"/>
        <v>0</v>
      </c>
      <c r="K42" s="270">
        <f t="shared" si="15"/>
        <v>22417.49</v>
      </c>
    </row>
    <row r="43" spans="1:11" ht="15.95" customHeight="1" thickBot="1">
      <c r="A43" s="271">
        <v>1</v>
      </c>
      <c r="B43" s="293" t="s">
        <v>619</v>
      </c>
      <c r="C43" s="271">
        <v>1</v>
      </c>
      <c r="D43" s="271">
        <v>110</v>
      </c>
      <c r="E43" s="272">
        <v>55799</v>
      </c>
      <c r="F43" s="273" t="s">
        <v>181</v>
      </c>
      <c r="G43" s="274">
        <v>22417.49</v>
      </c>
      <c r="H43" s="274"/>
      <c r="I43" s="274"/>
      <c r="J43" s="274"/>
      <c r="K43" s="294">
        <f t="shared" si="3"/>
        <v>22417.49</v>
      </c>
    </row>
    <row r="44" spans="1:11" ht="15.95" customHeight="1" thickBot="1">
      <c r="A44" s="260">
        <v>1</v>
      </c>
      <c r="B44" s="287" t="s">
        <v>619</v>
      </c>
      <c r="C44" s="261">
        <v>1</v>
      </c>
      <c r="D44" s="261">
        <v>110</v>
      </c>
      <c r="E44" s="253">
        <v>56</v>
      </c>
      <c r="F44" s="262" t="s">
        <v>179</v>
      </c>
      <c r="G44" s="263">
        <f>+G45</f>
        <v>8903.4</v>
      </c>
      <c r="H44" s="263">
        <f t="shared" ref="H44:K45" si="16">+H45</f>
        <v>0</v>
      </c>
      <c r="I44" s="263">
        <f t="shared" si="16"/>
        <v>0</v>
      </c>
      <c r="J44" s="263">
        <f t="shared" si="16"/>
        <v>0</v>
      </c>
      <c r="K44" s="263">
        <f t="shared" si="16"/>
        <v>8903.4</v>
      </c>
    </row>
    <row r="45" spans="1:11" ht="15.95" customHeight="1">
      <c r="A45" s="250">
        <v>1</v>
      </c>
      <c r="B45" s="289" t="s">
        <v>619</v>
      </c>
      <c r="C45" s="250">
        <v>1</v>
      </c>
      <c r="D45" s="250">
        <v>110</v>
      </c>
      <c r="E45" s="251">
        <v>562</v>
      </c>
      <c r="F45" s="290" t="s">
        <v>818</v>
      </c>
      <c r="G45" s="295">
        <f>+G46</f>
        <v>8903.4</v>
      </c>
      <c r="H45" s="295">
        <f t="shared" si="16"/>
        <v>0</v>
      </c>
      <c r="I45" s="295">
        <f t="shared" si="16"/>
        <v>0</v>
      </c>
      <c r="J45" s="295">
        <f t="shared" si="16"/>
        <v>0</v>
      </c>
      <c r="K45" s="295">
        <f t="shared" si="16"/>
        <v>8903.4</v>
      </c>
    </row>
    <row r="46" spans="1:11" ht="15.95" customHeight="1">
      <c r="A46" s="271">
        <v>1</v>
      </c>
      <c r="B46" s="293" t="s">
        <v>619</v>
      </c>
      <c r="C46" s="271">
        <v>1</v>
      </c>
      <c r="D46" s="271">
        <v>110</v>
      </c>
      <c r="E46" s="272">
        <v>56201</v>
      </c>
      <c r="F46" s="273" t="s">
        <v>819</v>
      </c>
      <c r="G46" s="274">
        <v>8903.4</v>
      </c>
      <c r="H46" s="274"/>
      <c r="I46" s="274"/>
      <c r="J46" s="274"/>
      <c r="K46" s="294">
        <f t="shared" si="3"/>
        <v>8903.4</v>
      </c>
    </row>
    <row r="47" spans="1:11" ht="15.95" customHeight="1">
      <c r="A47" s="227">
        <v>1</v>
      </c>
      <c r="B47" s="296" t="s">
        <v>619</v>
      </c>
      <c r="C47" s="225">
        <v>1</v>
      </c>
      <c r="D47" s="225">
        <v>110</v>
      </c>
      <c r="E47" s="297">
        <v>61</v>
      </c>
      <c r="F47" s="298" t="s">
        <v>185</v>
      </c>
      <c r="G47" s="299">
        <f>+G48</f>
        <v>750</v>
      </c>
      <c r="H47" s="299">
        <f t="shared" ref="H47:K48" si="17">+H48</f>
        <v>750</v>
      </c>
      <c r="I47" s="299">
        <f t="shared" si="17"/>
        <v>750</v>
      </c>
      <c r="J47" s="299">
        <f t="shared" si="17"/>
        <v>750</v>
      </c>
      <c r="K47" s="299">
        <f t="shared" si="17"/>
        <v>3000</v>
      </c>
    </row>
    <row r="48" spans="1:11" ht="15.95" customHeight="1">
      <c r="A48" s="230">
        <v>1</v>
      </c>
      <c r="B48" s="300" t="s">
        <v>619</v>
      </c>
      <c r="C48" s="281">
        <v>1</v>
      </c>
      <c r="D48" s="281">
        <v>110</v>
      </c>
      <c r="E48" s="282">
        <v>611</v>
      </c>
      <c r="F48" s="283" t="s">
        <v>820</v>
      </c>
      <c r="G48" s="301">
        <f>+G49</f>
        <v>750</v>
      </c>
      <c r="H48" s="301">
        <f t="shared" si="17"/>
        <v>750</v>
      </c>
      <c r="I48" s="301">
        <f t="shared" si="17"/>
        <v>750</v>
      </c>
      <c r="J48" s="301">
        <f t="shared" si="17"/>
        <v>750</v>
      </c>
      <c r="K48" s="301">
        <f t="shared" si="17"/>
        <v>3000</v>
      </c>
    </row>
    <row r="49" spans="1:11" ht="15.95" customHeight="1">
      <c r="A49" s="230">
        <v>1</v>
      </c>
      <c r="B49" s="286" t="s">
        <v>619</v>
      </c>
      <c r="C49" s="230">
        <v>1</v>
      </c>
      <c r="D49" s="230">
        <v>110</v>
      </c>
      <c r="E49" s="254">
        <v>61104</v>
      </c>
      <c r="F49" s="266" t="s">
        <v>821</v>
      </c>
      <c r="G49" s="267">
        <v>750</v>
      </c>
      <c r="H49" s="267">
        <v>750</v>
      </c>
      <c r="I49" s="267">
        <v>750</v>
      </c>
      <c r="J49" s="267">
        <v>750</v>
      </c>
      <c r="K49" s="268">
        <f>SUM(G49:J49)</f>
        <v>3000</v>
      </c>
    </row>
    <row r="50" spans="1:11" ht="15.95" customHeight="1" thickBot="1">
      <c r="A50" s="302">
        <v>1</v>
      </c>
      <c r="B50" s="303" t="s">
        <v>619</v>
      </c>
      <c r="C50" s="304">
        <v>1</v>
      </c>
      <c r="D50" s="304">
        <v>110</v>
      </c>
      <c r="E50" s="305">
        <v>72</v>
      </c>
      <c r="F50" s="306" t="s">
        <v>543</v>
      </c>
      <c r="G50" s="307">
        <f>+G51</f>
        <v>148550.1</v>
      </c>
      <c r="H50" s="307">
        <f t="shared" ref="H50:K51" si="18">+H51</f>
        <v>0</v>
      </c>
      <c r="I50" s="307">
        <f t="shared" si="18"/>
        <v>0</v>
      </c>
      <c r="J50" s="307">
        <f t="shared" si="18"/>
        <v>0</v>
      </c>
      <c r="K50" s="307">
        <f t="shared" si="18"/>
        <v>148550.1</v>
      </c>
    </row>
    <row r="51" spans="1:11" ht="15.95" customHeight="1">
      <c r="A51" s="250">
        <v>1</v>
      </c>
      <c r="B51" s="289" t="s">
        <v>619</v>
      </c>
      <c r="C51" s="250">
        <v>1</v>
      </c>
      <c r="D51" s="250">
        <v>110</v>
      </c>
      <c r="E51" s="251">
        <v>721</v>
      </c>
      <c r="F51" s="308" t="s">
        <v>822</v>
      </c>
      <c r="G51" s="265">
        <f>+G52</f>
        <v>148550.1</v>
      </c>
      <c r="H51" s="265">
        <f t="shared" si="18"/>
        <v>0</v>
      </c>
      <c r="I51" s="265">
        <f t="shared" si="18"/>
        <v>0</v>
      </c>
      <c r="J51" s="265">
        <f t="shared" si="18"/>
        <v>0</v>
      </c>
      <c r="K51" s="265">
        <f t="shared" si="18"/>
        <v>148550.1</v>
      </c>
    </row>
    <row r="52" spans="1:11" ht="15.95" customHeight="1" thickBot="1">
      <c r="A52" s="271">
        <v>1</v>
      </c>
      <c r="B52" s="293" t="s">
        <v>619</v>
      </c>
      <c r="C52" s="271">
        <v>1</v>
      </c>
      <c r="D52" s="271">
        <v>110</v>
      </c>
      <c r="E52" s="272">
        <v>72101</v>
      </c>
      <c r="F52" s="273" t="s">
        <v>801</v>
      </c>
      <c r="G52" s="309">
        <v>148550.1</v>
      </c>
      <c r="H52" s="274"/>
      <c r="I52" s="274"/>
      <c r="J52" s="274"/>
      <c r="K52" s="294">
        <f t="shared" si="3"/>
        <v>148550.1</v>
      </c>
    </row>
    <row r="53" spans="1:11" ht="15.95" customHeight="1">
      <c r="A53" s="531" t="s">
        <v>823</v>
      </c>
      <c r="B53" s="532"/>
      <c r="C53" s="532"/>
      <c r="D53" s="532"/>
      <c r="E53" s="532"/>
      <c r="F53" s="533"/>
      <c r="G53" s="310">
        <f>+G52+G49+G46+G43+G41+G38+G37+G35+G33+G32+G31+G29+G28+G27+G26+G25+G22+G20+G18+G16+G15+G14</f>
        <v>265011.74</v>
      </c>
      <c r="H53" s="310">
        <f t="shared" ref="H53:K53" si="19">+H52+H49+H46+H43+H41+H38+H37+H35+H33+H32+H31+H29+H28+H27+H26+H25+H22+H20+H18+H16+H15+H14</f>
        <v>105747.55</v>
      </c>
      <c r="I53" s="310">
        <f t="shared" si="19"/>
        <v>50595</v>
      </c>
      <c r="J53" s="310">
        <f t="shared" si="19"/>
        <v>136739.49</v>
      </c>
      <c r="K53" s="310">
        <f t="shared" si="19"/>
        <v>558093.78</v>
      </c>
    </row>
    <row r="54" spans="1:11" ht="15.95" customHeight="1">
      <c r="A54" s="534" t="s">
        <v>824</v>
      </c>
      <c r="B54" s="535"/>
      <c r="C54" s="535"/>
      <c r="D54" s="535"/>
      <c r="E54" s="535"/>
      <c r="F54" s="536"/>
      <c r="G54" s="311">
        <f>+G51+G48+G45+G42+G40+G36+G34+G30+G24+G21+G19+G17+G13</f>
        <v>265011.74</v>
      </c>
      <c r="H54" s="311">
        <f t="shared" ref="H54:K54" si="20">+H51+H48+H45+H42+H40+H36+H34+H30+H24+H21+H19+H17+H13</f>
        <v>105747.55</v>
      </c>
      <c r="I54" s="311">
        <f t="shared" si="20"/>
        <v>50595</v>
      </c>
      <c r="J54" s="311">
        <f t="shared" si="20"/>
        <v>136739.49</v>
      </c>
      <c r="K54" s="311">
        <f t="shared" si="20"/>
        <v>558093.78</v>
      </c>
    </row>
    <row r="55" spans="1:11" ht="15.95" customHeight="1" thickBot="1">
      <c r="A55" s="522" t="s">
        <v>825</v>
      </c>
      <c r="B55" s="523"/>
      <c r="C55" s="523"/>
      <c r="D55" s="523"/>
      <c r="E55" s="523"/>
      <c r="F55" s="524"/>
      <c r="G55" s="312">
        <f>+G50+G47+G44+G39+G23+G12</f>
        <v>265011.74</v>
      </c>
      <c r="H55" s="312">
        <f t="shared" ref="H55:K55" si="21">+H50+H47+H44+H39+H23+H12</f>
        <v>105747.54999999999</v>
      </c>
      <c r="I55" s="312">
        <f t="shared" si="21"/>
        <v>50595</v>
      </c>
      <c r="J55" s="312">
        <f t="shared" si="21"/>
        <v>136739.49</v>
      </c>
      <c r="K55" s="312">
        <f t="shared" si="21"/>
        <v>558093.78</v>
      </c>
    </row>
    <row r="56" spans="1:11" ht="15.95" customHeight="1">
      <c r="A56" s="426"/>
      <c r="B56" s="426"/>
      <c r="C56" s="426"/>
      <c r="D56" s="426"/>
      <c r="E56" s="426"/>
      <c r="F56" s="426"/>
      <c r="G56" s="427"/>
      <c r="H56" s="427"/>
      <c r="I56" s="427"/>
      <c r="J56" s="427"/>
      <c r="K56" s="427"/>
    </row>
    <row r="57" spans="1:11" ht="15.95" customHeight="1">
      <c r="A57" s="426"/>
      <c r="B57" s="426"/>
      <c r="C57" s="426"/>
      <c r="D57" s="426"/>
      <c r="E57" s="426"/>
      <c r="F57" s="426"/>
      <c r="G57" s="427"/>
      <c r="H57" s="427"/>
      <c r="I57" s="427"/>
      <c r="J57" s="427"/>
      <c r="K57" s="427"/>
    </row>
    <row r="58" spans="1:11" ht="15.95" customHeight="1">
      <c r="A58" s="426"/>
      <c r="B58" s="426"/>
      <c r="C58" s="426"/>
      <c r="D58" s="426"/>
      <c r="E58" s="426"/>
      <c r="F58" s="426"/>
      <c r="G58" s="427"/>
      <c r="H58" s="427"/>
      <c r="I58" s="427"/>
      <c r="J58" s="427"/>
      <c r="K58" s="427"/>
    </row>
    <row r="59" spans="1:11" ht="15.95" customHeight="1">
      <c r="A59" s="426"/>
      <c r="B59" s="426"/>
      <c r="C59" s="426"/>
      <c r="D59" s="426"/>
      <c r="E59" s="426"/>
      <c r="F59" s="426"/>
      <c r="G59" s="427"/>
      <c r="H59" s="427"/>
      <c r="I59" s="427"/>
      <c r="J59" s="427"/>
      <c r="K59" s="427"/>
    </row>
    <row r="61" spans="1:11">
      <c r="G61" s="549"/>
      <c r="H61" s="549"/>
      <c r="I61" s="549"/>
      <c r="J61" s="549"/>
    </row>
    <row r="62" spans="1:11">
      <c r="I62" s="314"/>
      <c r="J62" s="314"/>
    </row>
    <row r="64" spans="1:11">
      <c r="A64" s="550" t="s">
        <v>94</v>
      </c>
      <c r="B64" s="550"/>
      <c r="C64" s="550"/>
      <c r="D64" s="550"/>
      <c r="E64" s="550"/>
      <c r="F64" s="550"/>
      <c r="G64" s="550"/>
      <c r="H64" s="550"/>
      <c r="I64" s="550"/>
      <c r="J64" s="550"/>
      <c r="K64" s="550"/>
    </row>
    <row r="65" spans="1:15">
      <c r="A65" s="550" t="s">
        <v>802</v>
      </c>
      <c r="B65" s="550"/>
      <c r="C65" s="550"/>
      <c r="D65" s="550"/>
      <c r="E65" s="550"/>
      <c r="F65" s="550"/>
      <c r="G65" s="550"/>
      <c r="H65" s="550"/>
      <c r="I65" s="550"/>
      <c r="J65" s="550"/>
      <c r="K65" s="550"/>
    </row>
    <row r="66" spans="1:15">
      <c r="A66" s="550" t="s">
        <v>95</v>
      </c>
      <c r="B66" s="550"/>
      <c r="C66" s="550"/>
      <c r="D66" s="550"/>
      <c r="E66" s="550"/>
      <c r="F66" s="550"/>
      <c r="G66" s="550"/>
      <c r="H66" s="550"/>
      <c r="I66" s="550"/>
      <c r="J66" s="550"/>
      <c r="K66" s="550"/>
    </row>
    <row r="67" spans="1:15">
      <c r="A67" s="551" t="s">
        <v>96</v>
      </c>
      <c r="B67" s="551"/>
      <c r="C67" s="551"/>
      <c r="D67" s="551"/>
      <c r="E67" s="551"/>
      <c r="F67" s="551"/>
      <c r="G67" s="551"/>
      <c r="H67" s="551"/>
      <c r="I67" s="551"/>
      <c r="J67" s="551"/>
      <c r="K67" s="551"/>
    </row>
    <row r="68" spans="1:15">
      <c r="A68" s="545" t="s">
        <v>98</v>
      </c>
      <c r="B68" s="545"/>
      <c r="C68" s="545"/>
      <c r="D68" s="545"/>
      <c r="E68" s="545"/>
      <c r="F68" s="545"/>
      <c r="G68" s="545"/>
      <c r="H68" s="545"/>
      <c r="I68" s="545"/>
      <c r="J68" s="545"/>
      <c r="K68" s="545"/>
    </row>
    <row r="69" spans="1:15">
      <c r="A69" s="545" t="s">
        <v>201</v>
      </c>
      <c r="B69" s="545"/>
      <c r="C69" s="545"/>
      <c r="D69" s="545"/>
      <c r="E69" s="545"/>
      <c r="F69" s="545"/>
      <c r="G69" s="545"/>
      <c r="H69" s="545"/>
      <c r="I69" s="545"/>
      <c r="J69" s="545"/>
      <c r="K69" s="545"/>
    </row>
    <row r="70" spans="1:15" ht="15.75" thickBot="1">
      <c r="A70" s="255"/>
      <c r="B70" s="255"/>
      <c r="C70" s="255"/>
      <c r="D70" s="255"/>
      <c r="E70" s="256"/>
      <c r="F70" s="256"/>
      <c r="G70" s="257"/>
      <c r="H70" s="525" t="s">
        <v>834</v>
      </c>
      <c r="I70" s="525"/>
      <c r="J70" s="525"/>
      <c r="K70" s="525"/>
    </row>
    <row r="71" spans="1:15">
      <c r="A71" s="546" t="s">
        <v>747</v>
      </c>
      <c r="B71" s="547"/>
      <c r="C71" s="547"/>
      <c r="D71" s="547"/>
      <c r="E71" s="548"/>
      <c r="F71" s="503" t="s">
        <v>748</v>
      </c>
      <c r="G71" s="504"/>
      <c r="H71" s="504"/>
      <c r="I71" s="504"/>
      <c r="J71" s="504"/>
      <c r="K71" s="505"/>
    </row>
    <row r="72" spans="1:15">
      <c r="A72" s="537" t="s">
        <v>749</v>
      </c>
      <c r="B72" s="539" t="s">
        <v>803</v>
      </c>
      <c r="C72" s="541" t="s">
        <v>804</v>
      </c>
      <c r="D72" s="541" t="s">
        <v>805</v>
      </c>
      <c r="E72" s="543" t="s">
        <v>751</v>
      </c>
      <c r="F72" s="526" t="s">
        <v>806</v>
      </c>
      <c r="G72" s="258" t="s">
        <v>807</v>
      </c>
      <c r="H72" s="258"/>
      <c r="I72" s="258"/>
      <c r="J72" s="258"/>
      <c r="K72" s="528" t="s">
        <v>74</v>
      </c>
    </row>
    <row r="73" spans="1:15">
      <c r="A73" s="537"/>
      <c r="B73" s="539"/>
      <c r="C73" s="541"/>
      <c r="D73" s="541"/>
      <c r="E73" s="543"/>
      <c r="F73" s="526"/>
      <c r="G73" s="530" t="s">
        <v>808</v>
      </c>
      <c r="H73" s="530"/>
      <c r="I73" s="530"/>
      <c r="J73" s="530"/>
      <c r="K73" s="528"/>
    </row>
    <row r="74" spans="1:15" ht="69" customHeight="1" thickBot="1">
      <c r="A74" s="538"/>
      <c r="B74" s="540"/>
      <c r="C74" s="542"/>
      <c r="D74" s="542"/>
      <c r="E74" s="544"/>
      <c r="F74" s="527"/>
      <c r="G74" s="259" t="s">
        <v>622</v>
      </c>
      <c r="H74" s="259" t="s">
        <v>624</v>
      </c>
      <c r="I74" s="259" t="s">
        <v>628</v>
      </c>
      <c r="J74" s="259" t="s">
        <v>630</v>
      </c>
      <c r="K74" s="529"/>
      <c r="L74" s="99"/>
      <c r="M74" s="99"/>
      <c r="N74" s="99"/>
      <c r="O74" s="99"/>
    </row>
    <row r="75" spans="1:15" ht="15.75" thickBot="1">
      <c r="A75" s="260">
        <v>1</v>
      </c>
      <c r="B75" s="261">
        <v>1</v>
      </c>
      <c r="C75" s="261">
        <v>1</v>
      </c>
      <c r="D75" s="261">
        <v>110</v>
      </c>
      <c r="E75" s="253">
        <v>51</v>
      </c>
      <c r="F75" s="262" t="s">
        <v>108</v>
      </c>
      <c r="G75" s="263">
        <f t="shared" ref="G75:H75" si="22">+G76+G80+G82+G84</f>
        <v>27545.379999999997</v>
      </c>
      <c r="H75" s="263">
        <f t="shared" si="22"/>
        <v>50216.28</v>
      </c>
      <c r="I75" s="263">
        <f>+I76+I80+I82+I84</f>
        <v>23172.5</v>
      </c>
      <c r="J75" s="263">
        <f t="shared" ref="J75:K75" si="23">+J76+J80+J82+J84</f>
        <v>65244.759999999995</v>
      </c>
      <c r="K75" s="263">
        <f t="shared" si="23"/>
        <v>166178.92000000001</v>
      </c>
      <c r="L75" s="313"/>
      <c r="M75" s="313"/>
      <c r="N75" s="313"/>
      <c r="O75" s="313"/>
    </row>
    <row r="76" spans="1:15">
      <c r="A76" s="250">
        <v>1</v>
      </c>
      <c r="B76" s="250">
        <v>1</v>
      </c>
      <c r="C76" s="250">
        <v>1</v>
      </c>
      <c r="D76" s="250">
        <v>110</v>
      </c>
      <c r="E76" s="251">
        <v>511</v>
      </c>
      <c r="F76" s="264" t="s">
        <v>756</v>
      </c>
      <c r="G76" s="265">
        <f>+G77+G78+G79</f>
        <v>23952.5</v>
      </c>
      <c r="H76" s="265">
        <f t="shared" ref="H76:K76" si="24">+H77+H78+H79</f>
        <v>39318.5</v>
      </c>
      <c r="I76" s="265">
        <f t="shared" si="24"/>
        <v>20150</v>
      </c>
      <c r="J76" s="265">
        <f t="shared" si="24"/>
        <v>52407.88</v>
      </c>
      <c r="K76" s="265">
        <f t="shared" si="24"/>
        <v>135828.88</v>
      </c>
    </row>
    <row r="77" spans="1:15">
      <c r="A77" s="230">
        <v>1</v>
      </c>
      <c r="B77" s="230">
        <v>1</v>
      </c>
      <c r="C77" s="230">
        <v>1</v>
      </c>
      <c r="D77" s="230">
        <v>110</v>
      </c>
      <c r="E77" s="254">
        <v>51101</v>
      </c>
      <c r="F77" s="266" t="s">
        <v>110</v>
      </c>
      <c r="G77" s="267">
        <v>22110</v>
      </c>
      <c r="H77" s="267">
        <v>36294</v>
      </c>
      <c r="I77" s="267">
        <v>18600</v>
      </c>
      <c r="J77" s="267">
        <v>48072</v>
      </c>
      <c r="K77" s="268">
        <f t="shared" ref="K77:K78" si="25">SUM(G77:J77)</f>
        <v>125076</v>
      </c>
      <c r="L77" s="313"/>
      <c r="M77" s="313"/>
      <c r="N77" s="313"/>
      <c r="O77" s="313"/>
    </row>
    <row r="78" spans="1:15">
      <c r="A78" s="230">
        <v>1</v>
      </c>
      <c r="B78" s="230">
        <v>1</v>
      </c>
      <c r="C78" s="230">
        <v>1</v>
      </c>
      <c r="D78" s="230">
        <v>110</v>
      </c>
      <c r="E78" s="254">
        <v>51103</v>
      </c>
      <c r="F78" s="266" t="s">
        <v>111</v>
      </c>
      <c r="G78" s="267">
        <v>1842.5</v>
      </c>
      <c r="H78" s="267">
        <v>3024.5</v>
      </c>
      <c r="I78" s="267">
        <v>1550</v>
      </c>
      <c r="J78" s="267">
        <v>4006</v>
      </c>
      <c r="K78" s="268">
        <f t="shared" si="25"/>
        <v>10423</v>
      </c>
      <c r="L78" s="428"/>
      <c r="M78" s="428"/>
      <c r="N78" s="428"/>
      <c r="O78" s="428"/>
    </row>
    <row r="79" spans="1:15">
      <c r="A79" s="230">
        <v>1</v>
      </c>
      <c r="B79" s="230">
        <v>1</v>
      </c>
      <c r="C79" s="230">
        <v>1</v>
      </c>
      <c r="D79" s="230">
        <v>110</v>
      </c>
      <c r="E79" s="254">
        <v>51107</v>
      </c>
      <c r="F79" s="266" t="s">
        <v>809</v>
      </c>
      <c r="G79" s="267"/>
      <c r="H79" s="267"/>
      <c r="I79" s="267"/>
      <c r="J79" s="267">
        <v>329.88</v>
      </c>
      <c r="K79" s="268">
        <f>+SUM(G79:J79)</f>
        <v>329.88</v>
      </c>
      <c r="L79" s="313"/>
      <c r="M79" s="313"/>
      <c r="N79" s="313"/>
      <c r="O79" s="313"/>
    </row>
    <row r="80" spans="1:15" ht="24.75">
      <c r="A80" s="227">
        <v>1</v>
      </c>
      <c r="B80" s="227">
        <v>1</v>
      </c>
      <c r="C80" s="227">
        <v>1</v>
      </c>
      <c r="D80" s="227">
        <v>110</v>
      </c>
      <c r="E80" s="252">
        <v>514</v>
      </c>
      <c r="F80" s="269" t="s">
        <v>810</v>
      </c>
      <c r="G80" s="270">
        <f>+G81</f>
        <v>1879.35</v>
      </c>
      <c r="H80" s="270">
        <f t="shared" ref="H80:K80" si="26">+H81</f>
        <v>3084.99</v>
      </c>
      <c r="I80" s="270">
        <f t="shared" si="26"/>
        <v>1581</v>
      </c>
      <c r="J80" s="270">
        <f t="shared" si="26"/>
        <v>4099.29</v>
      </c>
      <c r="K80" s="270">
        <f t="shared" si="26"/>
        <v>10644.630000000001</v>
      </c>
      <c r="L80" s="313"/>
      <c r="M80" s="313"/>
      <c r="N80" s="313"/>
      <c r="O80" s="313"/>
    </row>
    <row r="81" spans="1:15">
      <c r="A81" s="230">
        <v>1</v>
      </c>
      <c r="B81" s="230">
        <v>1</v>
      </c>
      <c r="C81" s="230">
        <v>1</v>
      </c>
      <c r="D81" s="230">
        <v>110</v>
      </c>
      <c r="E81" s="254">
        <v>51401</v>
      </c>
      <c r="F81" s="266" t="s">
        <v>760</v>
      </c>
      <c r="G81" s="267">
        <v>1879.35</v>
      </c>
      <c r="H81" s="267">
        <v>3084.99</v>
      </c>
      <c r="I81" s="267">
        <v>1581</v>
      </c>
      <c r="J81" s="267">
        <v>4099.29</v>
      </c>
      <c r="K81" s="268">
        <f t="shared" ref="K81" si="27">SUM(G81:J81)</f>
        <v>10644.630000000001</v>
      </c>
      <c r="L81" s="313"/>
      <c r="M81" s="313"/>
      <c r="N81" s="313"/>
      <c r="O81" s="313"/>
    </row>
    <row r="82" spans="1:15" ht="24.75">
      <c r="A82" s="227">
        <v>1</v>
      </c>
      <c r="B82" s="227">
        <v>1</v>
      </c>
      <c r="C82" s="227">
        <v>1</v>
      </c>
      <c r="D82" s="227">
        <v>110</v>
      </c>
      <c r="E82" s="252">
        <v>515</v>
      </c>
      <c r="F82" s="269" t="s">
        <v>811</v>
      </c>
      <c r="G82" s="270">
        <f>+G83</f>
        <v>1713.53</v>
      </c>
      <c r="H82" s="270">
        <f t="shared" ref="H82:K82" si="28">+H83</f>
        <v>2812.79</v>
      </c>
      <c r="I82" s="270">
        <f t="shared" si="28"/>
        <v>1441.5</v>
      </c>
      <c r="J82" s="270">
        <f t="shared" si="28"/>
        <v>3737.59</v>
      </c>
      <c r="K82" s="270">
        <f t="shared" si="28"/>
        <v>9705.41</v>
      </c>
      <c r="L82" s="313"/>
      <c r="M82" s="313"/>
      <c r="N82" s="313"/>
      <c r="O82" s="313"/>
    </row>
    <row r="83" spans="1:15">
      <c r="A83" s="230">
        <v>1</v>
      </c>
      <c r="B83" s="230">
        <v>1</v>
      </c>
      <c r="C83" s="230">
        <v>1</v>
      </c>
      <c r="D83" s="230">
        <v>110</v>
      </c>
      <c r="E83" s="254">
        <v>51501</v>
      </c>
      <c r="F83" s="266" t="s">
        <v>760</v>
      </c>
      <c r="G83" s="267">
        <v>1713.53</v>
      </c>
      <c r="H83" s="267">
        <v>2812.79</v>
      </c>
      <c r="I83" s="267">
        <v>1441.5</v>
      </c>
      <c r="J83" s="267">
        <v>3737.59</v>
      </c>
      <c r="K83" s="268">
        <f t="shared" ref="K83" si="29">SUM(G83:J83)</f>
        <v>9705.41</v>
      </c>
      <c r="L83" s="313"/>
      <c r="M83" s="313"/>
      <c r="N83" s="313"/>
      <c r="O83" s="313"/>
    </row>
    <row r="84" spans="1:15">
      <c r="A84" s="227">
        <v>1</v>
      </c>
      <c r="B84" s="227">
        <v>1</v>
      </c>
      <c r="C84" s="227">
        <v>1</v>
      </c>
      <c r="D84" s="227">
        <v>110</v>
      </c>
      <c r="E84" s="252">
        <v>517</v>
      </c>
      <c r="F84" s="269" t="s">
        <v>126</v>
      </c>
      <c r="G84" s="270">
        <f>+G85</f>
        <v>0</v>
      </c>
      <c r="H84" s="270">
        <f t="shared" ref="H84:K84" si="30">+H85</f>
        <v>5000</v>
      </c>
      <c r="I84" s="270">
        <f t="shared" si="30"/>
        <v>0</v>
      </c>
      <c r="J84" s="270">
        <f t="shared" si="30"/>
        <v>5000</v>
      </c>
      <c r="K84" s="270">
        <f t="shared" si="30"/>
        <v>10000</v>
      </c>
      <c r="L84" s="313"/>
      <c r="M84" s="313"/>
      <c r="N84" s="313"/>
      <c r="O84" s="313"/>
    </row>
    <row r="85" spans="1:15" ht="15.75" thickBot="1">
      <c r="A85" s="271">
        <v>1</v>
      </c>
      <c r="B85" s="271">
        <v>1</v>
      </c>
      <c r="C85" s="271">
        <v>1</v>
      </c>
      <c r="D85" s="271">
        <v>110</v>
      </c>
      <c r="E85" s="272">
        <v>51701</v>
      </c>
      <c r="F85" s="273" t="s">
        <v>127</v>
      </c>
      <c r="G85" s="274"/>
      <c r="H85" s="274">
        <v>5000</v>
      </c>
      <c r="I85" s="274"/>
      <c r="J85" s="274">
        <v>5000</v>
      </c>
      <c r="K85" s="268">
        <f t="shared" ref="K85" si="31">SUM(G85:J85)</f>
        <v>10000</v>
      </c>
      <c r="L85" s="313"/>
      <c r="M85" s="313"/>
      <c r="N85" s="313"/>
      <c r="O85" s="313"/>
    </row>
    <row r="86" spans="1:15" ht="15.75" thickBot="1">
      <c r="A86" s="260">
        <v>1</v>
      </c>
      <c r="B86" s="261">
        <v>1</v>
      </c>
      <c r="C86" s="261">
        <v>1</v>
      </c>
      <c r="D86" s="261">
        <v>110</v>
      </c>
      <c r="E86" s="253">
        <v>54</v>
      </c>
      <c r="F86" s="262" t="s">
        <v>764</v>
      </c>
      <c r="G86" s="263">
        <f>+G87+G93+G97+G99</f>
        <v>29300</v>
      </c>
      <c r="H86" s="263">
        <f t="shared" ref="H86:K86" si="32">+H87+H93+H97+H99</f>
        <v>4500</v>
      </c>
      <c r="I86" s="263">
        <f t="shared" si="32"/>
        <v>3500</v>
      </c>
      <c r="J86" s="263">
        <f t="shared" si="32"/>
        <v>5500</v>
      </c>
      <c r="K86" s="263">
        <f t="shared" si="32"/>
        <v>42800</v>
      </c>
    </row>
    <row r="87" spans="1:15">
      <c r="A87" s="250">
        <v>1</v>
      </c>
      <c r="B87" s="250">
        <v>1</v>
      </c>
      <c r="C87" s="250">
        <v>1</v>
      </c>
      <c r="D87" s="250">
        <v>110</v>
      </c>
      <c r="E87" s="251">
        <v>541</v>
      </c>
      <c r="F87" s="264" t="s">
        <v>765</v>
      </c>
      <c r="G87" s="265">
        <f>SUM(G88:G92)</f>
        <v>3500</v>
      </c>
      <c r="H87" s="265">
        <f t="shared" ref="H87:K87" si="33">SUM(H88:H92)</f>
        <v>4500</v>
      </c>
      <c r="I87" s="265">
        <f t="shared" si="33"/>
        <v>3500</v>
      </c>
      <c r="J87" s="265">
        <f t="shared" si="33"/>
        <v>3500</v>
      </c>
      <c r="K87" s="265">
        <f t="shared" si="33"/>
        <v>15000</v>
      </c>
    </row>
    <row r="88" spans="1:15">
      <c r="A88" s="275">
        <v>1</v>
      </c>
      <c r="B88" s="275">
        <v>1</v>
      </c>
      <c r="C88" s="275">
        <v>1</v>
      </c>
      <c r="D88" s="275">
        <v>110</v>
      </c>
      <c r="E88" s="276">
        <v>54105</v>
      </c>
      <c r="F88" s="277" t="s">
        <v>812</v>
      </c>
      <c r="G88" s="278">
        <v>2000</v>
      </c>
      <c r="H88" s="278">
        <v>2000</v>
      </c>
      <c r="I88" s="278">
        <v>2000</v>
      </c>
      <c r="J88" s="278">
        <v>2000</v>
      </c>
      <c r="K88" s="279">
        <f>SUM(G88:J88)</f>
        <v>8000</v>
      </c>
    </row>
    <row r="89" spans="1:15">
      <c r="A89" s="275">
        <v>1</v>
      </c>
      <c r="B89" s="275">
        <v>1</v>
      </c>
      <c r="C89" s="275">
        <v>1</v>
      </c>
      <c r="D89" s="275">
        <v>110</v>
      </c>
      <c r="E89" s="276">
        <v>54109</v>
      </c>
      <c r="F89" s="277" t="s">
        <v>141</v>
      </c>
      <c r="G89" s="278">
        <v>250</v>
      </c>
      <c r="H89" s="278">
        <v>250</v>
      </c>
      <c r="I89" s="278">
        <v>250</v>
      </c>
      <c r="J89" s="278">
        <v>250</v>
      </c>
      <c r="K89" s="279">
        <f t="shared" ref="K89:K92" si="34">SUM(G89:J89)</f>
        <v>1000</v>
      </c>
    </row>
    <row r="90" spans="1:15">
      <c r="A90" s="275">
        <v>1</v>
      </c>
      <c r="B90" s="275">
        <v>1</v>
      </c>
      <c r="C90" s="275">
        <v>1</v>
      </c>
      <c r="D90" s="275">
        <v>110</v>
      </c>
      <c r="E90" s="276">
        <v>54114</v>
      </c>
      <c r="F90" s="277" t="s">
        <v>772</v>
      </c>
      <c r="G90" s="278">
        <v>500</v>
      </c>
      <c r="H90" s="278">
        <v>500</v>
      </c>
      <c r="I90" s="278">
        <v>500</v>
      </c>
      <c r="J90" s="278">
        <v>500</v>
      </c>
      <c r="K90" s="279">
        <f t="shared" si="34"/>
        <v>2000</v>
      </c>
    </row>
    <row r="91" spans="1:15">
      <c r="A91" s="275">
        <v>1</v>
      </c>
      <c r="B91" s="275">
        <v>1</v>
      </c>
      <c r="C91" s="275">
        <v>1</v>
      </c>
      <c r="D91" s="275">
        <v>110</v>
      </c>
      <c r="E91" s="276">
        <v>54115</v>
      </c>
      <c r="F91" s="277" t="s">
        <v>773</v>
      </c>
      <c r="G91" s="278">
        <v>750</v>
      </c>
      <c r="H91" s="278">
        <v>750</v>
      </c>
      <c r="I91" s="278">
        <v>750</v>
      </c>
      <c r="J91" s="278">
        <v>750</v>
      </c>
      <c r="K91" s="279">
        <f t="shared" si="34"/>
        <v>3000</v>
      </c>
    </row>
    <row r="92" spans="1:15">
      <c r="A92" s="230">
        <v>1</v>
      </c>
      <c r="B92" s="230">
        <v>1</v>
      </c>
      <c r="C92" s="230">
        <v>1</v>
      </c>
      <c r="D92" s="230">
        <v>110</v>
      </c>
      <c r="E92" s="254">
        <v>54121</v>
      </c>
      <c r="F92" s="266" t="s">
        <v>813</v>
      </c>
      <c r="G92" s="267"/>
      <c r="H92" s="267">
        <v>1000</v>
      </c>
      <c r="I92" s="267"/>
      <c r="J92" s="267"/>
      <c r="K92" s="279">
        <f t="shared" si="34"/>
        <v>1000</v>
      </c>
    </row>
    <row r="93" spans="1:15">
      <c r="A93" s="227">
        <v>1</v>
      </c>
      <c r="B93" s="227">
        <v>1</v>
      </c>
      <c r="C93" s="227">
        <v>1</v>
      </c>
      <c r="D93" s="227">
        <v>110</v>
      </c>
      <c r="E93" s="252">
        <v>542</v>
      </c>
      <c r="F93" s="269" t="s">
        <v>708</v>
      </c>
      <c r="G93" s="270">
        <f>SUM(G94:G96)</f>
        <v>10800</v>
      </c>
      <c r="H93" s="270">
        <f t="shared" ref="H93:K93" si="35">SUM(H94:H96)</f>
        <v>0</v>
      </c>
      <c r="I93" s="270">
        <f t="shared" si="35"/>
        <v>0</v>
      </c>
      <c r="J93" s="270">
        <f t="shared" si="35"/>
        <v>0</v>
      </c>
      <c r="K93" s="270">
        <f t="shared" si="35"/>
        <v>10800</v>
      </c>
    </row>
    <row r="94" spans="1:15">
      <c r="A94" s="230">
        <v>1</v>
      </c>
      <c r="B94" s="230">
        <v>1</v>
      </c>
      <c r="C94" s="230">
        <v>1</v>
      </c>
      <c r="D94" s="230">
        <v>110</v>
      </c>
      <c r="E94" s="254">
        <v>54201</v>
      </c>
      <c r="F94" s="266" t="s">
        <v>777</v>
      </c>
      <c r="G94" s="280">
        <v>3800</v>
      </c>
      <c r="H94" s="267"/>
      <c r="I94" s="267"/>
      <c r="J94" s="267"/>
      <c r="K94" s="268">
        <f t="shared" ref="K94:K96" si="36">SUM(G94:J94)</f>
        <v>3800</v>
      </c>
    </row>
    <row r="95" spans="1:15">
      <c r="A95" s="230">
        <v>1</v>
      </c>
      <c r="B95" s="230">
        <v>1</v>
      </c>
      <c r="C95" s="230">
        <v>1</v>
      </c>
      <c r="D95" s="230">
        <v>110</v>
      </c>
      <c r="E95" s="254">
        <v>54202</v>
      </c>
      <c r="F95" s="266" t="s">
        <v>814</v>
      </c>
      <c r="G95" s="267">
        <v>3000</v>
      </c>
      <c r="H95" s="267"/>
      <c r="I95" s="267"/>
      <c r="J95" s="267"/>
      <c r="K95" s="268">
        <f t="shared" si="36"/>
        <v>3000</v>
      </c>
    </row>
    <row r="96" spans="1:15">
      <c r="A96" s="230">
        <v>1</v>
      </c>
      <c r="B96" s="230">
        <v>1</v>
      </c>
      <c r="C96" s="230">
        <v>1</v>
      </c>
      <c r="D96" s="230">
        <v>110</v>
      </c>
      <c r="E96" s="254">
        <v>54203</v>
      </c>
      <c r="F96" s="266" t="s">
        <v>779</v>
      </c>
      <c r="G96" s="267">
        <v>4000</v>
      </c>
      <c r="H96" s="267"/>
      <c r="I96" s="267"/>
      <c r="J96" s="267"/>
      <c r="K96" s="268">
        <f t="shared" si="36"/>
        <v>4000</v>
      </c>
    </row>
    <row r="97" spans="1:11">
      <c r="A97" s="281">
        <v>1</v>
      </c>
      <c r="B97" s="281">
        <v>1</v>
      </c>
      <c r="C97" s="281">
        <v>1</v>
      </c>
      <c r="D97" s="281">
        <v>110</v>
      </c>
      <c r="E97" s="282">
        <v>543</v>
      </c>
      <c r="F97" s="283" t="s">
        <v>781</v>
      </c>
      <c r="G97" s="284">
        <f>SUM(G98)</f>
        <v>3000</v>
      </c>
      <c r="H97" s="284">
        <f t="shared" ref="H97:K97" si="37">SUM(H98)</f>
        <v>0</v>
      </c>
      <c r="I97" s="284">
        <f t="shared" si="37"/>
        <v>0</v>
      </c>
      <c r="J97" s="284">
        <f t="shared" si="37"/>
        <v>2000</v>
      </c>
      <c r="K97" s="284">
        <f t="shared" si="37"/>
        <v>5000</v>
      </c>
    </row>
    <row r="98" spans="1:11">
      <c r="A98" s="230">
        <v>1</v>
      </c>
      <c r="B98" s="230">
        <v>1</v>
      </c>
      <c r="C98" s="230">
        <v>1</v>
      </c>
      <c r="D98" s="230">
        <v>110</v>
      </c>
      <c r="E98" s="254">
        <v>54302</v>
      </c>
      <c r="F98" s="266" t="s">
        <v>815</v>
      </c>
      <c r="G98" s="267">
        <v>3000</v>
      </c>
      <c r="H98" s="267"/>
      <c r="I98" s="267"/>
      <c r="J98" s="267">
        <v>2000</v>
      </c>
      <c r="K98" s="268">
        <f>SUM(G98:J98)</f>
        <v>5000</v>
      </c>
    </row>
    <row r="99" spans="1:11">
      <c r="A99" s="227">
        <v>1</v>
      </c>
      <c r="B99" s="285" t="s">
        <v>619</v>
      </c>
      <c r="C99" s="227">
        <v>1</v>
      </c>
      <c r="D99" s="227">
        <v>110</v>
      </c>
      <c r="E99" s="252">
        <v>545</v>
      </c>
      <c r="F99" s="269" t="s">
        <v>792</v>
      </c>
      <c r="G99" s="270">
        <f>SUM(G100:G101)</f>
        <v>12000</v>
      </c>
      <c r="H99" s="270">
        <f t="shared" ref="H99:K99" si="38">SUM(H100:H101)</f>
        <v>0</v>
      </c>
      <c r="I99" s="270">
        <f t="shared" si="38"/>
        <v>0</v>
      </c>
      <c r="J99" s="270">
        <f t="shared" si="38"/>
        <v>0</v>
      </c>
      <c r="K99" s="270">
        <f t="shared" si="38"/>
        <v>12000</v>
      </c>
    </row>
    <row r="100" spans="1:11">
      <c r="A100" s="230">
        <v>1</v>
      </c>
      <c r="B100" s="286" t="s">
        <v>816</v>
      </c>
      <c r="C100" s="230">
        <v>1</v>
      </c>
      <c r="D100" s="230">
        <v>110</v>
      </c>
      <c r="E100" s="254">
        <v>54503</v>
      </c>
      <c r="F100" s="266" t="s">
        <v>793</v>
      </c>
      <c r="G100" s="267">
        <v>7200</v>
      </c>
      <c r="H100" s="268"/>
      <c r="I100" s="268"/>
      <c r="J100" s="268"/>
      <c r="K100" s="268">
        <f t="shared" ref="K100:K101" si="39">SUM(G100:J100)</f>
        <v>7200</v>
      </c>
    </row>
    <row r="101" spans="1:11" ht="15.75" thickBot="1">
      <c r="A101" s="230">
        <v>1</v>
      </c>
      <c r="B101" s="286" t="s">
        <v>619</v>
      </c>
      <c r="C101" s="230">
        <v>1</v>
      </c>
      <c r="D101" s="230">
        <v>110</v>
      </c>
      <c r="E101" s="254">
        <v>54504</v>
      </c>
      <c r="F101" s="266" t="s">
        <v>168</v>
      </c>
      <c r="G101" s="267">
        <v>4800</v>
      </c>
      <c r="H101" s="280"/>
      <c r="I101" s="267"/>
      <c r="J101" s="267"/>
      <c r="K101" s="268">
        <f t="shared" si="39"/>
        <v>4800</v>
      </c>
    </row>
    <row r="102" spans="1:11" ht="15.75" thickBot="1">
      <c r="A102" s="260">
        <v>1</v>
      </c>
      <c r="B102" s="287" t="s">
        <v>619</v>
      </c>
      <c r="C102" s="261">
        <v>1</v>
      </c>
      <c r="D102" s="261">
        <v>110</v>
      </c>
      <c r="E102" s="253">
        <v>55</v>
      </c>
      <c r="F102" s="288" t="s">
        <v>173</v>
      </c>
      <c r="G102" s="263">
        <f>+G103+G105</f>
        <v>49962.86</v>
      </c>
      <c r="H102" s="263">
        <f t="shared" ref="H102:K102" si="40">+H103+H105</f>
        <v>50281.27</v>
      </c>
      <c r="I102" s="263">
        <f t="shared" si="40"/>
        <v>23172.5</v>
      </c>
      <c r="J102" s="263">
        <f t="shared" si="40"/>
        <v>65244.73</v>
      </c>
      <c r="K102" s="263">
        <f t="shared" si="40"/>
        <v>188661.36000000002</v>
      </c>
    </row>
    <row r="103" spans="1:11">
      <c r="A103" s="250">
        <v>1</v>
      </c>
      <c r="B103" s="289" t="s">
        <v>619</v>
      </c>
      <c r="C103" s="250">
        <v>1</v>
      </c>
      <c r="D103" s="250">
        <v>110</v>
      </c>
      <c r="E103" s="251">
        <v>556</v>
      </c>
      <c r="F103" s="290" t="s">
        <v>177</v>
      </c>
      <c r="G103" s="265">
        <f>+G104</f>
        <v>0</v>
      </c>
      <c r="H103" s="265">
        <f t="shared" ref="H103:K103" si="41">+H104</f>
        <v>65</v>
      </c>
      <c r="I103" s="265">
        <f t="shared" si="41"/>
        <v>0</v>
      </c>
      <c r="J103" s="265">
        <f t="shared" si="41"/>
        <v>0</v>
      </c>
      <c r="K103" s="265">
        <f t="shared" si="41"/>
        <v>65</v>
      </c>
    </row>
    <row r="104" spans="1:11">
      <c r="A104" s="230">
        <v>1</v>
      </c>
      <c r="B104" s="286" t="s">
        <v>619</v>
      </c>
      <c r="C104" s="230">
        <v>1</v>
      </c>
      <c r="D104" s="230">
        <v>110</v>
      </c>
      <c r="E104" s="254">
        <v>55603</v>
      </c>
      <c r="F104" s="266" t="s">
        <v>817</v>
      </c>
      <c r="G104" s="267"/>
      <c r="H104" s="267">
        <v>65</v>
      </c>
      <c r="I104" s="267"/>
      <c r="J104" s="267"/>
      <c r="K104" s="268">
        <f t="shared" ref="K104" si="42">SUM(G104:J104)</f>
        <v>65</v>
      </c>
    </row>
    <row r="105" spans="1:11">
      <c r="A105" s="227">
        <v>1</v>
      </c>
      <c r="B105" s="285" t="s">
        <v>619</v>
      </c>
      <c r="C105" s="227">
        <v>1</v>
      </c>
      <c r="D105" s="227">
        <v>110</v>
      </c>
      <c r="E105" s="291">
        <v>557</v>
      </c>
      <c r="F105" s="292" t="s">
        <v>180</v>
      </c>
      <c r="G105" s="270">
        <f>+G106</f>
        <v>49962.86</v>
      </c>
      <c r="H105" s="270">
        <f t="shared" ref="H105:K105" si="43">+H106</f>
        <v>50216.27</v>
      </c>
      <c r="I105" s="270">
        <f t="shared" si="43"/>
        <v>23172.5</v>
      </c>
      <c r="J105" s="270">
        <f t="shared" si="43"/>
        <v>65244.73</v>
      </c>
      <c r="K105" s="270">
        <f t="shared" si="43"/>
        <v>188596.36000000002</v>
      </c>
    </row>
    <row r="106" spans="1:11" ht="15.75" thickBot="1">
      <c r="A106" s="271">
        <v>1</v>
      </c>
      <c r="B106" s="293" t="s">
        <v>619</v>
      </c>
      <c r="C106" s="271">
        <v>1</v>
      </c>
      <c r="D106" s="271">
        <v>110</v>
      </c>
      <c r="E106" s="272">
        <v>55799</v>
      </c>
      <c r="F106" s="273" t="s">
        <v>181</v>
      </c>
      <c r="G106" s="274">
        <f>22417.49+27545.37</f>
        <v>49962.86</v>
      </c>
      <c r="H106" s="274">
        <v>50216.27</v>
      </c>
      <c r="I106" s="274">
        <v>23172.5</v>
      </c>
      <c r="J106" s="274">
        <v>65244.73</v>
      </c>
      <c r="K106" s="294">
        <f t="shared" ref="K106" si="44">SUM(G106:J106)</f>
        <v>188596.36000000002</v>
      </c>
    </row>
    <row r="107" spans="1:11" ht="15.75" thickBot="1">
      <c r="A107" s="260">
        <v>1</v>
      </c>
      <c r="B107" s="287" t="s">
        <v>619</v>
      </c>
      <c r="C107" s="261">
        <v>1</v>
      </c>
      <c r="D107" s="261">
        <v>110</v>
      </c>
      <c r="E107" s="253">
        <v>56</v>
      </c>
      <c r="F107" s="262" t="s">
        <v>179</v>
      </c>
      <c r="G107" s="263">
        <f>+G108</f>
        <v>8903.4</v>
      </c>
      <c r="H107" s="263">
        <f t="shared" ref="H107:K108" si="45">+H108</f>
        <v>0</v>
      </c>
      <c r="I107" s="263">
        <f t="shared" si="45"/>
        <v>0</v>
      </c>
      <c r="J107" s="263">
        <f t="shared" si="45"/>
        <v>0</v>
      </c>
      <c r="K107" s="263">
        <f t="shared" si="45"/>
        <v>8903.4</v>
      </c>
    </row>
    <row r="108" spans="1:11">
      <c r="A108" s="250">
        <v>1</v>
      </c>
      <c r="B108" s="289" t="s">
        <v>619</v>
      </c>
      <c r="C108" s="250">
        <v>1</v>
      </c>
      <c r="D108" s="250">
        <v>110</v>
      </c>
      <c r="E108" s="251">
        <v>562</v>
      </c>
      <c r="F108" s="290" t="s">
        <v>818</v>
      </c>
      <c r="G108" s="295">
        <f>+G109</f>
        <v>8903.4</v>
      </c>
      <c r="H108" s="295">
        <f t="shared" si="45"/>
        <v>0</v>
      </c>
      <c r="I108" s="295">
        <f t="shared" si="45"/>
        <v>0</v>
      </c>
      <c r="J108" s="295">
        <f t="shared" si="45"/>
        <v>0</v>
      </c>
      <c r="K108" s="295">
        <f t="shared" si="45"/>
        <v>8903.4</v>
      </c>
    </row>
    <row r="109" spans="1:11" ht="24.75">
      <c r="A109" s="271">
        <v>1</v>
      </c>
      <c r="B109" s="293" t="s">
        <v>619</v>
      </c>
      <c r="C109" s="271">
        <v>1</v>
      </c>
      <c r="D109" s="271">
        <v>110</v>
      </c>
      <c r="E109" s="272">
        <v>56201</v>
      </c>
      <c r="F109" s="273" t="s">
        <v>819</v>
      </c>
      <c r="G109" s="274">
        <v>8903.4</v>
      </c>
      <c r="H109" s="274"/>
      <c r="I109" s="274"/>
      <c r="J109" s="274"/>
      <c r="K109" s="294">
        <f t="shared" ref="K109" si="46">SUM(G109:J109)</f>
        <v>8903.4</v>
      </c>
    </row>
    <row r="110" spans="1:11">
      <c r="A110" s="227">
        <v>1</v>
      </c>
      <c r="B110" s="296" t="s">
        <v>619</v>
      </c>
      <c r="C110" s="225">
        <v>1</v>
      </c>
      <c r="D110" s="225">
        <v>110</v>
      </c>
      <c r="E110" s="297">
        <v>61</v>
      </c>
      <c r="F110" s="298" t="s">
        <v>185</v>
      </c>
      <c r="G110" s="299">
        <f>+G111</f>
        <v>750</v>
      </c>
      <c r="H110" s="299">
        <f t="shared" ref="H110:K111" si="47">+H111</f>
        <v>750</v>
      </c>
      <c r="I110" s="299">
        <f t="shared" si="47"/>
        <v>750</v>
      </c>
      <c r="J110" s="299">
        <f t="shared" si="47"/>
        <v>750</v>
      </c>
      <c r="K110" s="299">
        <f t="shared" si="47"/>
        <v>3000</v>
      </c>
    </row>
    <row r="111" spans="1:11">
      <c r="A111" s="230">
        <v>1</v>
      </c>
      <c r="B111" s="300" t="s">
        <v>619</v>
      </c>
      <c r="C111" s="281">
        <v>1</v>
      </c>
      <c r="D111" s="281">
        <v>110</v>
      </c>
      <c r="E111" s="282">
        <v>611</v>
      </c>
      <c r="F111" s="283" t="s">
        <v>820</v>
      </c>
      <c r="G111" s="301">
        <f>+G112</f>
        <v>750</v>
      </c>
      <c r="H111" s="301">
        <f t="shared" si="47"/>
        <v>750</v>
      </c>
      <c r="I111" s="301">
        <f t="shared" si="47"/>
        <v>750</v>
      </c>
      <c r="J111" s="301">
        <f t="shared" si="47"/>
        <v>750</v>
      </c>
      <c r="K111" s="301">
        <f t="shared" si="47"/>
        <v>3000</v>
      </c>
    </row>
    <row r="112" spans="1:11">
      <c r="A112" s="230">
        <v>1</v>
      </c>
      <c r="B112" s="286" t="s">
        <v>619</v>
      </c>
      <c r="C112" s="230">
        <v>1</v>
      </c>
      <c r="D112" s="230">
        <v>110</v>
      </c>
      <c r="E112" s="254">
        <v>61104</v>
      </c>
      <c r="F112" s="266" t="s">
        <v>821</v>
      </c>
      <c r="G112" s="267">
        <v>750</v>
      </c>
      <c r="H112" s="267">
        <v>750</v>
      </c>
      <c r="I112" s="267">
        <v>750</v>
      </c>
      <c r="J112" s="267">
        <v>750</v>
      </c>
      <c r="K112" s="268">
        <f>SUM(G112:J112)</f>
        <v>3000</v>
      </c>
    </row>
    <row r="113" spans="1:11" ht="15.75" thickBot="1">
      <c r="A113" s="302">
        <v>1</v>
      </c>
      <c r="B113" s="303" t="s">
        <v>619</v>
      </c>
      <c r="C113" s="304">
        <v>1</v>
      </c>
      <c r="D113" s="304">
        <v>110</v>
      </c>
      <c r="E113" s="305">
        <v>72</v>
      </c>
      <c r="F113" s="306" t="s">
        <v>543</v>
      </c>
      <c r="G113" s="307">
        <f>+G114</f>
        <v>148550.1</v>
      </c>
      <c r="H113" s="307">
        <f t="shared" ref="H113:K114" si="48">+H114</f>
        <v>0</v>
      </c>
      <c r="I113" s="307">
        <f t="shared" si="48"/>
        <v>0</v>
      </c>
      <c r="J113" s="307">
        <f t="shared" si="48"/>
        <v>0</v>
      </c>
      <c r="K113" s="307">
        <f t="shared" si="48"/>
        <v>148550.1</v>
      </c>
    </row>
    <row r="114" spans="1:11" ht="24">
      <c r="A114" s="250">
        <v>1</v>
      </c>
      <c r="B114" s="289" t="s">
        <v>619</v>
      </c>
      <c r="C114" s="250">
        <v>1</v>
      </c>
      <c r="D114" s="250">
        <v>110</v>
      </c>
      <c r="E114" s="251">
        <v>721</v>
      </c>
      <c r="F114" s="308" t="s">
        <v>822</v>
      </c>
      <c r="G114" s="265">
        <f>+G115</f>
        <v>148550.1</v>
      </c>
      <c r="H114" s="265">
        <f t="shared" si="48"/>
        <v>0</v>
      </c>
      <c r="I114" s="265">
        <f t="shared" si="48"/>
        <v>0</v>
      </c>
      <c r="J114" s="265">
        <f t="shared" si="48"/>
        <v>0</v>
      </c>
      <c r="K114" s="265">
        <f t="shared" si="48"/>
        <v>148550.1</v>
      </c>
    </row>
    <row r="115" spans="1:11" ht="15.75" thickBot="1">
      <c r="A115" s="271">
        <v>1</v>
      </c>
      <c r="B115" s="293" t="s">
        <v>619</v>
      </c>
      <c r="C115" s="271">
        <v>1</v>
      </c>
      <c r="D115" s="271">
        <v>110</v>
      </c>
      <c r="E115" s="272">
        <v>72101</v>
      </c>
      <c r="F115" s="273" t="s">
        <v>801</v>
      </c>
      <c r="G115" s="309">
        <v>148550.1</v>
      </c>
      <c r="H115" s="274"/>
      <c r="I115" s="274"/>
      <c r="J115" s="274"/>
      <c r="K115" s="294">
        <f t="shared" ref="K115" si="49">SUM(G115:J115)</f>
        <v>148550.1</v>
      </c>
    </row>
    <row r="116" spans="1:11">
      <c r="A116" s="531" t="s">
        <v>823</v>
      </c>
      <c r="B116" s="532"/>
      <c r="C116" s="532"/>
      <c r="D116" s="532"/>
      <c r="E116" s="532"/>
      <c r="F116" s="533"/>
      <c r="G116" s="310">
        <f>+G115+G112+G109+G106+G104+G101+G100+G98+G96+G95+G94+G92+G91+G90+G89+G88+G85+G83+G81+G79+G78+G77</f>
        <v>265011.74</v>
      </c>
      <c r="H116" s="310">
        <f t="shared" ref="H116:K116" si="50">+H115+H112+H109+H106+H104+H101+H100+H98+H96+H95+H94+H92+H91+H90+H89+H88+H85+H83+H81+H79+H78+H77</f>
        <v>105747.55</v>
      </c>
      <c r="I116" s="310">
        <f t="shared" si="50"/>
        <v>50595</v>
      </c>
      <c r="J116" s="310">
        <f t="shared" si="50"/>
        <v>136739.49</v>
      </c>
      <c r="K116" s="310">
        <f t="shared" si="50"/>
        <v>558093.78</v>
      </c>
    </row>
    <row r="117" spans="1:11">
      <c r="A117" s="534" t="s">
        <v>824</v>
      </c>
      <c r="B117" s="535"/>
      <c r="C117" s="535"/>
      <c r="D117" s="535"/>
      <c r="E117" s="535"/>
      <c r="F117" s="536"/>
      <c r="G117" s="311">
        <f>+G114+G111+G108+G105+G103+G99+G97+G93+G87+G84+G82+G80+G76</f>
        <v>265011.74</v>
      </c>
      <c r="H117" s="311">
        <f t="shared" ref="H117:K117" si="51">+H114+H111+H108+H105+H103+H99+H97+H93+H87+H84+H82+H80+H76</f>
        <v>105747.55</v>
      </c>
      <c r="I117" s="311">
        <f t="shared" si="51"/>
        <v>50595</v>
      </c>
      <c r="J117" s="311">
        <f t="shared" si="51"/>
        <v>136739.49</v>
      </c>
      <c r="K117" s="311">
        <f t="shared" si="51"/>
        <v>558093.78</v>
      </c>
    </row>
    <row r="118" spans="1:11" ht="15.75" thickBot="1">
      <c r="A118" s="522" t="s">
        <v>825</v>
      </c>
      <c r="B118" s="523"/>
      <c r="C118" s="523"/>
      <c r="D118" s="523"/>
      <c r="E118" s="523"/>
      <c r="F118" s="524"/>
      <c r="G118" s="312">
        <f>+G113+G110+G107+G102+G86+G75</f>
        <v>265011.74</v>
      </c>
      <c r="H118" s="312">
        <f t="shared" ref="H118:K118" si="52">+H113+H110+H107+H102+H86+H75</f>
        <v>105747.54999999999</v>
      </c>
      <c r="I118" s="312">
        <f t="shared" si="52"/>
        <v>50595</v>
      </c>
      <c r="J118" s="312">
        <f t="shared" si="52"/>
        <v>136739.49</v>
      </c>
      <c r="K118" s="312">
        <f t="shared" si="52"/>
        <v>558093.78</v>
      </c>
    </row>
  </sheetData>
  <mergeCells count="41">
    <mergeCell ref="A53:F53"/>
    <mergeCell ref="A54:F54"/>
    <mergeCell ref="A55:F55"/>
    <mergeCell ref="A6:K6"/>
    <mergeCell ref="I7:K7"/>
    <mergeCell ref="A8:E8"/>
    <mergeCell ref="F8:K8"/>
    <mergeCell ref="A9:A11"/>
    <mergeCell ref="B9:B11"/>
    <mergeCell ref="C9:C11"/>
    <mergeCell ref="D9:D11"/>
    <mergeCell ref="E9:E11"/>
    <mergeCell ref="F9:F11"/>
    <mergeCell ref="K9:K11"/>
    <mergeCell ref="G10:J10"/>
    <mergeCell ref="A5:K5"/>
    <mergeCell ref="A1:K1"/>
    <mergeCell ref="A2:K2"/>
    <mergeCell ref="A3:K3"/>
    <mergeCell ref="A4:K4"/>
    <mergeCell ref="A68:K68"/>
    <mergeCell ref="A69:K69"/>
    <mergeCell ref="A71:E71"/>
    <mergeCell ref="F71:K71"/>
    <mergeCell ref="G61:J61"/>
    <mergeCell ref="A64:K64"/>
    <mergeCell ref="A65:K65"/>
    <mergeCell ref="A66:K66"/>
    <mergeCell ref="A67:K67"/>
    <mergeCell ref="A118:F118"/>
    <mergeCell ref="H70:K70"/>
    <mergeCell ref="F72:F74"/>
    <mergeCell ref="K72:K74"/>
    <mergeCell ref="G73:J73"/>
    <mergeCell ref="A116:F116"/>
    <mergeCell ref="A117:F117"/>
    <mergeCell ref="A72:A74"/>
    <mergeCell ref="B72:B74"/>
    <mergeCell ref="C72:C74"/>
    <mergeCell ref="D72:D74"/>
    <mergeCell ref="E72:E74"/>
  </mergeCells>
  <pageMargins left="0.51181102362204722" right="0.70866141732283472" top="0.35433070866141736" bottom="0.35433070866141736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5">
    <tabColor rgb="FFFFFF00"/>
    <pageSetUpPr fitToPage="1"/>
  </sheetPr>
  <dimension ref="A1:O109"/>
  <sheetViews>
    <sheetView workbookViewId="0">
      <selection activeCell="J109" sqref="J109"/>
    </sheetView>
  </sheetViews>
  <sheetFormatPr baseColWidth="10" defaultRowHeight="15"/>
  <cols>
    <col min="1" max="1" width="5.28515625" customWidth="1"/>
    <col min="2" max="2" width="6.85546875" customWidth="1"/>
    <col min="3" max="3" width="8.5703125" customWidth="1"/>
    <col min="4" max="4" width="47.85546875" customWidth="1"/>
    <col min="5" max="5" width="13" customWidth="1"/>
    <col min="6" max="6" width="12.7109375" customWidth="1"/>
    <col min="7" max="8" width="12.5703125" customWidth="1"/>
    <col min="9" max="9" width="13.5703125" customWidth="1"/>
    <col min="10" max="10" width="12.5703125" customWidth="1"/>
    <col min="11" max="11" width="11.5703125" customWidth="1"/>
    <col min="12" max="12" width="13.28515625" customWidth="1"/>
    <col min="13" max="13" width="11.42578125" customWidth="1"/>
    <col min="14" max="14" width="11.28515625" customWidth="1"/>
    <col min="15" max="15" width="13.7109375" customWidth="1"/>
  </cols>
  <sheetData>
    <row r="1" spans="1:15">
      <c r="A1" s="556" t="s">
        <v>94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</row>
    <row r="2" spans="1:15">
      <c r="A2" s="556" t="s">
        <v>200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</row>
    <row r="3" spans="1:15">
      <c r="A3" s="557" t="s">
        <v>95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</row>
    <row r="4" spans="1:15">
      <c r="A4" s="557" t="s">
        <v>96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</row>
    <row r="5" spans="1:15" ht="15" customHeight="1">
      <c r="A5" s="558" t="s">
        <v>97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</row>
    <row r="6" spans="1:15">
      <c r="A6" s="555" t="s">
        <v>98</v>
      </c>
      <c r="B6" s="555"/>
      <c r="C6" s="555"/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</row>
    <row r="7" spans="1:15">
      <c r="A7" s="555" t="s">
        <v>201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</row>
    <row r="8" spans="1:15" ht="15.75" customHeight="1">
      <c r="A8" s="581"/>
      <c r="B8" s="581"/>
      <c r="C8" s="581"/>
      <c r="D8" s="581"/>
      <c r="E8" s="581"/>
      <c r="F8" s="581"/>
      <c r="G8" s="581"/>
      <c r="H8" s="581"/>
      <c r="I8" s="581"/>
    </row>
    <row r="9" spans="1:15" ht="15.75" customHeight="1">
      <c r="A9" s="571" t="s">
        <v>105</v>
      </c>
      <c r="B9" s="571" t="s">
        <v>106</v>
      </c>
      <c r="C9" s="568" t="s">
        <v>107</v>
      </c>
      <c r="D9" s="565" t="s">
        <v>99</v>
      </c>
      <c r="E9" s="562" t="s">
        <v>236</v>
      </c>
      <c r="F9" s="563"/>
      <c r="G9" s="563"/>
      <c r="H9" s="564"/>
      <c r="I9" s="559" t="s">
        <v>104</v>
      </c>
      <c r="J9" s="169" t="s">
        <v>358</v>
      </c>
      <c r="K9" s="169" t="s">
        <v>350</v>
      </c>
      <c r="L9" s="169" t="s">
        <v>545</v>
      </c>
      <c r="M9" s="169" t="s">
        <v>546</v>
      </c>
      <c r="N9" s="169" t="s">
        <v>592</v>
      </c>
      <c r="O9" s="559" t="s">
        <v>547</v>
      </c>
    </row>
    <row r="10" spans="1:15" ht="15" customHeight="1">
      <c r="A10" s="572"/>
      <c r="B10" s="572"/>
      <c r="C10" s="569"/>
      <c r="D10" s="566"/>
      <c r="E10" s="576" t="s">
        <v>209</v>
      </c>
      <c r="F10" s="576" t="s">
        <v>101</v>
      </c>
      <c r="G10" s="574" t="s">
        <v>102</v>
      </c>
      <c r="H10" s="576" t="s">
        <v>103</v>
      </c>
      <c r="I10" s="560"/>
      <c r="J10" s="574" t="s">
        <v>102</v>
      </c>
      <c r="K10" s="576" t="s">
        <v>101</v>
      </c>
      <c r="L10" s="574" t="s">
        <v>836</v>
      </c>
      <c r="M10" s="576" t="s">
        <v>101</v>
      </c>
      <c r="N10" s="576" t="s">
        <v>394</v>
      </c>
      <c r="O10" s="560"/>
    </row>
    <row r="11" spans="1:15" ht="108.75" customHeight="1">
      <c r="A11" s="573"/>
      <c r="B11" s="573"/>
      <c r="C11" s="570"/>
      <c r="D11" s="567"/>
      <c r="E11" s="577"/>
      <c r="F11" s="577"/>
      <c r="G11" s="575"/>
      <c r="H11" s="577"/>
      <c r="I11" s="561"/>
      <c r="J11" s="575"/>
      <c r="K11" s="577"/>
      <c r="L11" s="575"/>
      <c r="M11" s="577"/>
      <c r="N11" s="577"/>
      <c r="O11" s="561"/>
    </row>
    <row r="12" spans="1:15" ht="20.25" customHeight="1">
      <c r="A12" s="87">
        <v>1</v>
      </c>
      <c r="B12" s="87">
        <v>111</v>
      </c>
      <c r="C12" s="88">
        <v>51</v>
      </c>
      <c r="D12" s="89" t="s">
        <v>108</v>
      </c>
      <c r="E12" s="332">
        <f>+E13+E18+E20+E22</f>
        <v>54130.689999999995</v>
      </c>
      <c r="F12" s="332">
        <f t="shared" ref="F12:O12" si="0">+F13+F18+F20+F22</f>
        <v>123395.43000000001</v>
      </c>
      <c r="G12" s="332">
        <f t="shared" si="0"/>
        <v>0</v>
      </c>
      <c r="H12" s="332">
        <f t="shared" si="0"/>
        <v>0</v>
      </c>
      <c r="I12" s="332">
        <f t="shared" si="0"/>
        <v>177526.11999999997</v>
      </c>
      <c r="J12" s="332">
        <f t="shared" si="0"/>
        <v>0</v>
      </c>
      <c r="K12" s="332">
        <f t="shared" si="0"/>
        <v>17100</v>
      </c>
      <c r="L12" s="332">
        <f t="shared" si="0"/>
        <v>0</v>
      </c>
      <c r="M12" s="332">
        <f t="shared" si="0"/>
        <v>0</v>
      </c>
      <c r="N12" s="332">
        <f t="shared" si="0"/>
        <v>0</v>
      </c>
      <c r="O12" s="332">
        <f t="shared" si="0"/>
        <v>194626.11999999997</v>
      </c>
    </row>
    <row r="13" spans="1:15" ht="21.75" customHeight="1">
      <c r="A13" s="76">
        <v>1</v>
      </c>
      <c r="B13" s="76">
        <v>111</v>
      </c>
      <c r="C13" s="90">
        <v>512</v>
      </c>
      <c r="D13" s="91" t="s">
        <v>115</v>
      </c>
      <c r="E13" s="333">
        <f>SUM(E14:E17)</f>
        <v>50523.29</v>
      </c>
      <c r="F13" s="333">
        <f t="shared" ref="F13:O13" si="1">SUM(F14:F17)</f>
        <v>112784.5</v>
      </c>
      <c r="G13" s="333">
        <f t="shared" si="1"/>
        <v>0</v>
      </c>
      <c r="H13" s="333">
        <f t="shared" si="1"/>
        <v>0</v>
      </c>
      <c r="I13" s="333">
        <f t="shared" si="1"/>
        <v>163307.78999999998</v>
      </c>
      <c r="J13" s="333">
        <f t="shared" si="1"/>
        <v>0</v>
      </c>
      <c r="K13" s="333">
        <f t="shared" si="1"/>
        <v>0</v>
      </c>
      <c r="L13" s="333">
        <f t="shared" si="1"/>
        <v>0</v>
      </c>
      <c r="M13" s="333">
        <f t="shared" si="1"/>
        <v>0</v>
      </c>
      <c r="N13" s="333">
        <f t="shared" si="1"/>
        <v>0</v>
      </c>
      <c r="O13" s="333">
        <f t="shared" si="1"/>
        <v>163307.78999999998</v>
      </c>
    </row>
    <row r="14" spans="1:15" ht="19.5" customHeight="1">
      <c r="A14" s="92">
        <v>1</v>
      </c>
      <c r="B14" s="92">
        <v>111</v>
      </c>
      <c r="C14" s="93">
        <v>51201</v>
      </c>
      <c r="D14" s="94" t="s">
        <v>116</v>
      </c>
      <c r="E14" s="334">
        <v>22599.96</v>
      </c>
      <c r="F14" s="334">
        <v>78380</v>
      </c>
      <c r="G14" s="334">
        <v>0</v>
      </c>
      <c r="H14" s="334">
        <v>0</v>
      </c>
      <c r="I14" s="334">
        <f>+SUM(E14:H14)</f>
        <v>100979.95999999999</v>
      </c>
      <c r="J14" s="334">
        <v>0</v>
      </c>
      <c r="K14" s="334">
        <v>0</v>
      </c>
      <c r="L14" s="334">
        <v>0</v>
      </c>
      <c r="M14" s="334">
        <v>0</v>
      </c>
      <c r="N14" s="334">
        <v>0</v>
      </c>
      <c r="O14" s="334">
        <f>SUM(I14:N14)</f>
        <v>100979.95999999999</v>
      </c>
    </row>
    <row r="15" spans="1:15" ht="19.5" customHeight="1">
      <c r="A15" s="92">
        <v>1</v>
      </c>
      <c r="B15" s="92">
        <v>111</v>
      </c>
      <c r="C15" s="93">
        <v>51202</v>
      </c>
      <c r="D15" s="94" t="s">
        <v>117</v>
      </c>
      <c r="E15" s="334">
        <v>26040</v>
      </c>
      <c r="F15" s="334">
        <v>28260</v>
      </c>
      <c r="G15" s="334">
        <v>0</v>
      </c>
      <c r="H15" s="334">
        <v>0</v>
      </c>
      <c r="I15" s="334">
        <f t="shared" ref="I15:I17" si="2">+SUM(E15:H15)</f>
        <v>54300</v>
      </c>
      <c r="J15" s="334">
        <v>0</v>
      </c>
      <c r="K15" s="334">
        <v>0</v>
      </c>
      <c r="L15" s="334">
        <v>0</v>
      </c>
      <c r="M15" s="334">
        <v>0</v>
      </c>
      <c r="N15" s="334">
        <v>0</v>
      </c>
      <c r="O15" s="334">
        <f t="shared" ref="O15:O17" si="3">SUM(I15:N15)</f>
        <v>54300</v>
      </c>
    </row>
    <row r="16" spans="1:15" ht="19.5" customHeight="1">
      <c r="A16" s="92">
        <v>1</v>
      </c>
      <c r="B16" s="92">
        <v>111</v>
      </c>
      <c r="C16" s="93">
        <v>51203</v>
      </c>
      <c r="D16" s="95" t="s">
        <v>118</v>
      </c>
      <c r="E16" s="334">
        <v>1883.33</v>
      </c>
      <c r="F16" s="334">
        <v>5720</v>
      </c>
      <c r="G16" s="334">
        <v>0</v>
      </c>
      <c r="H16" s="334">
        <v>0</v>
      </c>
      <c r="I16" s="334">
        <f t="shared" si="2"/>
        <v>7603.33</v>
      </c>
      <c r="J16" s="334">
        <v>0</v>
      </c>
      <c r="K16" s="334">
        <v>0</v>
      </c>
      <c r="L16" s="334"/>
      <c r="M16" s="334">
        <v>0</v>
      </c>
      <c r="N16" s="334">
        <v>0</v>
      </c>
      <c r="O16" s="334">
        <f t="shared" si="3"/>
        <v>7603.33</v>
      </c>
    </row>
    <row r="17" spans="1:15" ht="19.5" customHeight="1">
      <c r="A17" s="92">
        <v>1</v>
      </c>
      <c r="B17" s="92">
        <v>111</v>
      </c>
      <c r="C17" s="93">
        <v>51207</v>
      </c>
      <c r="D17" s="94" t="s">
        <v>119</v>
      </c>
      <c r="E17" s="334">
        <v>0</v>
      </c>
      <c r="F17" s="334">
        <v>424.5</v>
      </c>
      <c r="G17" s="334">
        <v>0</v>
      </c>
      <c r="H17" s="334">
        <v>0</v>
      </c>
      <c r="I17" s="334">
        <f t="shared" si="2"/>
        <v>424.5</v>
      </c>
      <c r="J17" s="334">
        <v>0</v>
      </c>
      <c r="K17" s="334">
        <v>0</v>
      </c>
      <c r="L17" s="334">
        <v>0</v>
      </c>
      <c r="M17" s="334">
        <v>0</v>
      </c>
      <c r="N17" s="334">
        <v>0</v>
      </c>
      <c r="O17" s="334">
        <f t="shared" si="3"/>
        <v>424.5</v>
      </c>
    </row>
    <row r="18" spans="1:15" ht="19.5" customHeight="1">
      <c r="A18" s="76">
        <v>1</v>
      </c>
      <c r="B18" s="76">
        <v>111</v>
      </c>
      <c r="C18" s="90">
        <v>514</v>
      </c>
      <c r="D18" s="91" t="s">
        <v>122</v>
      </c>
      <c r="E18" s="333">
        <f>+E19</f>
        <v>2144.1999999999998</v>
      </c>
      <c r="F18" s="333">
        <f t="shared" ref="F18:O18" si="4">+F19</f>
        <v>5550.33</v>
      </c>
      <c r="G18" s="333">
        <f t="shared" si="4"/>
        <v>0</v>
      </c>
      <c r="H18" s="333">
        <f t="shared" si="4"/>
        <v>0</v>
      </c>
      <c r="I18" s="333">
        <f t="shared" si="4"/>
        <v>7694.53</v>
      </c>
      <c r="J18" s="333">
        <f t="shared" si="4"/>
        <v>0</v>
      </c>
      <c r="K18" s="333">
        <f t="shared" si="4"/>
        <v>0</v>
      </c>
      <c r="L18" s="333">
        <f t="shared" si="4"/>
        <v>0</v>
      </c>
      <c r="M18" s="333">
        <f t="shared" si="4"/>
        <v>0</v>
      </c>
      <c r="N18" s="333">
        <f t="shared" si="4"/>
        <v>0</v>
      </c>
      <c r="O18" s="333">
        <f t="shared" si="4"/>
        <v>7694.53</v>
      </c>
    </row>
    <row r="19" spans="1:15" ht="19.5" customHeight="1">
      <c r="A19" s="92">
        <v>1</v>
      </c>
      <c r="B19" s="92">
        <v>111</v>
      </c>
      <c r="C19" s="93">
        <v>51401</v>
      </c>
      <c r="D19" s="94" t="s">
        <v>123</v>
      </c>
      <c r="E19" s="334">
        <v>2144.1999999999998</v>
      </c>
      <c r="F19" s="334">
        <v>5550.33</v>
      </c>
      <c r="G19" s="334">
        <v>0</v>
      </c>
      <c r="H19" s="334">
        <v>0</v>
      </c>
      <c r="I19" s="334">
        <f t="shared" ref="I19:I23" si="5">+SUM(E19:H19)</f>
        <v>7694.53</v>
      </c>
      <c r="J19" s="334">
        <v>0</v>
      </c>
      <c r="K19" s="334">
        <v>0</v>
      </c>
      <c r="L19" s="334">
        <v>0</v>
      </c>
      <c r="M19" s="334">
        <v>0</v>
      </c>
      <c r="N19" s="334">
        <v>0</v>
      </c>
      <c r="O19" s="334">
        <f>SUM(I19:N19)</f>
        <v>7694.53</v>
      </c>
    </row>
    <row r="20" spans="1:15" ht="19.5" customHeight="1">
      <c r="A20" s="76">
        <v>1</v>
      </c>
      <c r="B20" s="76">
        <v>111</v>
      </c>
      <c r="C20" s="90">
        <v>515</v>
      </c>
      <c r="D20" s="91" t="s">
        <v>124</v>
      </c>
      <c r="E20" s="333">
        <f>+E21</f>
        <v>1463.2</v>
      </c>
      <c r="F20" s="333">
        <f t="shared" ref="F20:O20" si="6">+F21</f>
        <v>5060.6000000000004</v>
      </c>
      <c r="G20" s="333">
        <f t="shared" si="6"/>
        <v>0</v>
      </c>
      <c r="H20" s="333">
        <f t="shared" si="6"/>
        <v>0</v>
      </c>
      <c r="I20" s="333">
        <f t="shared" si="6"/>
        <v>6523.8</v>
      </c>
      <c r="J20" s="333">
        <f t="shared" si="6"/>
        <v>0</v>
      </c>
      <c r="K20" s="333">
        <f t="shared" si="6"/>
        <v>0</v>
      </c>
      <c r="L20" s="333">
        <f t="shared" si="6"/>
        <v>0</v>
      </c>
      <c r="M20" s="333">
        <f t="shared" si="6"/>
        <v>0</v>
      </c>
      <c r="N20" s="333">
        <f t="shared" si="6"/>
        <v>0</v>
      </c>
      <c r="O20" s="333">
        <f t="shared" si="6"/>
        <v>6523.8</v>
      </c>
    </row>
    <row r="21" spans="1:15" ht="19.5" customHeight="1">
      <c r="A21" s="92">
        <v>1</v>
      </c>
      <c r="B21" s="92">
        <v>111</v>
      </c>
      <c r="C21" s="93">
        <v>51501</v>
      </c>
      <c r="D21" s="94" t="s">
        <v>125</v>
      </c>
      <c r="E21" s="334">
        <v>1463.2</v>
      </c>
      <c r="F21" s="334">
        <v>5060.6000000000004</v>
      </c>
      <c r="G21" s="334">
        <v>0</v>
      </c>
      <c r="H21" s="334">
        <v>0</v>
      </c>
      <c r="I21" s="334">
        <f t="shared" si="5"/>
        <v>6523.8</v>
      </c>
      <c r="J21" s="334">
        <v>0</v>
      </c>
      <c r="K21" s="334">
        <v>0</v>
      </c>
      <c r="L21" s="334">
        <v>0</v>
      </c>
      <c r="M21" s="334">
        <v>0</v>
      </c>
      <c r="N21" s="334">
        <v>0</v>
      </c>
      <c r="O21" s="334">
        <f>SUM(I21:N21)</f>
        <v>6523.8</v>
      </c>
    </row>
    <row r="22" spans="1:15" ht="19.5" customHeight="1">
      <c r="A22" s="76">
        <v>1</v>
      </c>
      <c r="B22" s="76">
        <v>111</v>
      </c>
      <c r="C22" s="76">
        <v>519</v>
      </c>
      <c r="D22" s="96" t="s">
        <v>128</v>
      </c>
      <c r="E22" s="335">
        <f>+E23</f>
        <v>0</v>
      </c>
      <c r="F22" s="335">
        <f t="shared" ref="F22:O22" si="7">+F23</f>
        <v>0</v>
      </c>
      <c r="G22" s="335">
        <f t="shared" si="7"/>
        <v>0</v>
      </c>
      <c r="H22" s="335">
        <f t="shared" si="7"/>
        <v>0</v>
      </c>
      <c r="I22" s="335">
        <f t="shared" si="7"/>
        <v>0</v>
      </c>
      <c r="J22" s="335">
        <f t="shared" si="7"/>
        <v>0</v>
      </c>
      <c r="K22" s="335">
        <f t="shared" si="7"/>
        <v>17100</v>
      </c>
      <c r="L22" s="335">
        <f t="shared" si="7"/>
        <v>0</v>
      </c>
      <c r="M22" s="335">
        <f t="shared" si="7"/>
        <v>0</v>
      </c>
      <c r="N22" s="335">
        <f t="shared" si="7"/>
        <v>0</v>
      </c>
      <c r="O22" s="335">
        <f t="shared" si="7"/>
        <v>17100</v>
      </c>
    </row>
    <row r="23" spans="1:15" ht="19.5" customHeight="1">
      <c r="A23" s="92">
        <v>1</v>
      </c>
      <c r="B23" s="92">
        <v>111</v>
      </c>
      <c r="C23" s="93">
        <v>51901</v>
      </c>
      <c r="D23" s="94" t="s">
        <v>129</v>
      </c>
      <c r="E23" s="336">
        <v>0</v>
      </c>
      <c r="F23" s="336">
        <v>0</v>
      </c>
      <c r="G23" s="336">
        <v>0</v>
      </c>
      <c r="H23" s="336">
        <v>0</v>
      </c>
      <c r="I23" s="336">
        <f t="shared" si="5"/>
        <v>0</v>
      </c>
      <c r="J23" s="336">
        <v>0</v>
      </c>
      <c r="K23" s="336">
        <f>+FISDL2020!I9</f>
        <v>17100</v>
      </c>
      <c r="L23" s="336">
        <v>0</v>
      </c>
      <c r="M23" s="336">
        <v>0</v>
      </c>
      <c r="N23" s="336">
        <v>0</v>
      </c>
      <c r="O23" s="334">
        <f>SUM(I23:N23)</f>
        <v>17100</v>
      </c>
    </row>
    <row r="24" spans="1:15" ht="19.5" customHeight="1">
      <c r="A24" s="87">
        <v>1</v>
      </c>
      <c r="B24" s="87">
        <v>111</v>
      </c>
      <c r="C24" s="88">
        <v>54</v>
      </c>
      <c r="D24" s="89" t="s">
        <v>131</v>
      </c>
      <c r="E24" s="332">
        <f>+E25+E43+E47+E56</f>
        <v>16961.63</v>
      </c>
      <c r="F24" s="332">
        <f t="shared" ref="F24:O24" si="8">+F25+F43+F47+F56</f>
        <v>324076.83999999997</v>
      </c>
      <c r="G24" s="332">
        <f t="shared" si="8"/>
        <v>0</v>
      </c>
      <c r="H24" s="332">
        <f t="shared" si="8"/>
        <v>0</v>
      </c>
      <c r="I24" s="332">
        <f t="shared" si="8"/>
        <v>341038.47000000003</v>
      </c>
      <c r="J24" s="332">
        <f t="shared" si="8"/>
        <v>0</v>
      </c>
      <c r="K24" s="332">
        <f t="shared" si="8"/>
        <v>3400</v>
      </c>
      <c r="L24" s="332">
        <f t="shared" si="8"/>
        <v>0</v>
      </c>
      <c r="M24" s="332">
        <f t="shared" si="8"/>
        <v>0</v>
      </c>
      <c r="N24" s="332">
        <f t="shared" si="8"/>
        <v>0</v>
      </c>
      <c r="O24" s="332">
        <f t="shared" si="8"/>
        <v>344438.47000000003</v>
      </c>
    </row>
    <row r="25" spans="1:15" ht="19.5" customHeight="1">
      <c r="A25" s="76">
        <v>1</v>
      </c>
      <c r="B25" s="76">
        <v>111</v>
      </c>
      <c r="C25" s="90">
        <v>541</v>
      </c>
      <c r="D25" s="91" t="s">
        <v>132</v>
      </c>
      <c r="E25" s="333">
        <f>SUM(E26:E42)</f>
        <v>10961.630000000001</v>
      </c>
      <c r="F25" s="333">
        <f t="shared" ref="F25:O25" si="9">SUM(F26:F42)</f>
        <v>162167.04999999999</v>
      </c>
      <c r="G25" s="333">
        <f t="shared" si="9"/>
        <v>0</v>
      </c>
      <c r="H25" s="333">
        <f t="shared" si="9"/>
        <v>0</v>
      </c>
      <c r="I25" s="333">
        <f t="shared" si="9"/>
        <v>173128.68</v>
      </c>
      <c r="J25" s="333">
        <f t="shared" si="9"/>
        <v>0</v>
      </c>
      <c r="K25" s="333">
        <f t="shared" si="9"/>
        <v>0</v>
      </c>
      <c r="L25" s="333">
        <f t="shared" si="9"/>
        <v>0</v>
      </c>
      <c r="M25" s="333">
        <f t="shared" si="9"/>
        <v>0</v>
      </c>
      <c r="N25" s="333">
        <f t="shared" si="9"/>
        <v>0</v>
      </c>
      <c r="O25" s="333">
        <f t="shared" si="9"/>
        <v>173128.68</v>
      </c>
    </row>
    <row r="26" spans="1:15" ht="19.5" customHeight="1">
      <c r="A26" s="92">
        <v>1</v>
      </c>
      <c r="B26" s="92">
        <v>111</v>
      </c>
      <c r="C26" s="93">
        <v>54101</v>
      </c>
      <c r="D26" s="94" t="s">
        <v>133</v>
      </c>
      <c r="E26" s="334">
        <v>0</v>
      </c>
      <c r="F26" s="334">
        <v>34767.5</v>
      </c>
      <c r="G26" s="334">
        <f>+'1-Turismo 2021'!G23+'2-Adulto Mayor'!G13+'3-Promocion a la cultura'!G36+'4-Espacios Publicos'!G36+'5-Mnto Calles y Caminos V'!G36+'6-Mnto Vehiculos'!G36+'7-Luminarias'!G36+'8-Adq de Vehiculo'!G36+'9-Energia Electrica'!G36+'10-CMPV'!G36+'11-Fiestas'!G36+'12-Ayuda Comunitaria'!G36+'13-Productor Agricola'!G36+'14-Apoyo a la Salud'!G36+'15-Equidad de Genero'!G36+'16-Becas'!G36+'17-Proyecto de Agua'!G36+'18-Barrido de recoleccion'!G36+'19-Deportes'!G36+'20-Niñez'!G36+'22-Escuela de Futbol'!G36</f>
        <v>0</v>
      </c>
      <c r="H26" s="334">
        <v>0</v>
      </c>
      <c r="I26" s="334">
        <f>+SUM(E26:H26)</f>
        <v>34767.5</v>
      </c>
      <c r="J26" s="334">
        <v>0</v>
      </c>
      <c r="K26" s="334">
        <v>0</v>
      </c>
      <c r="L26" s="334">
        <v>0</v>
      </c>
      <c r="M26" s="334">
        <v>0</v>
      </c>
      <c r="N26" s="334">
        <v>0</v>
      </c>
      <c r="O26" s="334">
        <f>SUM(I26:N26)</f>
        <v>34767.5</v>
      </c>
    </row>
    <row r="27" spans="1:15" ht="19.5" customHeight="1">
      <c r="A27" s="92">
        <v>1</v>
      </c>
      <c r="B27" s="92">
        <v>111</v>
      </c>
      <c r="C27" s="93">
        <v>54103</v>
      </c>
      <c r="D27" s="94" t="s">
        <v>135</v>
      </c>
      <c r="E27" s="334">
        <v>0</v>
      </c>
      <c r="F27" s="334">
        <v>3200</v>
      </c>
      <c r="G27" s="334">
        <v>0</v>
      </c>
      <c r="H27" s="334">
        <v>0</v>
      </c>
      <c r="I27" s="334">
        <f t="shared" ref="I27:I42" si="10">+SUM(E27:H27)</f>
        <v>3200</v>
      </c>
      <c r="J27" s="334">
        <v>0</v>
      </c>
      <c r="K27" s="334">
        <v>0</v>
      </c>
      <c r="L27" s="334">
        <v>0</v>
      </c>
      <c r="M27" s="334">
        <v>0</v>
      </c>
      <c r="N27" s="334">
        <v>0</v>
      </c>
      <c r="O27" s="334">
        <f t="shared" ref="O27:O42" si="11">SUM(I27:N27)</f>
        <v>3200</v>
      </c>
    </row>
    <row r="28" spans="1:15" ht="19.5" customHeight="1">
      <c r="A28" s="92">
        <v>1</v>
      </c>
      <c r="B28" s="92">
        <v>111</v>
      </c>
      <c r="C28" s="93">
        <v>54104</v>
      </c>
      <c r="D28" s="94" t="s">
        <v>136</v>
      </c>
      <c r="E28" s="334">
        <v>200</v>
      </c>
      <c r="F28" s="334">
        <v>12710</v>
      </c>
      <c r="G28" s="334">
        <f>+'1-Turismo 2021'!G24+'2-Adulto Mayor'!G14+'3-Promocion a la cultura'!G39+'4-Espacios Publicos'!G39+'5-Mnto Calles y Caminos V'!G39+'6-Mnto Vehiculos'!G39+'7-Luminarias'!G39+'8-Adq de Vehiculo'!G39+'9-Energia Electrica'!G39+'10-CMPV'!G39+'11-Fiestas'!G39+'12-Ayuda Comunitaria'!G39+'13-Productor Agricola'!G39+'14-Apoyo a la Salud'!G39+'15-Equidad de Genero'!G39+'16-Becas'!G39+'17-Proyecto de Agua'!G39+'18-Barrido de recoleccion'!G39+'19-Deportes'!G39+'20-Niñez'!G39+'22-Escuela de Futbol'!G39</f>
        <v>0</v>
      </c>
      <c r="H28" s="334">
        <v>0</v>
      </c>
      <c r="I28" s="334">
        <f t="shared" si="10"/>
        <v>12910</v>
      </c>
      <c r="J28" s="334">
        <v>0</v>
      </c>
      <c r="K28" s="334">
        <v>0</v>
      </c>
      <c r="L28" s="334">
        <v>0</v>
      </c>
      <c r="M28" s="334">
        <v>0</v>
      </c>
      <c r="N28" s="334">
        <v>0</v>
      </c>
      <c r="O28" s="334">
        <f t="shared" si="11"/>
        <v>12910</v>
      </c>
    </row>
    <row r="29" spans="1:15" ht="19.5" customHeight="1">
      <c r="A29" s="92">
        <v>1</v>
      </c>
      <c r="B29" s="92">
        <v>111</v>
      </c>
      <c r="C29" s="93">
        <v>54105</v>
      </c>
      <c r="D29" s="94" t="s">
        <v>137</v>
      </c>
      <c r="E29" s="334">
        <v>0</v>
      </c>
      <c r="F29" s="334">
        <v>3028</v>
      </c>
      <c r="G29" s="334">
        <f>+'1-Turismo 2021'!G25+'2-Adulto Mayor'!G15+'3-Promocion a la cultura'!G40+'4-Espacios Publicos'!G40+'5-Mnto Calles y Caminos V'!G40+'6-Mnto Vehiculos'!G40+'7-Luminarias'!G40+'8-Adq de Vehiculo'!G40+'9-Energia Electrica'!G40+'10-CMPV'!G40+'11-Fiestas'!G40+'12-Ayuda Comunitaria'!G40+'13-Productor Agricola'!G40+'14-Apoyo a la Salud'!G40+'15-Equidad de Genero'!G40+'16-Becas'!G40+'17-Proyecto de Agua'!G40+'18-Barrido de recoleccion'!G40+'19-Deportes'!G40+'20-Niñez'!G40+'22-Escuela de Futbol'!G40</f>
        <v>0</v>
      </c>
      <c r="H29" s="334">
        <v>0</v>
      </c>
      <c r="I29" s="334">
        <f t="shared" si="10"/>
        <v>3028</v>
      </c>
      <c r="J29" s="334">
        <v>0</v>
      </c>
      <c r="K29" s="334">
        <v>0</v>
      </c>
      <c r="L29" s="334">
        <v>0</v>
      </c>
      <c r="M29" s="334">
        <v>0</v>
      </c>
      <c r="N29" s="334">
        <v>0</v>
      </c>
      <c r="O29" s="334">
        <f t="shared" si="11"/>
        <v>3028</v>
      </c>
    </row>
    <row r="30" spans="1:15" ht="19.5" customHeight="1">
      <c r="A30" s="92">
        <v>1</v>
      </c>
      <c r="B30" s="92">
        <v>111</v>
      </c>
      <c r="C30" s="93">
        <v>54106</v>
      </c>
      <c r="D30" s="94" t="s">
        <v>138</v>
      </c>
      <c r="E30" s="334">
        <v>70</v>
      </c>
      <c r="F30" s="334">
        <v>3565</v>
      </c>
      <c r="G30" s="334">
        <v>0</v>
      </c>
      <c r="H30" s="334">
        <v>0</v>
      </c>
      <c r="I30" s="334">
        <f t="shared" si="10"/>
        <v>3635</v>
      </c>
      <c r="J30" s="334">
        <v>0</v>
      </c>
      <c r="K30" s="334">
        <v>0</v>
      </c>
      <c r="L30" s="334">
        <v>0</v>
      </c>
      <c r="M30" s="334">
        <v>0</v>
      </c>
      <c r="N30" s="334">
        <v>0</v>
      </c>
      <c r="O30" s="334">
        <f t="shared" si="11"/>
        <v>3635</v>
      </c>
    </row>
    <row r="31" spans="1:15" ht="19.5" customHeight="1">
      <c r="A31" s="92">
        <v>1</v>
      </c>
      <c r="B31" s="92">
        <v>111</v>
      </c>
      <c r="C31" s="93">
        <v>54107</v>
      </c>
      <c r="D31" s="94" t="s">
        <v>139</v>
      </c>
      <c r="E31" s="334">
        <v>200</v>
      </c>
      <c r="F31" s="334">
        <v>46738</v>
      </c>
      <c r="G31" s="334">
        <v>0</v>
      </c>
      <c r="H31" s="334">
        <v>0</v>
      </c>
      <c r="I31" s="334">
        <f t="shared" si="10"/>
        <v>46938</v>
      </c>
      <c r="J31" s="334">
        <v>0</v>
      </c>
      <c r="K31" s="334">
        <v>0</v>
      </c>
      <c r="L31" s="334">
        <v>0</v>
      </c>
      <c r="M31" s="334">
        <v>0</v>
      </c>
      <c r="N31" s="334">
        <v>0</v>
      </c>
      <c r="O31" s="334">
        <f t="shared" si="11"/>
        <v>46938</v>
      </c>
    </row>
    <row r="32" spans="1:15" ht="19.5" customHeight="1">
      <c r="A32" s="92">
        <v>1</v>
      </c>
      <c r="B32" s="92">
        <v>111</v>
      </c>
      <c r="C32" s="93">
        <v>54108</v>
      </c>
      <c r="D32" s="94" t="s">
        <v>140</v>
      </c>
      <c r="E32" s="334">
        <v>0</v>
      </c>
      <c r="F32" s="334">
        <v>1350</v>
      </c>
      <c r="G32" s="334">
        <v>0</v>
      </c>
      <c r="H32" s="334">
        <v>0</v>
      </c>
      <c r="I32" s="334">
        <f t="shared" si="10"/>
        <v>1350</v>
      </c>
      <c r="J32" s="334">
        <v>0</v>
      </c>
      <c r="K32" s="334">
        <v>0</v>
      </c>
      <c r="L32" s="334">
        <v>0</v>
      </c>
      <c r="M32" s="334">
        <v>0</v>
      </c>
      <c r="N32" s="334">
        <v>0</v>
      </c>
      <c r="O32" s="334">
        <f t="shared" si="11"/>
        <v>1350</v>
      </c>
    </row>
    <row r="33" spans="1:15" ht="19.5" customHeight="1">
      <c r="A33" s="92">
        <v>1</v>
      </c>
      <c r="B33" s="92">
        <v>111</v>
      </c>
      <c r="C33" s="93">
        <v>54109</v>
      </c>
      <c r="D33" s="94" t="s">
        <v>141</v>
      </c>
      <c r="E33" s="334">
        <v>0</v>
      </c>
      <c r="F33" s="334">
        <v>2000</v>
      </c>
      <c r="G33" s="334">
        <v>0</v>
      </c>
      <c r="H33" s="334">
        <v>0</v>
      </c>
      <c r="I33" s="334">
        <f t="shared" si="10"/>
        <v>2000</v>
      </c>
      <c r="J33" s="334">
        <v>0</v>
      </c>
      <c r="K33" s="334">
        <v>0</v>
      </c>
      <c r="L33" s="334">
        <v>0</v>
      </c>
      <c r="M33" s="334">
        <v>0</v>
      </c>
      <c r="N33" s="334">
        <v>0</v>
      </c>
      <c r="O33" s="334">
        <f t="shared" si="11"/>
        <v>2000</v>
      </c>
    </row>
    <row r="34" spans="1:15" ht="19.5" customHeight="1">
      <c r="A34" s="92">
        <v>1</v>
      </c>
      <c r="B34" s="92">
        <v>111</v>
      </c>
      <c r="C34" s="93">
        <v>54110</v>
      </c>
      <c r="D34" s="94" t="s">
        <v>142</v>
      </c>
      <c r="E34" s="334">
        <v>4195.6000000000004</v>
      </c>
      <c r="F34" s="334">
        <v>13526.8</v>
      </c>
      <c r="G34" s="334">
        <v>0</v>
      </c>
      <c r="H34" s="334">
        <v>0</v>
      </c>
      <c r="I34" s="334">
        <f t="shared" si="10"/>
        <v>17722.400000000001</v>
      </c>
      <c r="J34" s="334">
        <v>0</v>
      </c>
      <c r="K34" s="334">
        <v>0</v>
      </c>
      <c r="L34" s="334">
        <v>0</v>
      </c>
      <c r="M34" s="334">
        <v>0</v>
      </c>
      <c r="N34" s="334">
        <v>0</v>
      </c>
      <c r="O34" s="334">
        <f t="shared" si="11"/>
        <v>17722.400000000001</v>
      </c>
    </row>
    <row r="35" spans="1:15" ht="19.5" customHeight="1">
      <c r="A35" s="92">
        <v>1</v>
      </c>
      <c r="B35" s="92">
        <v>111</v>
      </c>
      <c r="C35" s="93">
        <v>54111</v>
      </c>
      <c r="D35" s="94" t="s">
        <v>143</v>
      </c>
      <c r="E35" s="334">
        <v>2564</v>
      </c>
      <c r="F35" s="334">
        <v>3135</v>
      </c>
      <c r="G35" s="334">
        <v>0</v>
      </c>
      <c r="H35" s="334">
        <v>0</v>
      </c>
      <c r="I35" s="334">
        <f t="shared" si="10"/>
        <v>5699</v>
      </c>
      <c r="J35" s="334">
        <v>0</v>
      </c>
      <c r="K35" s="334">
        <v>0</v>
      </c>
      <c r="L35" s="334">
        <v>0</v>
      </c>
      <c r="M35" s="334">
        <v>0</v>
      </c>
      <c r="N35" s="334">
        <v>0</v>
      </c>
      <c r="O35" s="334">
        <f t="shared" si="11"/>
        <v>5699</v>
      </c>
    </row>
    <row r="36" spans="1:15" ht="19.5" customHeight="1">
      <c r="A36" s="92">
        <v>1</v>
      </c>
      <c r="B36" s="92">
        <v>111</v>
      </c>
      <c r="C36" s="93">
        <v>54112</v>
      </c>
      <c r="D36" s="94" t="s">
        <v>144</v>
      </c>
      <c r="E36" s="334">
        <v>50</v>
      </c>
      <c r="F36" s="334">
        <v>3196</v>
      </c>
      <c r="G36" s="334">
        <v>0</v>
      </c>
      <c r="H36" s="334">
        <v>0</v>
      </c>
      <c r="I36" s="334">
        <f t="shared" si="10"/>
        <v>3246</v>
      </c>
      <c r="J36" s="334">
        <v>0</v>
      </c>
      <c r="K36" s="334">
        <v>0</v>
      </c>
      <c r="L36" s="334">
        <v>0</v>
      </c>
      <c r="M36" s="334">
        <v>0</v>
      </c>
      <c r="N36" s="334">
        <v>0</v>
      </c>
      <c r="O36" s="334">
        <f t="shared" si="11"/>
        <v>3246</v>
      </c>
    </row>
    <row r="37" spans="1:15" ht="19.5" customHeight="1">
      <c r="A37" s="92">
        <v>1</v>
      </c>
      <c r="B37" s="92">
        <v>111</v>
      </c>
      <c r="C37" s="93">
        <v>54114</v>
      </c>
      <c r="D37" s="94" t="s">
        <v>145</v>
      </c>
      <c r="E37" s="334">
        <v>0</v>
      </c>
      <c r="F37" s="334">
        <v>1087.5</v>
      </c>
      <c r="G37" s="334">
        <v>0</v>
      </c>
      <c r="H37" s="334">
        <v>0</v>
      </c>
      <c r="I37" s="334">
        <f t="shared" si="10"/>
        <v>1087.5</v>
      </c>
      <c r="J37" s="334">
        <v>0</v>
      </c>
      <c r="K37" s="334">
        <v>0</v>
      </c>
      <c r="L37" s="334">
        <v>0</v>
      </c>
      <c r="M37" s="334">
        <v>0</v>
      </c>
      <c r="N37" s="334">
        <v>0</v>
      </c>
      <c r="O37" s="334">
        <f t="shared" si="11"/>
        <v>1087.5</v>
      </c>
    </row>
    <row r="38" spans="1:15" ht="19.5" customHeight="1">
      <c r="A38" s="92">
        <v>1</v>
      </c>
      <c r="B38" s="92">
        <v>111</v>
      </c>
      <c r="C38" s="93">
        <v>54115</v>
      </c>
      <c r="D38" s="94" t="s">
        <v>146</v>
      </c>
      <c r="E38" s="334">
        <v>0</v>
      </c>
      <c r="F38" s="334">
        <v>1020</v>
      </c>
      <c r="G38" s="334">
        <v>0</v>
      </c>
      <c r="H38" s="334">
        <v>0</v>
      </c>
      <c r="I38" s="334">
        <f t="shared" si="10"/>
        <v>1020</v>
      </c>
      <c r="J38" s="334">
        <v>0</v>
      </c>
      <c r="K38" s="334">
        <v>0</v>
      </c>
      <c r="L38" s="334">
        <v>0</v>
      </c>
      <c r="M38" s="334">
        <v>0</v>
      </c>
      <c r="N38" s="334">
        <v>0</v>
      </c>
      <c r="O38" s="334">
        <f t="shared" si="11"/>
        <v>1020</v>
      </c>
    </row>
    <row r="39" spans="1:15" ht="19.5" customHeight="1">
      <c r="A39" s="92">
        <v>1</v>
      </c>
      <c r="B39" s="92">
        <v>111</v>
      </c>
      <c r="C39" s="93">
        <v>54116</v>
      </c>
      <c r="D39" s="94" t="s">
        <v>147</v>
      </c>
      <c r="E39" s="334">
        <v>0</v>
      </c>
      <c r="F39" s="334">
        <v>3125</v>
      </c>
      <c r="G39" s="334">
        <v>0</v>
      </c>
      <c r="H39" s="334">
        <v>0</v>
      </c>
      <c r="I39" s="334">
        <f t="shared" si="10"/>
        <v>3125</v>
      </c>
      <c r="J39" s="334">
        <v>0</v>
      </c>
      <c r="K39" s="334">
        <v>0</v>
      </c>
      <c r="L39" s="334">
        <v>0</v>
      </c>
      <c r="M39" s="334">
        <v>0</v>
      </c>
      <c r="N39" s="334">
        <v>0</v>
      </c>
      <c r="O39" s="334">
        <f t="shared" si="11"/>
        <v>3125</v>
      </c>
    </row>
    <row r="40" spans="1:15" ht="19.5" customHeight="1">
      <c r="A40" s="92">
        <v>1</v>
      </c>
      <c r="B40" s="92">
        <v>111</v>
      </c>
      <c r="C40" s="93">
        <v>54118</v>
      </c>
      <c r="D40" s="94" t="s">
        <v>149</v>
      </c>
      <c r="E40" s="334">
        <v>2122.0300000000002</v>
      </c>
      <c r="F40" s="334">
        <v>1200</v>
      </c>
      <c r="G40" s="334">
        <v>0</v>
      </c>
      <c r="H40" s="334">
        <v>0</v>
      </c>
      <c r="I40" s="334">
        <f t="shared" si="10"/>
        <v>3322.03</v>
      </c>
      <c r="J40" s="334">
        <v>0</v>
      </c>
      <c r="K40" s="334">
        <v>0</v>
      </c>
      <c r="L40" s="334">
        <v>0</v>
      </c>
      <c r="M40" s="334">
        <v>0</v>
      </c>
      <c r="N40" s="334">
        <v>0</v>
      </c>
      <c r="O40" s="334">
        <f t="shared" si="11"/>
        <v>3322.03</v>
      </c>
    </row>
    <row r="41" spans="1:15" ht="19.5" customHeight="1">
      <c r="A41" s="92">
        <v>1</v>
      </c>
      <c r="B41" s="92">
        <v>111</v>
      </c>
      <c r="C41" s="93">
        <v>54119</v>
      </c>
      <c r="D41" s="94" t="s">
        <v>150</v>
      </c>
      <c r="E41" s="334">
        <v>0</v>
      </c>
      <c r="F41" s="334">
        <v>10350</v>
      </c>
      <c r="G41" s="334">
        <v>0</v>
      </c>
      <c r="H41" s="334">
        <v>0</v>
      </c>
      <c r="I41" s="334">
        <f t="shared" si="10"/>
        <v>10350</v>
      </c>
      <c r="J41" s="334">
        <v>0</v>
      </c>
      <c r="K41" s="334">
        <v>0</v>
      </c>
      <c r="L41" s="334">
        <v>0</v>
      </c>
      <c r="M41" s="334">
        <v>0</v>
      </c>
      <c r="N41" s="334">
        <v>0</v>
      </c>
      <c r="O41" s="334">
        <f t="shared" si="11"/>
        <v>10350</v>
      </c>
    </row>
    <row r="42" spans="1:15" ht="19.5" customHeight="1">
      <c r="A42" s="92">
        <v>1</v>
      </c>
      <c r="B42" s="92">
        <v>111</v>
      </c>
      <c r="C42" s="93">
        <v>54199</v>
      </c>
      <c r="D42" s="94" t="s">
        <v>151</v>
      </c>
      <c r="E42" s="334">
        <v>1560</v>
      </c>
      <c r="F42" s="334">
        <v>18168.25</v>
      </c>
      <c r="G42" s="334">
        <v>0</v>
      </c>
      <c r="H42" s="334">
        <f>+'1-Turismo 2021'!H26+'2-Adulto Mayor'!H17+'3-Promocion a la cultura'!H54+'4-Espacios Publicos'!H54+'5-Mnto Calles y Caminos V'!H54+'6-Mnto Vehiculos'!H54+'7-Luminarias'!H54+'8-Adq de Vehiculo'!H54+'9-Energia Electrica'!H54+'10-CMPV'!H54+'11-Fiestas'!H54+'12-Ayuda Comunitaria'!H54+'13-Productor Agricola'!H54+'14-Apoyo a la Salud'!H54+'15-Equidad de Genero'!H54+'16-Becas'!H54+'17-Proyecto de Agua'!H54+'18-Barrido de recoleccion'!H54+'19-Deportes'!H54+'20-Niñez'!H54+'22-Escuela de Futbol'!H54</f>
        <v>0</v>
      </c>
      <c r="I42" s="334">
        <f t="shared" si="10"/>
        <v>19728.25</v>
      </c>
      <c r="J42" s="334">
        <v>0</v>
      </c>
      <c r="K42" s="334">
        <v>0</v>
      </c>
      <c r="L42" s="334">
        <v>0</v>
      </c>
      <c r="M42" s="334">
        <v>0</v>
      </c>
      <c r="N42" s="334">
        <v>0</v>
      </c>
      <c r="O42" s="334">
        <f t="shared" si="11"/>
        <v>19728.25</v>
      </c>
    </row>
    <row r="43" spans="1:15" ht="19.5" customHeight="1">
      <c r="A43" s="76">
        <v>1</v>
      </c>
      <c r="B43" s="76">
        <v>111</v>
      </c>
      <c r="C43" s="90">
        <v>542</v>
      </c>
      <c r="D43" s="91" t="s">
        <v>152</v>
      </c>
      <c r="E43" s="333">
        <f>SUM(E44:E46)</f>
        <v>0</v>
      </c>
      <c r="F43" s="333">
        <f t="shared" ref="F43:O43" si="12">SUM(F44:F46)</f>
        <v>96341.35</v>
      </c>
      <c r="G43" s="333">
        <f t="shared" si="12"/>
        <v>0</v>
      </c>
      <c r="H43" s="333">
        <f t="shared" si="12"/>
        <v>0</v>
      </c>
      <c r="I43" s="333">
        <f t="shared" si="12"/>
        <v>96341.35</v>
      </c>
      <c r="J43" s="333">
        <f t="shared" si="12"/>
        <v>0</v>
      </c>
      <c r="K43" s="333">
        <f t="shared" si="12"/>
        <v>0</v>
      </c>
      <c r="L43" s="333">
        <f t="shared" si="12"/>
        <v>0</v>
      </c>
      <c r="M43" s="333">
        <f t="shared" si="12"/>
        <v>0</v>
      </c>
      <c r="N43" s="333">
        <f t="shared" si="12"/>
        <v>0</v>
      </c>
      <c r="O43" s="333">
        <f t="shared" si="12"/>
        <v>96341.35</v>
      </c>
    </row>
    <row r="44" spans="1:15" ht="19.5" customHeight="1">
      <c r="A44" s="92">
        <v>1</v>
      </c>
      <c r="B44" s="92">
        <v>111</v>
      </c>
      <c r="C44" s="93">
        <v>54201</v>
      </c>
      <c r="D44" s="94" t="s">
        <v>153</v>
      </c>
      <c r="E44" s="334">
        <v>0</v>
      </c>
      <c r="F44" s="334">
        <v>89741.35</v>
      </c>
      <c r="G44" s="334">
        <v>0</v>
      </c>
      <c r="H44" s="334">
        <v>0</v>
      </c>
      <c r="I44" s="334">
        <f>+SUM(E44:H44)</f>
        <v>89741.35</v>
      </c>
      <c r="J44" s="334">
        <v>0</v>
      </c>
      <c r="K44" s="334">
        <v>0</v>
      </c>
      <c r="L44" s="334">
        <v>0</v>
      </c>
      <c r="M44" s="334">
        <v>0</v>
      </c>
      <c r="N44" s="334">
        <v>0</v>
      </c>
      <c r="O44" s="334">
        <f>SUM(I44:N44)</f>
        <v>89741.35</v>
      </c>
    </row>
    <row r="45" spans="1:15" ht="19.5" customHeight="1">
      <c r="A45" s="92">
        <v>1</v>
      </c>
      <c r="B45" s="92">
        <v>111</v>
      </c>
      <c r="C45" s="93">
        <v>54202</v>
      </c>
      <c r="D45" s="94" t="s">
        <v>154</v>
      </c>
      <c r="E45" s="334">
        <v>0</v>
      </c>
      <c r="F45" s="334">
        <v>2100</v>
      </c>
      <c r="G45" s="334">
        <v>0</v>
      </c>
      <c r="H45" s="334">
        <v>0</v>
      </c>
      <c r="I45" s="334">
        <f t="shared" ref="I45" si="13">+SUM(E45:H45)</f>
        <v>2100</v>
      </c>
      <c r="J45" s="334">
        <v>0</v>
      </c>
      <c r="K45" s="334">
        <v>0</v>
      </c>
      <c r="L45" s="334">
        <v>0</v>
      </c>
      <c r="M45" s="334">
        <v>0</v>
      </c>
      <c r="N45" s="334">
        <v>0</v>
      </c>
      <c r="O45" s="334">
        <f t="shared" ref="O45:O46" si="14">SUM(I45:N45)</f>
        <v>2100</v>
      </c>
    </row>
    <row r="46" spans="1:15" ht="19.5" customHeight="1">
      <c r="A46" s="92">
        <v>1</v>
      </c>
      <c r="B46" s="92">
        <v>111</v>
      </c>
      <c r="C46" s="93">
        <v>54203</v>
      </c>
      <c r="D46" s="94" t="s">
        <v>155</v>
      </c>
      <c r="E46" s="334">
        <v>0</v>
      </c>
      <c r="F46" s="334">
        <v>4500</v>
      </c>
      <c r="G46" s="334">
        <v>0</v>
      </c>
      <c r="H46" s="334">
        <v>0</v>
      </c>
      <c r="I46" s="334">
        <f>+SUM(E46:H46)</f>
        <v>4500</v>
      </c>
      <c r="J46" s="334">
        <v>0</v>
      </c>
      <c r="K46" s="334">
        <v>0</v>
      </c>
      <c r="L46" s="334">
        <v>0</v>
      </c>
      <c r="M46" s="334">
        <v>0</v>
      </c>
      <c r="N46" s="334">
        <v>0</v>
      </c>
      <c r="O46" s="334">
        <f t="shared" si="14"/>
        <v>4500</v>
      </c>
    </row>
    <row r="47" spans="1:15" ht="19.5" customHeight="1">
      <c r="A47" s="76">
        <v>1</v>
      </c>
      <c r="B47" s="76">
        <v>111</v>
      </c>
      <c r="C47" s="90">
        <v>543</v>
      </c>
      <c r="D47" s="91" t="s">
        <v>156</v>
      </c>
      <c r="E47" s="333">
        <f>SUM(E48:E55)</f>
        <v>6000</v>
      </c>
      <c r="F47" s="333">
        <f>SUM(F48:F55)</f>
        <v>65568.44</v>
      </c>
      <c r="G47" s="333">
        <f t="shared" ref="G47:O47" si="15">SUM(G48:G55)</f>
        <v>0</v>
      </c>
      <c r="H47" s="333">
        <f t="shared" si="15"/>
        <v>0</v>
      </c>
      <c r="I47" s="333">
        <f t="shared" si="15"/>
        <v>71568.44</v>
      </c>
      <c r="J47" s="333">
        <f t="shared" si="15"/>
        <v>0</v>
      </c>
      <c r="K47" s="333">
        <f t="shared" si="15"/>
        <v>0</v>
      </c>
      <c r="L47" s="333">
        <f t="shared" si="15"/>
        <v>0</v>
      </c>
      <c r="M47" s="333">
        <f t="shared" si="15"/>
        <v>0</v>
      </c>
      <c r="N47" s="333">
        <f t="shared" si="15"/>
        <v>0</v>
      </c>
      <c r="O47" s="333">
        <f t="shared" si="15"/>
        <v>71568.44</v>
      </c>
    </row>
    <row r="48" spans="1:15" ht="19.5" customHeight="1">
      <c r="A48" s="92">
        <v>1</v>
      </c>
      <c r="B48" s="92">
        <v>111</v>
      </c>
      <c r="C48" s="93">
        <v>54301</v>
      </c>
      <c r="D48" s="94" t="s">
        <v>157</v>
      </c>
      <c r="E48" s="334">
        <v>0</v>
      </c>
      <c r="F48" s="334">
        <v>6650</v>
      </c>
      <c r="G48" s="334">
        <v>0</v>
      </c>
      <c r="H48" s="334">
        <v>0</v>
      </c>
      <c r="I48" s="334">
        <f>+SUM(E48:H48)</f>
        <v>6650</v>
      </c>
      <c r="J48" s="334">
        <v>0</v>
      </c>
      <c r="K48" s="334">
        <v>0</v>
      </c>
      <c r="L48" s="334">
        <v>0</v>
      </c>
      <c r="M48" s="334">
        <v>0</v>
      </c>
      <c r="N48" s="334">
        <v>0</v>
      </c>
      <c r="O48" s="334">
        <f>SUM(I48:N48)</f>
        <v>6650</v>
      </c>
    </row>
    <row r="49" spans="1:15" ht="19.5" customHeight="1">
      <c r="A49" s="92">
        <v>1</v>
      </c>
      <c r="B49" s="92">
        <v>111</v>
      </c>
      <c r="C49" s="93">
        <v>54302</v>
      </c>
      <c r="D49" s="94" t="s">
        <v>158</v>
      </c>
      <c r="E49" s="334">
        <v>0</v>
      </c>
      <c r="F49" s="334">
        <v>5000</v>
      </c>
      <c r="G49" s="334">
        <v>0</v>
      </c>
      <c r="H49" s="334">
        <v>0</v>
      </c>
      <c r="I49" s="334">
        <f t="shared" ref="I49:I55" si="16">+SUM(E49:H49)</f>
        <v>5000</v>
      </c>
      <c r="J49" s="334">
        <v>0</v>
      </c>
      <c r="K49" s="334">
        <v>0</v>
      </c>
      <c r="L49" s="334">
        <v>0</v>
      </c>
      <c r="M49" s="334">
        <v>0</v>
      </c>
      <c r="N49" s="334">
        <v>0</v>
      </c>
      <c r="O49" s="334">
        <f t="shared" ref="O49:O55" si="17">SUM(I49:N49)</f>
        <v>5000</v>
      </c>
    </row>
    <row r="50" spans="1:15" ht="19.5" customHeight="1">
      <c r="A50" s="92">
        <v>1</v>
      </c>
      <c r="B50" s="92">
        <v>111</v>
      </c>
      <c r="C50" s="93">
        <v>54304</v>
      </c>
      <c r="D50" s="94" t="s">
        <v>160</v>
      </c>
      <c r="E50" s="334">
        <v>0</v>
      </c>
      <c r="F50" s="334">
        <f>+'1-Turismo 2021'!F32+'2-Adulto Mayor'!F19+'3-Promocion a la cultura'!F63+'4-Espacios Publicos'!F63+'5-Mnto Calles y Caminos V'!F63+'6-Mnto Vehiculos'!F63+'7-Luminarias'!F63+'8-Adq de Vehiculo'!F63+'9-Energia Electrica'!F63+'10-CMPV'!F63+'11-Fiestas'!F63+'12-Ayuda Comunitaria'!F63+'13-Productor Agricola'!F63+'14-Apoyo a la Salud'!F63+'15-Equidad de Genero'!F63+'16-Becas'!F63+'17-Proyecto de Agua'!F63+'18-Barrido de recoleccion'!F63+'19-Deportes'!F63+'20-Niñez'!F63+'22-Escuela de Futbol'!F63</f>
        <v>12894</v>
      </c>
      <c r="G50" s="334">
        <f>+'1-Turismo 2021'!G32+'2-Adulto Mayor'!G19+'3-Promocion a la cultura'!G63+'4-Espacios Publicos'!G63+'5-Mnto Calles y Caminos V'!G63+'6-Mnto Vehiculos'!G63+'7-Luminarias'!G63+'8-Adq de Vehiculo'!G63+'9-Energia Electrica'!G63+'10-CMPV'!G63+'11-Fiestas'!G63+'12-Ayuda Comunitaria'!G63+'13-Productor Agricola'!G63+'14-Apoyo a la Salud'!G63+'15-Equidad de Genero'!G63+'16-Becas'!G63+'17-Proyecto de Agua'!G63+'18-Barrido de recoleccion'!G63+'19-Deportes'!G63+'20-Niñez'!G63+'22-Escuela de Futbol'!G63</f>
        <v>0</v>
      </c>
      <c r="H50" s="334">
        <f>+'1-Turismo 2021'!H32+'2-Adulto Mayor'!H19+'3-Promocion a la cultura'!H63+'4-Espacios Publicos'!H63+'5-Mnto Calles y Caminos V'!H63+'6-Mnto Vehiculos'!H63+'7-Luminarias'!H63+'8-Adq de Vehiculo'!H63+'9-Energia Electrica'!H63+'10-CMPV'!H63+'11-Fiestas'!H63+'12-Ayuda Comunitaria'!H63+'13-Productor Agricola'!H63+'14-Apoyo a la Salud'!H63+'15-Equidad de Genero'!H63+'16-Becas'!H63+'17-Proyecto de Agua'!H63+'18-Barrido de recoleccion'!H63+'19-Deportes'!H63+'20-Niñez'!H63+'22-Escuela de Futbol'!H63</f>
        <v>0</v>
      </c>
      <c r="I50" s="334">
        <f t="shared" si="16"/>
        <v>12894</v>
      </c>
      <c r="J50" s="334">
        <v>0</v>
      </c>
      <c r="K50" s="334">
        <v>0</v>
      </c>
      <c r="L50" s="334">
        <v>0</v>
      </c>
      <c r="M50" s="334">
        <v>0</v>
      </c>
      <c r="N50" s="334">
        <v>0</v>
      </c>
      <c r="O50" s="334">
        <f t="shared" si="17"/>
        <v>12894</v>
      </c>
    </row>
    <row r="51" spans="1:15" ht="19.5" customHeight="1">
      <c r="A51" s="92">
        <v>1</v>
      </c>
      <c r="B51" s="92">
        <v>111</v>
      </c>
      <c r="C51" s="93">
        <v>54305</v>
      </c>
      <c r="D51" s="94" t="s">
        <v>198</v>
      </c>
      <c r="E51" s="334">
        <v>0</v>
      </c>
      <c r="F51" s="334">
        <f>+'1-Turismo 2021'!F33</f>
        <v>4160</v>
      </c>
      <c r="G51" s="334">
        <f>+'1-Turismo 2021'!G33</f>
        <v>0</v>
      </c>
      <c r="H51" s="334">
        <f>+'1-Turismo 2021'!H33</f>
        <v>0</v>
      </c>
      <c r="I51" s="334">
        <f t="shared" si="16"/>
        <v>4160</v>
      </c>
      <c r="J51" s="334">
        <v>0</v>
      </c>
      <c r="K51" s="334">
        <v>0</v>
      </c>
      <c r="L51" s="334">
        <v>0</v>
      </c>
      <c r="M51" s="334">
        <v>0</v>
      </c>
      <c r="N51" s="334">
        <v>0</v>
      </c>
      <c r="O51" s="334">
        <f t="shared" si="17"/>
        <v>4160</v>
      </c>
    </row>
    <row r="52" spans="1:15" ht="19.5" customHeight="1">
      <c r="A52" s="92">
        <v>1</v>
      </c>
      <c r="B52" s="92">
        <v>111</v>
      </c>
      <c r="C52" s="93">
        <v>54313</v>
      </c>
      <c r="D52" s="94" t="s">
        <v>835</v>
      </c>
      <c r="E52" s="334">
        <f>+'1-Turismo 2021'!E34</f>
        <v>0</v>
      </c>
      <c r="F52" s="334">
        <f>+'1-Turismo 2021'!F34</f>
        <v>200</v>
      </c>
      <c r="G52" s="334">
        <f>+'1-Turismo 2021'!G34</f>
        <v>0</v>
      </c>
      <c r="H52" s="334">
        <f>+'1-Turismo 2021'!H34</f>
        <v>0</v>
      </c>
      <c r="I52" s="334">
        <f t="shared" si="16"/>
        <v>200</v>
      </c>
      <c r="J52" s="334">
        <v>0</v>
      </c>
      <c r="K52" s="334">
        <v>0</v>
      </c>
      <c r="L52" s="334">
        <v>0</v>
      </c>
      <c r="M52" s="334">
        <v>0</v>
      </c>
      <c r="N52" s="334">
        <v>0</v>
      </c>
      <c r="O52" s="334">
        <f t="shared" si="17"/>
        <v>200</v>
      </c>
    </row>
    <row r="53" spans="1:15" ht="19.5" customHeight="1">
      <c r="A53" s="92">
        <v>1</v>
      </c>
      <c r="B53" s="92">
        <v>111</v>
      </c>
      <c r="C53" s="93">
        <v>54316</v>
      </c>
      <c r="D53" s="94" t="s">
        <v>161</v>
      </c>
      <c r="E53" s="334">
        <v>6000</v>
      </c>
      <c r="F53" s="334">
        <v>6715</v>
      </c>
      <c r="G53" s="334">
        <v>0</v>
      </c>
      <c r="H53" s="334">
        <v>0</v>
      </c>
      <c r="I53" s="334">
        <f t="shared" si="16"/>
        <v>12715</v>
      </c>
      <c r="J53" s="334">
        <v>0</v>
      </c>
      <c r="K53" s="334">
        <v>0</v>
      </c>
      <c r="L53" s="334">
        <v>0</v>
      </c>
      <c r="M53" s="334">
        <v>0</v>
      </c>
      <c r="N53" s="334">
        <v>0</v>
      </c>
      <c r="O53" s="334">
        <f t="shared" si="17"/>
        <v>12715</v>
      </c>
    </row>
    <row r="54" spans="1:15" ht="19.5" customHeight="1">
      <c r="A54" s="92">
        <v>1</v>
      </c>
      <c r="B54" s="92">
        <v>111</v>
      </c>
      <c r="C54" s="93">
        <v>54317</v>
      </c>
      <c r="D54" s="94" t="s">
        <v>162</v>
      </c>
      <c r="E54" s="334">
        <v>0</v>
      </c>
      <c r="F54" s="334">
        <v>4000</v>
      </c>
      <c r="G54" s="334">
        <v>0</v>
      </c>
      <c r="H54" s="334">
        <v>0</v>
      </c>
      <c r="I54" s="334">
        <f t="shared" si="16"/>
        <v>4000</v>
      </c>
      <c r="J54" s="334">
        <v>0</v>
      </c>
      <c r="K54" s="334">
        <v>0</v>
      </c>
      <c r="L54" s="334">
        <v>0</v>
      </c>
      <c r="M54" s="334">
        <v>0</v>
      </c>
      <c r="N54" s="334">
        <v>0</v>
      </c>
      <c r="O54" s="334">
        <f t="shared" si="17"/>
        <v>4000</v>
      </c>
    </row>
    <row r="55" spans="1:15" ht="19.5" customHeight="1">
      <c r="A55" s="92">
        <v>1</v>
      </c>
      <c r="B55" s="92">
        <v>111</v>
      </c>
      <c r="C55" s="93">
        <v>54399</v>
      </c>
      <c r="D55" s="94" t="s">
        <v>165</v>
      </c>
      <c r="E55" s="334">
        <v>0</v>
      </c>
      <c r="F55" s="334">
        <f>+'1-Turismo 2021'!F36+'2-Adulto Mayor'!F20+'3-Promocion a la cultura'!F68+'4-Espacios Publicos'!F68+'5-Mnto Calles y Caminos V'!F68+'6-Mnto Vehiculos'!F68+'7-Luminarias'!F68+'8-Adq de Vehiculo'!F68+'9-Energia Electrica'!F68+'10-CMPV'!F68+'11-Fiestas'!F68+'12-Ayuda Comunitaria'!F68+'13-Productor Agricola'!F68+'14-Apoyo a la Salud'!F68+'15-Equidad de Genero'!F68+'16-Becas'!F68+'17-Proyecto de Agua'!F68+'18-Barrido de recoleccion'!F68+'19-Deportes'!F68+'20-Niñez'!F68+'22-Escuela de Futbol'!F68</f>
        <v>25949.440000000002</v>
      </c>
      <c r="G55" s="334">
        <f>+'1-Turismo 2021'!G36+'2-Adulto Mayor'!G20+'3-Promocion a la cultura'!G68+'4-Espacios Publicos'!G68+'5-Mnto Calles y Caminos V'!G68+'6-Mnto Vehiculos'!G68+'7-Luminarias'!G68+'8-Adq de Vehiculo'!G68+'9-Energia Electrica'!G68+'10-CMPV'!G68+'11-Fiestas'!G68+'12-Ayuda Comunitaria'!G68+'13-Productor Agricola'!G68+'14-Apoyo a la Salud'!G68+'15-Equidad de Genero'!G68+'16-Becas'!G68+'17-Proyecto de Agua'!G68+'18-Barrido de recoleccion'!G68+'19-Deportes'!G68+'20-Niñez'!G68+'22-Escuela de Futbol'!G68</f>
        <v>0</v>
      </c>
      <c r="H55" s="334">
        <f>+'1-Turismo 2021'!H36+'2-Adulto Mayor'!H20+'3-Promocion a la cultura'!H68+'4-Espacios Publicos'!H68+'5-Mnto Calles y Caminos V'!H68+'6-Mnto Vehiculos'!H68+'7-Luminarias'!H68+'8-Adq de Vehiculo'!H68+'9-Energia Electrica'!H68+'10-CMPV'!H68+'11-Fiestas'!H68+'12-Ayuda Comunitaria'!H68+'13-Productor Agricola'!H68+'14-Apoyo a la Salud'!H68+'15-Equidad de Genero'!H68+'16-Becas'!H68+'17-Proyecto de Agua'!H68+'18-Barrido de recoleccion'!H68+'19-Deportes'!H68+'20-Niñez'!H68+'22-Escuela de Futbol'!H68</f>
        <v>0</v>
      </c>
      <c r="I55" s="334">
        <f t="shared" si="16"/>
        <v>25949.440000000002</v>
      </c>
      <c r="J55" s="334">
        <v>0</v>
      </c>
      <c r="K55" s="334">
        <v>0</v>
      </c>
      <c r="L55" s="334">
        <v>0</v>
      </c>
      <c r="M55" s="334">
        <v>0</v>
      </c>
      <c r="N55" s="334">
        <v>0</v>
      </c>
      <c r="O55" s="334">
        <f t="shared" si="17"/>
        <v>25949.440000000002</v>
      </c>
    </row>
    <row r="56" spans="1:15" ht="19.5" customHeight="1">
      <c r="A56" s="76">
        <v>1</v>
      </c>
      <c r="B56" s="76">
        <v>111</v>
      </c>
      <c r="C56" s="90">
        <v>545</v>
      </c>
      <c r="D56" s="91" t="s">
        <v>166</v>
      </c>
      <c r="E56" s="333">
        <f>+E57</f>
        <v>0</v>
      </c>
      <c r="F56" s="333">
        <f t="shared" ref="F56:O56" si="18">+F57</f>
        <v>0</v>
      </c>
      <c r="G56" s="333">
        <f t="shared" si="18"/>
        <v>0</v>
      </c>
      <c r="H56" s="333">
        <f t="shared" si="18"/>
        <v>0</v>
      </c>
      <c r="I56" s="333">
        <f t="shared" si="18"/>
        <v>0</v>
      </c>
      <c r="J56" s="333">
        <f t="shared" si="18"/>
        <v>0</v>
      </c>
      <c r="K56" s="333">
        <f t="shared" si="18"/>
        <v>3400</v>
      </c>
      <c r="L56" s="333">
        <f t="shared" si="18"/>
        <v>0</v>
      </c>
      <c r="M56" s="333">
        <f t="shared" si="18"/>
        <v>0</v>
      </c>
      <c r="N56" s="333">
        <f t="shared" si="18"/>
        <v>0</v>
      </c>
      <c r="O56" s="333">
        <f t="shared" si="18"/>
        <v>3400</v>
      </c>
    </row>
    <row r="57" spans="1:15" ht="19.5" customHeight="1">
      <c r="A57" s="92">
        <v>1</v>
      </c>
      <c r="B57" s="92">
        <v>111</v>
      </c>
      <c r="C57" s="62">
        <v>54504</v>
      </c>
      <c r="D57" s="63" t="s">
        <v>168</v>
      </c>
      <c r="E57" s="334">
        <v>0</v>
      </c>
      <c r="F57" s="334">
        <v>0</v>
      </c>
      <c r="G57" s="334">
        <v>0</v>
      </c>
      <c r="H57" s="334">
        <v>0</v>
      </c>
      <c r="I57" s="334">
        <f t="shared" ref="I57" si="19">+SUM(E57:H57)</f>
        <v>0</v>
      </c>
      <c r="J57" s="334">
        <v>0</v>
      </c>
      <c r="K57" s="334">
        <v>3400</v>
      </c>
      <c r="L57" s="334">
        <v>0</v>
      </c>
      <c r="M57" s="334">
        <v>0</v>
      </c>
      <c r="N57" s="334">
        <v>0</v>
      </c>
      <c r="O57" s="334">
        <f>SUM(I57:N57)</f>
        <v>3400</v>
      </c>
    </row>
    <row r="58" spans="1:15" ht="19.5" customHeight="1">
      <c r="A58" s="87">
        <v>1</v>
      </c>
      <c r="B58" s="87">
        <v>111</v>
      </c>
      <c r="C58" s="88">
        <v>55</v>
      </c>
      <c r="D58" s="89" t="s">
        <v>173</v>
      </c>
      <c r="E58" s="332">
        <f>+E59</f>
        <v>60</v>
      </c>
      <c r="F58" s="332">
        <f t="shared" ref="F58:O58" si="20">+F59</f>
        <v>887.5</v>
      </c>
      <c r="G58" s="332">
        <f t="shared" si="20"/>
        <v>0</v>
      </c>
      <c r="H58" s="332">
        <f>+H59</f>
        <v>185856.90999999997</v>
      </c>
      <c r="I58" s="332">
        <f>SUM(E58:H58)</f>
        <v>186804.40999999997</v>
      </c>
      <c r="J58" s="332">
        <f t="shared" si="20"/>
        <v>0</v>
      </c>
      <c r="K58" s="332">
        <f t="shared" si="20"/>
        <v>221.6</v>
      </c>
      <c r="L58" s="332">
        <f t="shared" si="20"/>
        <v>288.16000000000003</v>
      </c>
      <c r="M58" s="332">
        <f t="shared" si="20"/>
        <v>0</v>
      </c>
      <c r="N58" s="332">
        <f t="shared" si="20"/>
        <v>0</v>
      </c>
      <c r="O58" s="332">
        <f t="shared" si="20"/>
        <v>187314.16999999998</v>
      </c>
    </row>
    <row r="59" spans="1:15" ht="19.5" customHeight="1">
      <c r="A59" s="76">
        <v>1</v>
      </c>
      <c r="B59" s="76">
        <v>111</v>
      </c>
      <c r="C59" s="90">
        <v>556</v>
      </c>
      <c r="D59" s="91" t="s">
        <v>177</v>
      </c>
      <c r="E59" s="333">
        <f>+E62</f>
        <v>60</v>
      </c>
      <c r="F59" s="333">
        <f>+F62</f>
        <v>887.5</v>
      </c>
      <c r="G59" s="333">
        <f>+G62</f>
        <v>0</v>
      </c>
      <c r="H59" s="333">
        <f>SUM(H60:H62)</f>
        <v>185856.90999999997</v>
      </c>
      <c r="I59" s="333">
        <f>SUM(E59:H59)</f>
        <v>186804.40999999997</v>
      </c>
      <c r="J59" s="333">
        <f t="shared" ref="J59:N59" si="21">+J62</f>
        <v>0</v>
      </c>
      <c r="K59" s="333">
        <f t="shared" si="21"/>
        <v>221.6</v>
      </c>
      <c r="L59" s="333">
        <f t="shared" si="21"/>
        <v>288.16000000000003</v>
      </c>
      <c r="M59" s="333">
        <f t="shared" si="21"/>
        <v>0</v>
      </c>
      <c r="N59" s="333">
        <f t="shared" si="21"/>
        <v>0</v>
      </c>
      <c r="O59" s="333">
        <f>SUM(O60:O62)</f>
        <v>187314.16999999998</v>
      </c>
    </row>
    <row r="60" spans="1:15" ht="19.5" customHeight="1">
      <c r="A60" s="92">
        <v>1</v>
      </c>
      <c r="B60" s="92">
        <v>111</v>
      </c>
      <c r="C60" s="93">
        <v>55302</v>
      </c>
      <c r="D60" s="95" t="s">
        <v>175</v>
      </c>
      <c r="E60" s="334"/>
      <c r="F60" s="334"/>
      <c r="G60" s="334"/>
      <c r="H60" s="334">
        <v>2200.08</v>
      </c>
      <c r="I60" s="334">
        <f>SUM(E60:H60)</f>
        <v>2200.08</v>
      </c>
      <c r="J60" s="334"/>
      <c r="K60" s="334"/>
      <c r="L60" s="334"/>
      <c r="M60" s="334"/>
      <c r="N60" s="334"/>
      <c r="O60" s="334">
        <f>SUM(I60:N60)</f>
        <v>2200.08</v>
      </c>
    </row>
    <row r="61" spans="1:15" ht="19.5" customHeight="1">
      <c r="A61" s="92">
        <v>1</v>
      </c>
      <c r="B61" s="92">
        <v>111</v>
      </c>
      <c r="C61" s="93">
        <v>55308</v>
      </c>
      <c r="D61" s="95" t="s">
        <v>176</v>
      </c>
      <c r="E61" s="334"/>
      <c r="F61" s="334"/>
      <c r="G61" s="334"/>
      <c r="H61" s="334">
        <v>183656.83</v>
      </c>
      <c r="I61" s="334">
        <f t="shared" ref="I61:I62" si="22">SUM(E61:H61)</f>
        <v>183656.83</v>
      </c>
      <c r="J61" s="334"/>
      <c r="K61" s="334"/>
      <c r="L61" s="334"/>
      <c r="M61" s="334"/>
      <c r="N61" s="334"/>
      <c r="O61" s="334">
        <f>SUM(I61:N61)</f>
        <v>183656.83</v>
      </c>
    </row>
    <row r="62" spans="1:15" ht="19.5" customHeight="1">
      <c r="A62" s="92">
        <v>1</v>
      </c>
      <c r="B62" s="92">
        <v>111</v>
      </c>
      <c r="C62" s="93">
        <v>55603</v>
      </c>
      <c r="D62" s="94" t="s">
        <v>178</v>
      </c>
      <c r="E62" s="334">
        <f>+'1-Turismo 2021'!E39+'2-Adulto Mayor'!E23+'3-Promocion a la cultura'!E81+'4-Espacios Publicos'!E81+'5-Mnto Calles y Caminos V'!E81+'6-Mnto Vehiculos'!E81+'7-Luminarias'!E81+'8-Adq de Vehiculo'!E81+'9-Energia Electrica'!E81+'10-CMPV'!E81+'11-Fiestas'!E81+'12-Ayuda Comunitaria'!E81+'13-Productor Agricola'!E81+'14-Apoyo a la Salud'!E81+'15-Equidad de Genero'!E81+'16-Becas'!E81+'17-Proyecto de Agua'!E81+'18-Barrido de recoleccion'!E81+'19-Deportes'!E81+'20-Niñez'!E81+'22-Escuela de Futbol'!E81</f>
        <v>60</v>
      </c>
      <c r="F62" s="334">
        <f>+'1-Turismo 2021'!F39+'2-Adulto Mayor'!F23+'3-Promocion a la cultura'!F81+'4-Espacios Publicos'!F81+'5-Mnto Calles y Caminos V'!F81+'6-Mnto Vehiculos'!F81+'7-Luminarias'!F81+'8-Adq de Vehiculo'!F81+'9-Energia Electrica'!F81+'10-CMPV'!F81+'11-Fiestas'!F81+'12-Ayuda Comunitaria'!F81+'13-Productor Agricola'!F81+'14-Apoyo a la Salud'!F81+'15-Equidad de Genero'!F81+'16-Becas'!F81+'17-Proyecto de Agua'!F81+'18-Barrido de recoleccion'!F81+'19-Deportes'!F81+'20-Niñez'!F81+'22-Escuela de Futbol'!F81</f>
        <v>887.5</v>
      </c>
      <c r="G62" s="334">
        <f>+'1-Turismo 2021'!G39+'2-Adulto Mayor'!G23+'3-Promocion a la cultura'!G81+'4-Espacios Publicos'!G81+'5-Mnto Calles y Caminos V'!G81+'6-Mnto Vehiculos'!G81+'7-Luminarias'!G81+'8-Adq de Vehiculo'!G81+'9-Energia Electrica'!G81+'10-CMPV'!G81+'11-Fiestas'!G81+'12-Ayuda Comunitaria'!G81+'13-Productor Agricola'!G81+'14-Apoyo a la Salud'!G81+'15-Equidad de Genero'!G81+'16-Becas'!G81+'17-Proyecto de Agua'!G81+'18-Barrido de recoleccion'!G81+'19-Deportes'!G81+'20-Niñez'!G81+'22-Escuela de Futbol'!G81</f>
        <v>0</v>
      </c>
      <c r="H62" s="334">
        <f>+'1-Turismo 2021'!H39+'2-Adulto Mayor'!H23+'3-Promocion a la cultura'!H81+'4-Espacios Publicos'!H81+'5-Mnto Calles y Caminos V'!H81+'6-Mnto Vehiculos'!H81+'7-Luminarias'!H81+'8-Adq de Vehiculo'!H81+'9-Energia Electrica'!H81+'10-CMPV'!H81+'11-Fiestas'!H81+'12-Ayuda Comunitaria'!H81+'13-Productor Agricola'!H81+'14-Apoyo a la Salud'!H81+'15-Equidad de Genero'!H81+'16-Becas'!H81+'17-Proyecto de Agua'!H81+'18-Barrido de recoleccion'!H81+'19-Deportes'!H81+'20-Niñez'!H81+'22-Escuela de Futbol'!H81</f>
        <v>0</v>
      </c>
      <c r="I62" s="334">
        <f t="shared" si="22"/>
        <v>947.5</v>
      </c>
      <c r="J62" s="334">
        <v>0</v>
      </c>
      <c r="K62" s="334">
        <v>221.6</v>
      </c>
      <c r="L62" s="334">
        <v>288.16000000000003</v>
      </c>
      <c r="M62" s="334">
        <v>0</v>
      </c>
      <c r="N62" s="334">
        <v>0</v>
      </c>
      <c r="O62" s="334">
        <f>SUM(I62:N62)</f>
        <v>1457.26</v>
      </c>
    </row>
    <row r="63" spans="1:15" ht="19.5" customHeight="1">
      <c r="A63" s="87">
        <v>1</v>
      </c>
      <c r="B63" s="87">
        <v>111</v>
      </c>
      <c r="C63" s="88">
        <v>56</v>
      </c>
      <c r="D63" s="89" t="s">
        <v>179</v>
      </c>
      <c r="E63" s="332">
        <f>+E64+E67</f>
        <v>1000</v>
      </c>
      <c r="F63" s="332">
        <f t="shared" ref="F63:O63" si="23">+F64+F67</f>
        <v>65037.14</v>
      </c>
      <c r="G63" s="332">
        <f t="shared" si="23"/>
        <v>0</v>
      </c>
      <c r="H63" s="332">
        <f t="shared" si="23"/>
        <v>0</v>
      </c>
      <c r="I63" s="332">
        <f>+I64+I67</f>
        <v>66037.14</v>
      </c>
      <c r="J63" s="332">
        <f t="shared" si="23"/>
        <v>0</v>
      </c>
      <c r="K63" s="332">
        <f t="shared" si="23"/>
        <v>25019.439999999999</v>
      </c>
      <c r="L63" s="332">
        <f t="shared" si="23"/>
        <v>0</v>
      </c>
      <c r="M63" s="332">
        <f t="shared" si="23"/>
        <v>18188.330000000002</v>
      </c>
      <c r="N63" s="332">
        <f t="shared" si="23"/>
        <v>0</v>
      </c>
      <c r="O63" s="332">
        <f t="shared" si="23"/>
        <v>109244.91</v>
      </c>
    </row>
    <row r="64" spans="1:15" ht="19.5" customHeight="1">
      <c r="A64" s="76">
        <v>1</v>
      </c>
      <c r="B64" s="76">
        <v>111</v>
      </c>
      <c r="C64" s="77">
        <v>557</v>
      </c>
      <c r="D64" s="78" t="s">
        <v>180</v>
      </c>
      <c r="E64" s="333">
        <f>SUM(E65:E66)</f>
        <v>1000</v>
      </c>
      <c r="F64" s="333">
        <f t="shared" ref="F64:O64" si="24">SUM(F65:F66)</f>
        <v>23037.14</v>
      </c>
      <c r="G64" s="333">
        <f t="shared" si="24"/>
        <v>0</v>
      </c>
      <c r="H64" s="333">
        <f t="shared" si="24"/>
        <v>0</v>
      </c>
      <c r="I64" s="333">
        <f t="shared" si="24"/>
        <v>24037.14</v>
      </c>
      <c r="J64" s="333">
        <f t="shared" si="24"/>
        <v>0</v>
      </c>
      <c r="K64" s="333">
        <f t="shared" si="24"/>
        <v>25019.439999999999</v>
      </c>
      <c r="L64" s="333">
        <f t="shared" si="24"/>
        <v>0</v>
      </c>
      <c r="M64" s="333">
        <f t="shared" si="24"/>
        <v>18188.330000000002</v>
      </c>
      <c r="N64" s="333">
        <f t="shared" si="24"/>
        <v>0</v>
      </c>
      <c r="O64" s="333">
        <f t="shared" si="24"/>
        <v>67244.91</v>
      </c>
    </row>
    <row r="65" spans="1:15" ht="19.5" customHeight="1">
      <c r="A65" s="79">
        <v>1</v>
      </c>
      <c r="B65" s="79">
        <v>111</v>
      </c>
      <c r="C65" s="80">
        <v>55799</v>
      </c>
      <c r="D65" s="63" t="s">
        <v>181</v>
      </c>
      <c r="E65" s="334">
        <f>+'1-Turismo 2021'!E42+'2-Adulto Mayor'!E26+'3-Promocion a la cultura'!E84+'4-Espacios Publicos'!E84+'5-Mnto Calles y Caminos V'!E84+'6-Mnto Vehiculos'!E84+'7-Luminarias'!E84+'8-Adq de Vehiculo'!E84+'9-Energia Electrica'!E84+'10-CMPV'!E84+'11-Fiestas'!E84+'12-Ayuda Comunitaria'!E84+'13-Productor Agricola'!E84+'14-Apoyo a la Salud'!E84+'15-Equidad de Genero'!E84+'16-Becas'!E84+'17-Proyecto de Agua'!E84+'18-Barrido de recoleccion'!E84+'19-Deportes'!E84+'20-Niñez'!E84+'22-Escuela de Futbol'!E84</f>
        <v>1000</v>
      </c>
      <c r="F65" s="334">
        <f>+'1-Turismo 2021'!F42+'2-Adulto Mayor'!F26+'3-Promocion a la cultura'!F84+'4-Espacios Publicos'!F84+'5-Mnto Calles y Caminos V'!F84+'6-Mnto Vehiculos'!F84+'7-Luminarias'!F84+'8-Adq de Vehiculo'!F84+'9-Energia Electrica'!F84+'10-CMPV'!F84+'11-Fiestas'!F84+'12-Ayuda Comunitaria'!F84+'13-Productor Agricola'!F84+'14-Apoyo a la Salud'!F84+'15-Equidad de Genero'!F84+'16-Becas'!F84+'17-Proyecto de Agua'!F84+'18-Barrido de recoleccion'!F84+'19-Deportes'!F84+'20-Niñez'!F84+'22-Escuela de Futbol'!F84</f>
        <v>22219.14</v>
      </c>
      <c r="G65" s="334">
        <f>+'1-Turismo 2021'!G42+'2-Adulto Mayor'!G26+'3-Promocion a la cultura'!G84+'4-Espacios Publicos'!G84+'5-Mnto Calles y Caminos V'!G84+'6-Mnto Vehiculos'!G84+'7-Luminarias'!G84+'8-Adq de Vehiculo'!G84+'9-Energia Electrica'!G84+'10-CMPV'!G84+'11-Fiestas'!G84+'12-Ayuda Comunitaria'!G84+'13-Productor Agricola'!G84+'14-Apoyo a la Salud'!G84+'15-Equidad de Genero'!G84+'16-Becas'!G84+'17-Proyecto de Agua'!G84+'18-Barrido de recoleccion'!G84+'19-Deportes'!G84+'20-Niñez'!G84+'22-Escuela de Futbol'!G84</f>
        <v>0</v>
      </c>
      <c r="H65" s="334">
        <f>+'1-Turismo 2021'!H42+'2-Adulto Mayor'!H26+'3-Promocion a la cultura'!H84+'4-Espacios Publicos'!H84+'5-Mnto Calles y Caminos V'!H84+'6-Mnto Vehiculos'!H84+'7-Luminarias'!H84+'8-Adq de Vehiculo'!H84+'9-Energia Electrica'!H84+'10-CMPV'!H84+'11-Fiestas'!H84+'12-Ayuda Comunitaria'!H84+'13-Productor Agricola'!H84+'14-Apoyo a la Salud'!H84+'15-Equidad de Genero'!H84+'16-Becas'!H84+'17-Proyecto de Agua'!H84+'18-Barrido de recoleccion'!H84+'19-Deportes'!H84+'20-Niñez'!H84+'22-Escuela de Futbol'!H84</f>
        <v>0</v>
      </c>
      <c r="I65" s="334">
        <f>+'1-Turismo 2021'!I42+'2-Adulto Mayor'!I26+'3-Promocion a la cultura'!I84+'4-Espacios Publicos'!I84+'5-Mnto Calles y Caminos V'!I84+'6-Mnto Vehiculos'!I84+'7-Luminarias'!I84+'8-Adq de Vehiculo'!I84+'9-Energia Electrica'!I84+'10-CMPV'!I84+'11-Fiestas'!I84+'12-Ayuda Comunitaria'!I84+'13-Productor Agricola'!I84+'14-Apoyo a la Salud'!I84+'15-Equidad de Genero'!I84+'16-Becas'!I84+'17-Proyecto de Agua'!I84+'18-Barrido de recoleccion'!I84+'19-Deportes'!I84+'20-Niñez'!I84+'22-Escuela de Futbol'!I84</f>
        <v>23219.14</v>
      </c>
      <c r="J65" s="334">
        <v>0</v>
      </c>
      <c r="K65" s="334">
        <v>25019.439999999999</v>
      </c>
      <c r="L65" s="334">
        <v>0</v>
      </c>
      <c r="M65" s="334">
        <v>18188.330000000002</v>
      </c>
      <c r="N65" s="334">
        <v>0</v>
      </c>
      <c r="O65" s="334">
        <f>SUM(I65:N65)</f>
        <v>66426.91</v>
      </c>
    </row>
    <row r="66" spans="1:15" ht="19.5" customHeight="1">
      <c r="A66" s="79">
        <v>1</v>
      </c>
      <c r="B66" s="79">
        <v>111</v>
      </c>
      <c r="C66" s="80">
        <v>55602</v>
      </c>
      <c r="D66" s="63" t="s">
        <v>213</v>
      </c>
      <c r="E66" s="334">
        <f>+'8-Adq de Vehiculo'!E85</f>
        <v>0</v>
      </c>
      <c r="F66" s="334">
        <f>+'8-Adq de Vehiculo'!F85</f>
        <v>818</v>
      </c>
      <c r="G66" s="334">
        <f>+'8-Adq de Vehiculo'!G85</f>
        <v>0</v>
      </c>
      <c r="H66" s="334">
        <f>+'8-Adq de Vehiculo'!H85</f>
        <v>0</v>
      </c>
      <c r="I66" s="334">
        <f>+'8-Adq de Vehiculo'!I85</f>
        <v>818</v>
      </c>
      <c r="J66" s="334">
        <v>0</v>
      </c>
      <c r="K66" s="334">
        <v>0</v>
      </c>
      <c r="L66" s="334">
        <v>0</v>
      </c>
      <c r="M66" s="334">
        <v>0</v>
      </c>
      <c r="N66" s="334">
        <v>0</v>
      </c>
      <c r="O66" s="334">
        <f>SUM(I66:N66)</f>
        <v>818</v>
      </c>
    </row>
    <row r="67" spans="1:15" ht="19.5" customHeight="1">
      <c r="A67" s="76">
        <v>1</v>
      </c>
      <c r="B67" s="76">
        <v>111</v>
      </c>
      <c r="C67" s="90">
        <v>562</v>
      </c>
      <c r="D67" s="91" t="s">
        <v>182</v>
      </c>
      <c r="E67" s="333">
        <f>SUM(E68:E69)</f>
        <v>0</v>
      </c>
      <c r="F67" s="333">
        <f t="shared" ref="F67:O67" si="25">SUM(F68:F69)</f>
        <v>42000</v>
      </c>
      <c r="G67" s="333">
        <f t="shared" si="25"/>
        <v>0</v>
      </c>
      <c r="H67" s="333">
        <f t="shared" si="25"/>
        <v>0</v>
      </c>
      <c r="I67" s="333">
        <f t="shared" si="25"/>
        <v>42000</v>
      </c>
      <c r="J67" s="333">
        <f t="shared" si="25"/>
        <v>0</v>
      </c>
      <c r="K67" s="333">
        <f t="shared" si="25"/>
        <v>0</v>
      </c>
      <c r="L67" s="333">
        <f t="shared" si="25"/>
        <v>0</v>
      </c>
      <c r="M67" s="333">
        <f t="shared" si="25"/>
        <v>0</v>
      </c>
      <c r="N67" s="333">
        <f t="shared" si="25"/>
        <v>0</v>
      </c>
      <c r="O67" s="333">
        <f t="shared" si="25"/>
        <v>42000</v>
      </c>
    </row>
    <row r="68" spans="1:15" ht="19.5" customHeight="1">
      <c r="A68" s="92">
        <v>1</v>
      </c>
      <c r="B68" s="92">
        <v>111</v>
      </c>
      <c r="C68" s="93">
        <v>56304</v>
      </c>
      <c r="D68" s="94" t="s">
        <v>183</v>
      </c>
      <c r="E68" s="334">
        <f>+'1-Turismo 2021'!E44+'2-Adulto Mayor'!E28+'3-Promocion a la cultura'!E86+'4-Espacios Publicos'!E86+'5-Mnto Calles y Caminos V'!E86+'6-Mnto Vehiculos'!E86+'7-Luminarias'!E86+'8-Adq de Vehiculo'!E87+'9-Energia Electrica'!E86+'10-CMPV'!E86+'11-Fiestas'!E86+'12-Ayuda Comunitaria'!E86+'13-Productor Agricola'!E86+'14-Apoyo a la Salud'!E86+'15-Equidad de Genero'!E86+'16-Becas'!E86+'17-Proyecto de Agua'!E86+'18-Barrido de recoleccion'!E86+'19-Deportes'!E86+'20-Niñez'!E86+'22-Escuela de Futbol'!E86</f>
        <v>0</v>
      </c>
      <c r="F68" s="334">
        <f>+'1-Turismo 2021'!F44+'2-Adulto Mayor'!F28+'3-Promocion a la cultura'!F86+'4-Espacios Publicos'!F86+'5-Mnto Calles y Caminos V'!F86+'6-Mnto Vehiculos'!F86+'7-Luminarias'!F86+'8-Adq de Vehiculo'!F87+'9-Energia Electrica'!F86+'10-CMPV'!F86+'11-Fiestas'!F86+'12-Ayuda Comunitaria'!F86+'13-Productor Agricola'!F86+'14-Apoyo a la Salud'!F86+'15-Equidad de Genero'!F86+'16-Becas'!F86+'17-Proyecto de Agua'!F86+'18-Barrido de recoleccion'!F86+'19-Deportes'!F86+'20-Niñez'!F86+'22-Escuela de Futbol'!F86</f>
        <v>10150</v>
      </c>
      <c r="G68" s="334">
        <f>+'1-Turismo 2021'!G44+'2-Adulto Mayor'!G28+'3-Promocion a la cultura'!G86+'4-Espacios Publicos'!G86+'5-Mnto Calles y Caminos V'!G86+'6-Mnto Vehiculos'!G86+'7-Luminarias'!G86+'8-Adq de Vehiculo'!G87+'9-Energia Electrica'!G86+'10-CMPV'!G86+'11-Fiestas'!G86+'12-Ayuda Comunitaria'!G86+'13-Productor Agricola'!G86+'14-Apoyo a la Salud'!G86+'15-Equidad de Genero'!G86+'16-Becas'!G86+'17-Proyecto de Agua'!G86+'18-Barrido de recoleccion'!G86+'19-Deportes'!G86+'20-Niñez'!G86+'22-Escuela de Futbol'!G86</f>
        <v>0</v>
      </c>
      <c r="H68" s="334">
        <f>+'1-Turismo 2021'!H44+'2-Adulto Mayor'!H28+'3-Promocion a la cultura'!H86+'4-Espacios Publicos'!H86+'5-Mnto Calles y Caminos V'!H86+'6-Mnto Vehiculos'!H86+'7-Luminarias'!H86+'8-Adq de Vehiculo'!H87+'9-Energia Electrica'!H86+'10-CMPV'!H86+'11-Fiestas'!H86+'12-Ayuda Comunitaria'!H86+'13-Productor Agricola'!H86+'14-Apoyo a la Salud'!H86+'15-Equidad de Genero'!H86+'16-Becas'!H86+'17-Proyecto de Agua'!H86+'18-Barrido de recoleccion'!H86+'19-Deportes'!H86+'20-Niñez'!H86+'22-Escuela de Futbol'!H86</f>
        <v>0</v>
      </c>
      <c r="I68" s="334">
        <f>SUM(E68:H68)</f>
        <v>10150</v>
      </c>
      <c r="J68" s="334">
        <v>0</v>
      </c>
      <c r="K68" s="334">
        <v>0</v>
      </c>
      <c r="L68" s="334">
        <v>0</v>
      </c>
      <c r="M68" s="334">
        <v>0</v>
      </c>
      <c r="N68" s="334">
        <v>0</v>
      </c>
      <c r="O68" s="334">
        <f>SUM(I68:N68)</f>
        <v>10150</v>
      </c>
    </row>
    <row r="69" spans="1:15" ht="19.5" customHeight="1">
      <c r="A69" s="92">
        <v>1</v>
      </c>
      <c r="B69" s="92">
        <v>111</v>
      </c>
      <c r="C69" s="93">
        <v>56305</v>
      </c>
      <c r="D69" s="94" t="s">
        <v>184</v>
      </c>
      <c r="E69" s="334">
        <v>0</v>
      </c>
      <c r="F69" s="334">
        <v>31850</v>
      </c>
      <c r="G69" s="334">
        <v>0</v>
      </c>
      <c r="H69" s="334">
        <v>0</v>
      </c>
      <c r="I69" s="334">
        <f>SUM(E69:H69)</f>
        <v>31850</v>
      </c>
      <c r="J69" s="334">
        <v>0</v>
      </c>
      <c r="K69" s="334">
        <v>0</v>
      </c>
      <c r="L69" s="334">
        <v>0</v>
      </c>
      <c r="M69" s="334">
        <v>0</v>
      </c>
      <c r="N69" s="334">
        <v>0</v>
      </c>
      <c r="O69" s="334">
        <f>SUM(I69:N69)</f>
        <v>31850</v>
      </c>
    </row>
    <row r="70" spans="1:15" ht="19.5" customHeight="1">
      <c r="A70" s="87">
        <v>1</v>
      </c>
      <c r="B70" s="87">
        <v>111</v>
      </c>
      <c r="C70" s="88">
        <v>61</v>
      </c>
      <c r="D70" s="89" t="s">
        <v>185</v>
      </c>
      <c r="E70" s="332">
        <f>+E71+E75</f>
        <v>0</v>
      </c>
      <c r="F70" s="332">
        <f t="shared" ref="F70:O70" si="26">+F71+F75</f>
        <v>29300</v>
      </c>
      <c r="G70" s="332">
        <f t="shared" si="26"/>
        <v>272706.89</v>
      </c>
      <c r="H70" s="332">
        <f t="shared" si="26"/>
        <v>0</v>
      </c>
      <c r="I70" s="332">
        <f t="shared" si="26"/>
        <v>302006.89</v>
      </c>
      <c r="J70" s="332">
        <f t="shared" si="26"/>
        <v>326066.75</v>
      </c>
      <c r="K70" s="332">
        <f t="shared" si="26"/>
        <v>0</v>
      </c>
      <c r="L70" s="332">
        <f t="shared" si="26"/>
        <v>70000</v>
      </c>
      <c r="M70" s="332">
        <f t="shared" si="26"/>
        <v>0</v>
      </c>
      <c r="N70" s="332">
        <f t="shared" si="26"/>
        <v>18325.53</v>
      </c>
      <c r="O70" s="332">
        <f t="shared" si="26"/>
        <v>716399.17</v>
      </c>
    </row>
    <row r="71" spans="1:15" ht="19.5" customHeight="1">
      <c r="A71" s="76">
        <v>1</v>
      </c>
      <c r="B71" s="76">
        <v>111</v>
      </c>
      <c r="C71" s="90">
        <v>611</v>
      </c>
      <c r="D71" s="91" t="s">
        <v>186</v>
      </c>
      <c r="E71" s="333">
        <f>SUM(E72:E74)</f>
        <v>0</v>
      </c>
      <c r="F71" s="333">
        <f t="shared" ref="F71:O71" si="27">SUM(F72:F74)</f>
        <v>12300</v>
      </c>
      <c r="G71" s="333">
        <f t="shared" si="27"/>
        <v>272706.89</v>
      </c>
      <c r="H71" s="333">
        <f t="shared" si="27"/>
        <v>0</v>
      </c>
      <c r="I71" s="333">
        <f t="shared" si="27"/>
        <v>285006.89</v>
      </c>
      <c r="J71" s="333">
        <f t="shared" si="27"/>
        <v>0</v>
      </c>
      <c r="K71" s="333">
        <f t="shared" si="27"/>
        <v>0</v>
      </c>
      <c r="L71" s="333">
        <f t="shared" si="27"/>
        <v>0</v>
      </c>
      <c r="M71" s="333">
        <f t="shared" si="27"/>
        <v>0</v>
      </c>
      <c r="N71" s="333">
        <f t="shared" si="27"/>
        <v>0</v>
      </c>
      <c r="O71" s="333">
        <f t="shared" si="27"/>
        <v>285006.89</v>
      </c>
    </row>
    <row r="72" spans="1:15" ht="19.5" customHeight="1">
      <c r="A72" s="92">
        <v>1</v>
      </c>
      <c r="B72" s="92">
        <v>111</v>
      </c>
      <c r="C72" s="93">
        <v>61101</v>
      </c>
      <c r="D72" s="94" t="s">
        <v>187</v>
      </c>
      <c r="E72" s="334">
        <v>0</v>
      </c>
      <c r="F72" s="334">
        <v>3500</v>
      </c>
      <c r="G72" s="334">
        <v>272706.89</v>
      </c>
      <c r="H72" s="334">
        <v>0</v>
      </c>
      <c r="I72" s="334">
        <f>+SUM(E72:H72)</f>
        <v>276206.89</v>
      </c>
      <c r="J72" s="334">
        <v>0</v>
      </c>
      <c r="K72" s="334">
        <v>0</v>
      </c>
      <c r="L72" s="334">
        <v>0</v>
      </c>
      <c r="M72" s="334">
        <v>0</v>
      </c>
      <c r="N72" s="334">
        <v>0</v>
      </c>
      <c r="O72" s="334">
        <f>SUM(I72:N72)</f>
        <v>276206.89</v>
      </c>
    </row>
    <row r="73" spans="1:15" ht="19.5" customHeight="1">
      <c r="A73" s="92">
        <v>1</v>
      </c>
      <c r="B73" s="92">
        <v>111</v>
      </c>
      <c r="C73" s="93">
        <v>61102</v>
      </c>
      <c r="D73" s="94" t="s">
        <v>212</v>
      </c>
      <c r="E73" s="334">
        <v>0</v>
      </c>
      <c r="F73" s="334">
        <f>+'14-Apoyo a la Salud'!F91+'13-Productor Agricola'!F91</f>
        <v>8500</v>
      </c>
      <c r="G73" s="334">
        <f>+'14-Apoyo a la Salud'!G91+'13-Productor Agricola'!G91</f>
        <v>0</v>
      </c>
      <c r="H73" s="334">
        <v>0</v>
      </c>
      <c r="I73" s="334">
        <f t="shared" ref="I73:I74" si="28">+SUM(E73:H73)</f>
        <v>8500</v>
      </c>
      <c r="J73" s="334">
        <v>0</v>
      </c>
      <c r="K73" s="334">
        <v>0</v>
      </c>
      <c r="L73" s="334">
        <v>0</v>
      </c>
      <c r="M73" s="334">
        <v>0</v>
      </c>
      <c r="N73" s="334">
        <v>0</v>
      </c>
      <c r="O73" s="334">
        <f t="shared" ref="O73:O74" si="29">SUM(I73:N73)</f>
        <v>8500</v>
      </c>
    </row>
    <row r="74" spans="1:15" ht="19.5" customHeight="1">
      <c r="A74" s="92">
        <v>1</v>
      </c>
      <c r="B74" s="92">
        <v>111</v>
      </c>
      <c r="C74" s="93">
        <v>61104</v>
      </c>
      <c r="D74" s="94" t="s">
        <v>188</v>
      </c>
      <c r="E74" s="334">
        <v>0</v>
      </c>
      <c r="F74" s="334">
        <v>300</v>
      </c>
      <c r="G74" s="334">
        <v>0</v>
      </c>
      <c r="H74" s="334">
        <v>0</v>
      </c>
      <c r="I74" s="334">
        <f t="shared" si="28"/>
        <v>300</v>
      </c>
      <c r="J74" s="334">
        <v>0</v>
      </c>
      <c r="K74" s="334">
        <v>0</v>
      </c>
      <c r="L74" s="334">
        <v>0</v>
      </c>
      <c r="M74" s="334">
        <v>0</v>
      </c>
      <c r="N74" s="334">
        <v>0</v>
      </c>
      <c r="O74" s="334">
        <f t="shared" si="29"/>
        <v>300</v>
      </c>
    </row>
    <row r="75" spans="1:15" ht="19.5" customHeight="1">
      <c r="A75" s="76">
        <v>1</v>
      </c>
      <c r="B75" s="76">
        <v>111</v>
      </c>
      <c r="C75" s="90">
        <v>616</v>
      </c>
      <c r="D75" s="91" t="s">
        <v>191</v>
      </c>
      <c r="E75" s="333">
        <f>SUM(E76:E78)</f>
        <v>0</v>
      </c>
      <c r="F75" s="333">
        <f t="shared" ref="F75:O75" si="30">SUM(F76:F78)</f>
        <v>17000</v>
      </c>
      <c r="G75" s="333">
        <f t="shared" si="30"/>
        <v>0</v>
      </c>
      <c r="H75" s="333">
        <f t="shared" si="30"/>
        <v>0</v>
      </c>
      <c r="I75" s="333">
        <f t="shared" si="30"/>
        <v>17000</v>
      </c>
      <c r="J75" s="333">
        <f t="shared" si="30"/>
        <v>326066.75</v>
      </c>
      <c r="K75" s="333">
        <f t="shared" si="30"/>
        <v>0</v>
      </c>
      <c r="L75" s="333">
        <f t="shared" si="30"/>
        <v>70000</v>
      </c>
      <c r="M75" s="333">
        <f t="shared" si="30"/>
        <v>0</v>
      </c>
      <c r="N75" s="333">
        <f t="shared" si="30"/>
        <v>18325.53</v>
      </c>
      <c r="O75" s="333">
        <f t="shared" si="30"/>
        <v>431392.28</v>
      </c>
    </row>
    <row r="76" spans="1:15" ht="19.5" customHeight="1">
      <c r="A76" s="92">
        <v>1</v>
      </c>
      <c r="B76" s="92">
        <v>111</v>
      </c>
      <c r="C76" s="93">
        <v>61601</v>
      </c>
      <c r="D76" s="94" t="s">
        <v>203</v>
      </c>
      <c r="E76" s="334">
        <v>0</v>
      </c>
      <c r="F76" s="334">
        <v>0</v>
      </c>
      <c r="G76" s="334">
        <v>0</v>
      </c>
      <c r="H76" s="334">
        <v>0</v>
      </c>
      <c r="I76" s="334">
        <f>+SUM(E76:H76)</f>
        <v>0</v>
      </c>
      <c r="J76" s="334">
        <f>365677.99-39611.24</f>
        <v>326066.75</v>
      </c>
      <c r="K76" s="334">
        <v>0</v>
      </c>
      <c r="L76" s="334">
        <v>0</v>
      </c>
      <c r="M76" s="334">
        <v>0</v>
      </c>
      <c r="N76" s="334"/>
      <c r="O76" s="334">
        <f>SUM(I76:N76)</f>
        <v>326066.75</v>
      </c>
    </row>
    <row r="77" spans="1:15" ht="19.5" customHeight="1">
      <c r="A77" s="92">
        <v>1</v>
      </c>
      <c r="B77" s="92">
        <v>111</v>
      </c>
      <c r="C77" s="93">
        <v>61602</v>
      </c>
      <c r="D77" s="94" t="s">
        <v>204</v>
      </c>
      <c r="E77" s="334">
        <v>0</v>
      </c>
      <c r="F77" s="334">
        <v>17000</v>
      </c>
      <c r="G77" s="334">
        <v>0</v>
      </c>
      <c r="H77" s="334">
        <v>0</v>
      </c>
      <c r="I77" s="334">
        <f t="shared" ref="I77:I78" si="31">+SUM(E77:H77)</f>
        <v>17000</v>
      </c>
      <c r="J77" s="334">
        <v>0</v>
      </c>
      <c r="K77" s="334">
        <v>0</v>
      </c>
      <c r="L77" s="334">
        <v>0</v>
      </c>
      <c r="M77" s="334">
        <v>0</v>
      </c>
      <c r="N77" s="334">
        <f>55777.1-55777.1+18325.53</f>
        <v>18325.53</v>
      </c>
      <c r="O77" s="334">
        <f t="shared" ref="O77:O78" si="32">SUM(I77:N77)</f>
        <v>35325.53</v>
      </c>
    </row>
    <row r="78" spans="1:15" ht="19.5" customHeight="1">
      <c r="A78" s="92">
        <v>1</v>
      </c>
      <c r="B78" s="92">
        <v>111</v>
      </c>
      <c r="C78" s="93">
        <v>61603</v>
      </c>
      <c r="D78" s="94" t="s">
        <v>205</v>
      </c>
      <c r="E78" s="334">
        <v>0</v>
      </c>
      <c r="F78" s="334">
        <v>0</v>
      </c>
      <c r="G78" s="334">
        <v>0</v>
      </c>
      <c r="H78" s="334">
        <v>0</v>
      </c>
      <c r="I78" s="334">
        <f t="shared" si="31"/>
        <v>0</v>
      </c>
      <c r="J78" s="334">
        <v>0</v>
      </c>
      <c r="K78" s="334">
        <v>0</v>
      </c>
      <c r="L78" s="334">
        <v>70000</v>
      </c>
      <c r="M78" s="334">
        <v>0</v>
      </c>
      <c r="N78" s="334">
        <v>0</v>
      </c>
      <c r="O78" s="334">
        <f t="shared" si="32"/>
        <v>70000</v>
      </c>
    </row>
    <row r="79" spans="1:15" ht="19.5" customHeight="1">
      <c r="A79" s="87">
        <v>1</v>
      </c>
      <c r="B79" s="87">
        <v>111</v>
      </c>
      <c r="C79" s="88">
        <v>71</v>
      </c>
      <c r="D79" s="89" t="s">
        <v>192</v>
      </c>
      <c r="E79" s="332">
        <f>+E80</f>
        <v>0</v>
      </c>
      <c r="F79" s="332">
        <f t="shared" ref="F79:H80" si="33">+F80</f>
        <v>0</v>
      </c>
      <c r="G79" s="332">
        <f t="shared" si="33"/>
        <v>0</v>
      </c>
      <c r="H79" s="332">
        <f t="shared" si="33"/>
        <v>83765.570000000007</v>
      </c>
      <c r="I79" s="332">
        <f>SUM(E79:H79)</f>
        <v>83765.570000000007</v>
      </c>
      <c r="J79" s="332">
        <f t="shared" ref="J79:K80" si="34">+J80</f>
        <v>0</v>
      </c>
      <c r="K79" s="332">
        <f t="shared" si="34"/>
        <v>0</v>
      </c>
      <c r="L79" s="332">
        <f t="shared" ref="L79:N80" si="35">+L80</f>
        <v>0</v>
      </c>
      <c r="M79" s="332">
        <f t="shared" si="35"/>
        <v>0</v>
      </c>
      <c r="N79" s="332">
        <f>+N80</f>
        <v>0</v>
      </c>
      <c r="O79" s="332">
        <f>SUM(I79:N79)</f>
        <v>83765.570000000007</v>
      </c>
    </row>
    <row r="80" spans="1:15" ht="19.5" customHeight="1">
      <c r="A80" s="76">
        <v>1</v>
      </c>
      <c r="B80" s="76">
        <v>111</v>
      </c>
      <c r="C80" s="90">
        <v>713</v>
      </c>
      <c r="D80" s="91" t="s">
        <v>193</v>
      </c>
      <c r="E80" s="333">
        <f>+E81</f>
        <v>0</v>
      </c>
      <c r="F80" s="333">
        <f t="shared" si="33"/>
        <v>0</v>
      </c>
      <c r="G80" s="333">
        <f t="shared" si="33"/>
        <v>0</v>
      </c>
      <c r="H80" s="333">
        <f t="shared" si="33"/>
        <v>83765.570000000007</v>
      </c>
      <c r="I80" s="332">
        <f>SUM(E80:H80)</f>
        <v>83765.570000000007</v>
      </c>
      <c r="J80" s="333">
        <f t="shared" si="34"/>
        <v>0</v>
      </c>
      <c r="K80" s="333">
        <f t="shared" si="34"/>
        <v>0</v>
      </c>
      <c r="L80" s="333">
        <f t="shared" si="35"/>
        <v>0</v>
      </c>
      <c r="M80" s="333">
        <f t="shared" si="35"/>
        <v>0</v>
      </c>
      <c r="N80" s="333">
        <f t="shared" si="35"/>
        <v>0</v>
      </c>
      <c r="O80" s="333">
        <f>SUM(I80:N80)</f>
        <v>83765.570000000007</v>
      </c>
    </row>
    <row r="81" spans="1:15" ht="19.5" customHeight="1">
      <c r="A81" s="92">
        <v>1</v>
      </c>
      <c r="B81" s="92">
        <v>111</v>
      </c>
      <c r="C81" s="93">
        <v>71308</v>
      </c>
      <c r="D81" s="94" t="s">
        <v>194</v>
      </c>
      <c r="E81" s="337">
        <v>0</v>
      </c>
      <c r="F81" s="337">
        <v>0</v>
      </c>
      <c r="G81" s="337">
        <v>0</v>
      </c>
      <c r="H81" s="337">
        <v>83765.570000000007</v>
      </c>
      <c r="I81" s="334">
        <f>SUM(E81:H81)</f>
        <v>83765.570000000007</v>
      </c>
      <c r="J81" s="337">
        <v>0</v>
      </c>
      <c r="K81" s="337">
        <v>0</v>
      </c>
      <c r="L81" s="337">
        <v>0</v>
      </c>
      <c r="M81" s="337">
        <v>0</v>
      </c>
      <c r="N81" s="337">
        <v>0</v>
      </c>
      <c r="O81" s="337">
        <f>SUM(I81:N81)</f>
        <v>83765.570000000007</v>
      </c>
    </row>
    <row r="82" spans="1:15" ht="19.5" customHeight="1">
      <c r="A82" s="87">
        <v>1</v>
      </c>
      <c r="B82" s="87">
        <v>111</v>
      </c>
      <c r="C82" s="88">
        <v>72</v>
      </c>
      <c r="D82" s="89" t="s">
        <v>543</v>
      </c>
      <c r="E82" s="332">
        <f>+E83</f>
        <v>390132.82</v>
      </c>
      <c r="F82" s="332">
        <f t="shared" ref="F82:O83" si="36">+F83</f>
        <v>0</v>
      </c>
      <c r="G82" s="332">
        <f t="shared" si="36"/>
        <v>0</v>
      </c>
      <c r="H82" s="332">
        <f t="shared" si="36"/>
        <v>0</v>
      </c>
      <c r="I82" s="332">
        <f t="shared" si="36"/>
        <v>390132.82</v>
      </c>
      <c r="J82" s="332">
        <f t="shared" si="36"/>
        <v>232295.62</v>
      </c>
      <c r="K82" s="332">
        <f t="shared" si="36"/>
        <v>0</v>
      </c>
      <c r="L82" s="332">
        <f t="shared" si="36"/>
        <v>0</v>
      </c>
      <c r="M82" s="332">
        <f t="shared" si="36"/>
        <v>0</v>
      </c>
      <c r="N82" s="332">
        <f t="shared" si="36"/>
        <v>0</v>
      </c>
      <c r="O82" s="332">
        <f t="shared" si="36"/>
        <v>622428.43999999994</v>
      </c>
    </row>
    <row r="83" spans="1:15" ht="19.5" customHeight="1">
      <c r="A83" s="76">
        <v>1</v>
      </c>
      <c r="B83" s="76">
        <v>111</v>
      </c>
      <c r="C83" s="90">
        <v>722</v>
      </c>
      <c r="D83" s="91" t="s">
        <v>544</v>
      </c>
      <c r="E83" s="333">
        <f>+E84</f>
        <v>390132.82</v>
      </c>
      <c r="F83" s="333">
        <f t="shared" si="36"/>
        <v>0</v>
      </c>
      <c r="G83" s="333">
        <f t="shared" si="36"/>
        <v>0</v>
      </c>
      <c r="H83" s="333">
        <f t="shared" si="36"/>
        <v>0</v>
      </c>
      <c r="I83" s="333">
        <f t="shared" si="36"/>
        <v>390132.82</v>
      </c>
      <c r="J83" s="333">
        <f t="shared" si="36"/>
        <v>232295.62</v>
      </c>
      <c r="K83" s="333">
        <f t="shared" si="36"/>
        <v>0</v>
      </c>
      <c r="L83" s="333">
        <f t="shared" si="36"/>
        <v>0</v>
      </c>
      <c r="M83" s="333">
        <f t="shared" si="36"/>
        <v>0</v>
      </c>
      <c r="N83" s="333">
        <f t="shared" si="36"/>
        <v>0</v>
      </c>
      <c r="O83" s="333">
        <f t="shared" si="36"/>
        <v>622428.43999999994</v>
      </c>
    </row>
    <row r="84" spans="1:15" ht="19.5" customHeight="1">
      <c r="A84" s="92">
        <v>1</v>
      </c>
      <c r="B84" s="92">
        <v>111</v>
      </c>
      <c r="C84" s="93">
        <v>72201</v>
      </c>
      <c r="D84" s="94" t="s">
        <v>544</v>
      </c>
      <c r="E84" s="337">
        <f>+'Proyectos Sociales Fodes 75%'!D15+'Proyectos Sociales Fodes 75%'!D14</f>
        <v>390132.82</v>
      </c>
      <c r="F84" s="337">
        <v>0</v>
      </c>
      <c r="G84" s="337">
        <v>0</v>
      </c>
      <c r="H84" s="337">
        <v>0</v>
      </c>
      <c r="I84" s="334">
        <f>+SUM(E84:H84)</f>
        <v>390132.82</v>
      </c>
      <c r="J84" s="337">
        <f>+'Deuda FODES 2% 2020'!I17</f>
        <v>232295.62</v>
      </c>
      <c r="K84" s="337">
        <v>0</v>
      </c>
      <c r="L84" s="337">
        <v>0</v>
      </c>
      <c r="M84" s="337">
        <v>0</v>
      </c>
      <c r="N84" s="337"/>
      <c r="O84" s="337">
        <f>SUM(I84:N84)</f>
        <v>622428.43999999994</v>
      </c>
    </row>
    <row r="85" spans="1:15">
      <c r="A85" s="580" t="s">
        <v>195</v>
      </c>
      <c r="B85" s="580"/>
      <c r="C85" s="580"/>
      <c r="D85" s="580"/>
      <c r="E85" s="338">
        <f>+E84+E81+E78+E77+E76+E74+E73+E72+E69+E68+E66+E65+E62+E57+E55+E54+E53+E52+E51+E50+E49+E48+E46+E45+E44+E42+E41+E40+E39+E38+E37+E36+E35+E34+E33+E32+E31+E30+E29+E28+E27+E26+E23+E21+E19+E17+E16+E15+E14</f>
        <v>462285.14000000007</v>
      </c>
      <c r="F85" s="338">
        <f t="shared" ref="F85:N85" si="37">+F84+F81+F78+F77+F76+F74+F73+F72+F69+F68+F66+F65+F62+F57+F55+F54+F53+F52+F51+F50+F49+F48+F46+F45+F44+F42+F41+F40+F39+F38+F37+F36+F35+F34+F33+F32+F31+F30+F29+F28+F27+F26+F23+F21+F19+F17+F16+F15+F14</f>
        <v>542696.91</v>
      </c>
      <c r="G85" s="338">
        <f t="shared" si="37"/>
        <v>272706.89</v>
      </c>
      <c r="H85" s="338">
        <f>+H81+H61+H60</f>
        <v>269622.48000000004</v>
      </c>
      <c r="I85" s="338">
        <f>+I84+I81+I78+I77+I76+I74+I73+I72+I69+I68+I66+I65+I62+I57+I55+I54+I53+I52+I51+I50+I49+I48+I46+I45+I44+I42+I41+I40+I39+I38+I37+I36+I35+I34+I33+I32+I31+I30+I29+I28+I27+I26+I23+I21+I19+I17+I16+I15+I14+I61+I60</f>
        <v>1547311.4200000004</v>
      </c>
      <c r="J85" s="338">
        <f t="shared" si="37"/>
        <v>558362.37</v>
      </c>
      <c r="K85" s="338">
        <f t="shared" si="37"/>
        <v>45741.039999999994</v>
      </c>
      <c r="L85" s="338">
        <f t="shared" si="37"/>
        <v>70288.160000000003</v>
      </c>
      <c r="M85" s="338">
        <f t="shared" si="37"/>
        <v>18188.330000000002</v>
      </c>
      <c r="N85" s="338">
        <f t="shared" si="37"/>
        <v>18325.53</v>
      </c>
      <c r="O85" s="338">
        <f>+O84+O81+O78+O77+O76+O74+O73+O72+O69+O68+O66+O65+O62+O57+O55+O54+O53+O52+O51+O50+O49+O48+O46+O45+O44+O42+O41+O40+O39+O38+O37+O36+O35+O34+O33+O32+O31+O30+O29+O28+O27+O26+O23+O21+O19+O17+O16+O15+O14+O61+O60</f>
        <v>2258216.85</v>
      </c>
    </row>
    <row r="86" spans="1:15">
      <c r="A86" s="580" t="s">
        <v>196</v>
      </c>
      <c r="B86" s="580"/>
      <c r="C86" s="580"/>
      <c r="D86" s="580"/>
      <c r="E86" s="338">
        <f>+E83+E80+E75+E71+E67+E64+E59+E56+E47+E43+E25+E22+E20+E18+E13</f>
        <v>462285.14</v>
      </c>
      <c r="F86" s="338">
        <f t="shared" ref="F86:O86" si="38">+F83+F80+F75+F71+F67+F64+F59+F56+F47+F43+F25+F22+F20+F18+F13</f>
        <v>542696.90999999992</v>
      </c>
      <c r="G86" s="338">
        <f t="shared" si="38"/>
        <v>272706.89</v>
      </c>
      <c r="H86" s="338">
        <f t="shared" si="38"/>
        <v>269622.48</v>
      </c>
      <c r="I86" s="338">
        <f>+I83+I80+I75+I71+I67+I64+I59+I56+I47+I43+I25+I22+I20+I18+I13</f>
        <v>1547311.4200000002</v>
      </c>
      <c r="J86" s="338">
        <f t="shared" si="38"/>
        <v>558362.37</v>
      </c>
      <c r="K86" s="338">
        <f t="shared" si="38"/>
        <v>45741.039999999994</v>
      </c>
      <c r="L86" s="338">
        <f t="shared" si="38"/>
        <v>70288.160000000003</v>
      </c>
      <c r="M86" s="338">
        <f t="shared" si="38"/>
        <v>18188.330000000002</v>
      </c>
      <c r="N86" s="338">
        <f t="shared" si="38"/>
        <v>18325.53</v>
      </c>
      <c r="O86" s="338">
        <f t="shared" si="38"/>
        <v>2258216.85</v>
      </c>
    </row>
    <row r="87" spans="1:15">
      <c r="A87" s="580" t="s">
        <v>197</v>
      </c>
      <c r="B87" s="580"/>
      <c r="C87" s="580"/>
      <c r="D87" s="580"/>
      <c r="E87" s="338">
        <f>+E82+E79+E70+E63+E58+E24+E12</f>
        <v>462285.14</v>
      </c>
      <c r="F87" s="338">
        <f t="shared" ref="F87:O87" si="39">+F82+F79+F70+F63+F58+F24+F12</f>
        <v>542696.91</v>
      </c>
      <c r="G87" s="338">
        <f t="shared" si="39"/>
        <v>272706.89</v>
      </c>
      <c r="H87" s="338">
        <f t="shared" si="39"/>
        <v>269622.48</v>
      </c>
      <c r="I87" s="338">
        <f t="shared" si="39"/>
        <v>1547311.42</v>
      </c>
      <c r="J87" s="338">
        <f t="shared" si="39"/>
        <v>558362.37</v>
      </c>
      <c r="K87" s="338">
        <f t="shared" si="39"/>
        <v>45741.039999999994</v>
      </c>
      <c r="L87" s="338">
        <f t="shared" si="39"/>
        <v>70288.160000000003</v>
      </c>
      <c r="M87" s="338">
        <f t="shared" si="39"/>
        <v>18188.330000000002</v>
      </c>
      <c r="N87" s="338">
        <f t="shared" si="39"/>
        <v>18325.53</v>
      </c>
      <c r="O87" s="338">
        <f t="shared" si="39"/>
        <v>2258216.85</v>
      </c>
    </row>
    <row r="89" spans="1:15">
      <c r="I89" s="50"/>
      <c r="N89" s="99"/>
      <c r="O89" s="99">
        <f>+O85-O86</f>
        <v>0</v>
      </c>
    </row>
    <row r="90" spans="1:15">
      <c r="E90" s="99">
        <f>+E85-E86</f>
        <v>0</v>
      </c>
      <c r="N90" s="99"/>
      <c r="O90" s="99"/>
    </row>
    <row r="91" spans="1:15">
      <c r="I91" s="84"/>
      <c r="O91" s="99"/>
    </row>
    <row r="92" spans="1:15">
      <c r="E92" s="84">
        <f>+E87-E86</f>
        <v>0</v>
      </c>
    </row>
    <row r="93" spans="1:15">
      <c r="I93" s="84"/>
    </row>
    <row r="95" spans="1:15">
      <c r="I95" s="313"/>
      <c r="J95" s="313"/>
      <c r="K95" s="313"/>
      <c r="L95" s="313"/>
      <c r="M95" s="99"/>
      <c r="N95" s="313"/>
    </row>
    <row r="96" spans="1:15">
      <c r="I96" s="99"/>
      <c r="J96" s="313"/>
      <c r="L96" s="313"/>
      <c r="M96" s="99"/>
      <c r="N96" s="313"/>
    </row>
    <row r="97" spans="9:14">
      <c r="I97" s="99"/>
      <c r="J97" s="313"/>
      <c r="L97" s="313"/>
      <c r="M97" s="99"/>
      <c r="N97" s="313"/>
    </row>
    <row r="98" spans="9:14">
      <c r="I98" s="99"/>
      <c r="J98" s="313"/>
      <c r="L98" s="313"/>
      <c r="M98" s="99"/>
      <c r="N98" s="313"/>
    </row>
    <row r="99" spans="9:14">
      <c r="I99" s="99"/>
      <c r="J99" s="313"/>
      <c r="L99" s="313"/>
      <c r="M99" s="99"/>
      <c r="N99" s="313"/>
    </row>
    <row r="100" spans="9:14">
      <c r="I100" s="99"/>
      <c r="J100" s="313"/>
      <c r="L100" s="313"/>
      <c r="M100" s="99"/>
      <c r="N100" s="313"/>
    </row>
    <row r="101" spans="9:14">
      <c r="I101" s="99"/>
      <c r="J101" s="313"/>
      <c r="L101" s="313"/>
      <c r="M101" s="99"/>
      <c r="N101" s="313"/>
    </row>
    <row r="102" spans="9:14">
      <c r="I102" s="99"/>
      <c r="J102" s="313"/>
      <c r="L102" s="313"/>
      <c r="M102" s="99"/>
      <c r="N102" s="313"/>
    </row>
    <row r="103" spans="9:14">
      <c r="I103" s="99"/>
      <c r="J103" s="313"/>
      <c r="L103" s="313"/>
      <c r="M103" s="99"/>
      <c r="N103" s="313"/>
    </row>
    <row r="104" spans="9:14">
      <c r="I104" s="99"/>
      <c r="J104" s="313"/>
      <c r="L104" s="313"/>
      <c r="M104" s="99"/>
      <c r="N104" s="313"/>
    </row>
    <row r="105" spans="9:14">
      <c r="I105" s="99"/>
      <c r="J105" s="313"/>
      <c r="L105" s="313"/>
      <c r="M105" s="99"/>
      <c r="N105" s="313"/>
    </row>
    <row r="106" spans="9:14">
      <c r="I106" s="99"/>
      <c r="J106" s="313"/>
      <c r="L106" s="313"/>
      <c r="M106" s="99"/>
      <c r="N106" s="313"/>
    </row>
    <row r="107" spans="9:14">
      <c r="L107" s="99"/>
      <c r="M107" s="99"/>
    </row>
    <row r="109" spans="9:14">
      <c r="L109" s="578"/>
      <c r="M109" s="579"/>
    </row>
  </sheetData>
  <mergeCells count="28">
    <mergeCell ref="L109:M109"/>
    <mergeCell ref="A85:D85"/>
    <mergeCell ref="A86:D86"/>
    <mergeCell ref="A87:D87"/>
    <mergeCell ref="A8:I8"/>
    <mergeCell ref="E10:E11"/>
    <mergeCell ref="F10:F11"/>
    <mergeCell ref="G10:G11"/>
    <mergeCell ref="H10:H11"/>
    <mergeCell ref="A9:A11"/>
    <mergeCell ref="O9:O11"/>
    <mergeCell ref="E9:H9"/>
    <mergeCell ref="D9:D11"/>
    <mergeCell ref="C9:C11"/>
    <mergeCell ref="B9:B11"/>
    <mergeCell ref="I9:I11"/>
    <mergeCell ref="J10:J11"/>
    <mergeCell ref="K10:K11"/>
    <mergeCell ref="L10:L11"/>
    <mergeCell ref="M10:M11"/>
    <mergeCell ref="N10:N11"/>
    <mergeCell ref="A6:O6"/>
    <mergeCell ref="A7:O7"/>
    <mergeCell ref="A1:O1"/>
    <mergeCell ref="A2:O2"/>
    <mergeCell ref="A3:O3"/>
    <mergeCell ref="A4:O4"/>
    <mergeCell ref="A5:O5"/>
  </mergeCells>
  <pageMargins left="0.70866141732283472" right="0.70866141732283472" top="0.74803149606299213" bottom="0.74803149606299213" header="0.31496062992125984" footer="0.31496062992125984"/>
  <pageSetup scale="59" fitToHeight="0" orientation="landscape" horizontalDpi="360" verticalDpi="36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opLeftCell="A22" workbookViewId="0">
      <selection activeCell="F12" sqref="E12:F12"/>
    </sheetView>
  </sheetViews>
  <sheetFormatPr baseColWidth="10" defaultRowHeight="15"/>
  <cols>
    <col min="1" max="1" width="5" customWidth="1"/>
    <col min="2" max="2" width="25.85546875" style="113" customWidth="1"/>
    <col min="3" max="3" width="51.140625" style="114" customWidth="1"/>
    <col min="4" max="4" width="16.7109375" style="114" customWidth="1"/>
    <col min="5" max="5" width="12.7109375" customWidth="1"/>
    <col min="6" max="6" width="16.7109375" customWidth="1"/>
    <col min="7" max="7" width="60" customWidth="1"/>
    <col min="8" max="8" width="40.140625" customWidth="1"/>
    <col min="9" max="9" width="15.85546875" customWidth="1"/>
    <col min="10" max="10" width="13" customWidth="1"/>
  </cols>
  <sheetData>
    <row r="1" spans="1:9" ht="19.5">
      <c r="A1" s="582" t="s">
        <v>220</v>
      </c>
      <c r="B1" s="582"/>
      <c r="C1" s="582"/>
      <c r="D1" s="582"/>
      <c r="E1" s="582"/>
      <c r="F1" s="582"/>
      <c r="G1" s="582"/>
      <c r="H1" s="582"/>
      <c r="I1" s="582"/>
    </row>
    <row r="2" spans="1:9" ht="19.5">
      <c r="A2" s="582" t="s">
        <v>221</v>
      </c>
      <c r="B2" s="582"/>
      <c r="C2" s="582"/>
      <c r="D2" s="582"/>
      <c r="E2" s="582"/>
      <c r="F2" s="582"/>
      <c r="G2" s="582"/>
      <c r="H2" s="582"/>
      <c r="I2" s="582"/>
    </row>
    <row r="3" spans="1:9" ht="21">
      <c r="A3" s="583" t="s">
        <v>222</v>
      </c>
      <c r="B3" s="583"/>
      <c r="C3" s="583"/>
      <c r="D3" s="583"/>
      <c r="E3" s="583"/>
      <c r="F3" s="583"/>
      <c r="G3" s="583"/>
      <c r="H3" s="583"/>
      <c r="I3" s="583"/>
    </row>
    <row r="4" spans="1:9">
      <c r="A4" s="584"/>
      <c r="B4" s="584"/>
      <c r="C4" s="584"/>
      <c r="D4" s="584"/>
      <c r="E4" s="584"/>
      <c r="F4" s="584"/>
      <c r="G4" s="584"/>
      <c r="H4" s="584"/>
      <c r="I4" s="584"/>
    </row>
    <row r="5" spans="1:9">
      <c r="I5" s="115"/>
    </row>
    <row r="6" spans="1:9" ht="30.75" customHeight="1">
      <c r="A6" s="116" t="s">
        <v>223</v>
      </c>
      <c r="B6" s="117" t="s">
        <v>224</v>
      </c>
      <c r="C6" s="116" t="s">
        <v>1</v>
      </c>
      <c r="D6" s="118" t="s">
        <v>225</v>
      </c>
      <c r="E6" s="116" t="s">
        <v>226</v>
      </c>
      <c r="F6" s="116" t="s">
        <v>227</v>
      </c>
      <c r="G6" s="116" t="s">
        <v>228</v>
      </c>
      <c r="H6" s="116" t="s">
        <v>229</v>
      </c>
      <c r="I6" s="116" t="s">
        <v>3</v>
      </c>
    </row>
    <row r="7" spans="1:9" ht="36">
      <c r="A7" s="173">
        <v>1</v>
      </c>
      <c r="B7" s="168" t="s">
        <v>407</v>
      </c>
      <c r="C7" s="184" t="s">
        <v>408</v>
      </c>
      <c r="D7" s="173" t="s">
        <v>394</v>
      </c>
      <c r="E7" s="173" t="s">
        <v>242</v>
      </c>
      <c r="F7" s="173" t="s">
        <v>242</v>
      </c>
      <c r="G7" s="185" t="s">
        <v>404</v>
      </c>
      <c r="H7" s="173" t="s">
        <v>606</v>
      </c>
      <c r="I7" s="123">
        <v>2285</v>
      </c>
    </row>
    <row r="8" spans="1:9" ht="63.75">
      <c r="A8" s="173">
        <v>2</v>
      </c>
      <c r="B8" s="168" t="s">
        <v>395</v>
      </c>
      <c r="C8" s="186" t="s">
        <v>398</v>
      </c>
      <c r="D8" s="173" t="s">
        <v>394</v>
      </c>
      <c r="E8" s="173"/>
      <c r="F8" s="173"/>
      <c r="G8" s="185" t="s">
        <v>553</v>
      </c>
      <c r="H8" s="173" t="s">
        <v>598</v>
      </c>
      <c r="I8" s="123">
        <v>8012.36</v>
      </c>
    </row>
    <row r="9" spans="1:9" ht="63.75">
      <c r="A9" s="173">
        <v>3</v>
      </c>
      <c r="B9" s="168" t="s">
        <v>397</v>
      </c>
      <c r="C9" s="186" t="s">
        <v>398</v>
      </c>
      <c r="D9" s="173" t="s">
        <v>394</v>
      </c>
      <c r="E9" s="173"/>
      <c r="F9" s="173"/>
      <c r="G9" s="185" t="s">
        <v>554</v>
      </c>
      <c r="H9" s="173" t="s">
        <v>599</v>
      </c>
      <c r="I9" s="123">
        <v>370</v>
      </c>
    </row>
    <row r="10" spans="1:9" ht="51">
      <c r="A10" s="173">
        <v>4</v>
      </c>
      <c r="B10" s="168" t="s">
        <v>395</v>
      </c>
      <c r="C10" s="186" t="s">
        <v>399</v>
      </c>
      <c r="D10" s="173" t="s">
        <v>394</v>
      </c>
      <c r="E10" s="173"/>
      <c r="F10" s="173"/>
      <c r="G10" s="185" t="s">
        <v>555</v>
      </c>
      <c r="H10" s="173" t="s">
        <v>600</v>
      </c>
      <c r="I10" s="123">
        <v>10075.27</v>
      </c>
    </row>
    <row r="11" spans="1:9" ht="51">
      <c r="A11" s="173">
        <v>5</v>
      </c>
      <c r="B11" s="168" t="s">
        <v>397</v>
      </c>
      <c r="C11" s="186" t="s">
        <v>399</v>
      </c>
      <c r="D11" s="173" t="s">
        <v>394</v>
      </c>
      <c r="E11" s="173"/>
      <c r="F11" s="173"/>
      <c r="G11" s="185" t="s">
        <v>556</v>
      </c>
      <c r="H11" s="173" t="s">
        <v>601</v>
      </c>
      <c r="I11" s="123">
        <v>485</v>
      </c>
    </row>
    <row r="12" spans="1:9" ht="31.5" customHeight="1">
      <c r="A12" s="173">
        <v>6</v>
      </c>
      <c r="B12" s="168" t="s">
        <v>381</v>
      </c>
      <c r="C12" s="186" t="s">
        <v>400</v>
      </c>
      <c r="D12" s="173" t="s">
        <v>394</v>
      </c>
      <c r="E12" s="173"/>
      <c r="F12" s="173"/>
      <c r="G12" s="185" t="s">
        <v>401</v>
      </c>
      <c r="H12" s="173" t="s">
        <v>597</v>
      </c>
      <c r="I12" s="123">
        <v>77.25</v>
      </c>
    </row>
    <row r="13" spans="1:9" ht="51">
      <c r="A13" s="173">
        <v>7</v>
      </c>
      <c r="B13" s="168" t="s">
        <v>402</v>
      </c>
      <c r="C13" s="184" t="s">
        <v>400</v>
      </c>
      <c r="D13" s="173" t="s">
        <v>394</v>
      </c>
      <c r="E13" s="173" t="s">
        <v>242</v>
      </c>
      <c r="F13" s="173" t="s">
        <v>242</v>
      </c>
      <c r="G13" s="185" t="s">
        <v>603</v>
      </c>
      <c r="H13" s="173" t="s">
        <v>602</v>
      </c>
      <c r="I13" s="123">
        <v>1280</v>
      </c>
    </row>
    <row r="14" spans="1:9" ht="52.5" customHeight="1">
      <c r="A14" s="173">
        <v>8</v>
      </c>
      <c r="B14" s="168" t="s">
        <v>383</v>
      </c>
      <c r="C14" s="184" t="s">
        <v>400</v>
      </c>
      <c r="D14" s="173" t="s">
        <v>394</v>
      </c>
      <c r="E14" s="187"/>
      <c r="F14" s="187"/>
      <c r="G14" s="185" t="s">
        <v>403</v>
      </c>
      <c r="H14" s="173" t="s">
        <v>604</v>
      </c>
      <c r="I14" s="123">
        <v>143</v>
      </c>
    </row>
    <row r="15" spans="1:9" ht="76.5">
      <c r="A15" s="173">
        <v>9</v>
      </c>
      <c r="B15" s="168" t="s">
        <v>433</v>
      </c>
      <c r="C15" s="184" t="s">
        <v>393</v>
      </c>
      <c r="D15" s="173" t="s">
        <v>394</v>
      </c>
      <c r="E15" s="187"/>
      <c r="F15" s="187"/>
      <c r="G15" s="185" t="s">
        <v>612</v>
      </c>
      <c r="H15" s="173" t="s">
        <v>605</v>
      </c>
      <c r="I15" s="123">
        <v>11045.96</v>
      </c>
    </row>
    <row r="16" spans="1:9" ht="52.5" customHeight="1">
      <c r="A16" s="173">
        <v>10</v>
      </c>
      <c r="B16" s="188" t="s">
        <v>392</v>
      </c>
      <c r="C16" s="184" t="s">
        <v>563</v>
      </c>
      <c r="D16" s="173" t="s">
        <v>394</v>
      </c>
      <c r="E16" s="187"/>
      <c r="F16" s="187"/>
      <c r="G16" s="185" t="s">
        <v>564</v>
      </c>
      <c r="H16" s="173" t="s">
        <v>593</v>
      </c>
      <c r="I16" s="123">
        <v>2552.5</v>
      </c>
    </row>
    <row r="17" spans="1:9" ht="63.75">
      <c r="A17" s="173">
        <v>11</v>
      </c>
      <c r="B17" s="168" t="s">
        <v>395</v>
      </c>
      <c r="C17" s="184" t="s">
        <v>396</v>
      </c>
      <c r="D17" s="173" t="s">
        <v>394</v>
      </c>
      <c r="E17" s="173"/>
      <c r="F17" s="173"/>
      <c r="G17" s="185" t="s">
        <v>551</v>
      </c>
      <c r="H17" s="173" t="s">
        <v>594</v>
      </c>
      <c r="I17" s="123">
        <v>19232.09</v>
      </c>
    </row>
    <row r="18" spans="1:9" ht="63.75">
      <c r="A18" s="173">
        <v>12</v>
      </c>
      <c r="B18" s="168" t="s">
        <v>395</v>
      </c>
      <c r="C18" s="184" t="s">
        <v>396</v>
      </c>
      <c r="D18" s="173" t="s">
        <v>394</v>
      </c>
      <c r="E18" s="173"/>
      <c r="F18" s="173"/>
      <c r="G18" s="185" t="s">
        <v>591</v>
      </c>
      <c r="H18" s="173" t="s">
        <v>595</v>
      </c>
      <c r="I18" s="123">
        <v>3846.42</v>
      </c>
    </row>
    <row r="19" spans="1:9" ht="63.75">
      <c r="A19" s="173">
        <v>13</v>
      </c>
      <c r="B19" s="168" t="s">
        <v>397</v>
      </c>
      <c r="C19" s="184" t="s">
        <v>396</v>
      </c>
      <c r="D19" s="173" t="s">
        <v>394</v>
      </c>
      <c r="E19" s="173"/>
      <c r="F19" s="173"/>
      <c r="G19" s="185" t="s">
        <v>552</v>
      </c>
      <c r="H19" s="173" t="s">
        <v>596</v>
      </c>
      <c r="I19" s="123">
        <v>900</v>
      </c>
    </row>
    <row r="20" spans="1:9" ht="18.75">
      <c r="A20" s="585"/>
      <c r="B20" s="585"/>
      <c r="C20" s="585"/>
      <c r="D20" s="586" t="s">
        <v>210</v>
      </c>
      <c r="E20" s="586"/>
      <c r="F20" s="586"/>
      <c r="G20" s="586"/>
      <c r="H20" s="586"/>
      <c r="I20" s="125">
        <f>SUM(I7:I19)</f>
        <v>60304.849999999991</v>
      </c>
    </row>
    <row r="28" spans="1:9">
      <c r="E28" t="s">
        <v>316</v>
      </c>
    </row>
  </sheetData>
  <sortState xmlns:xlrd2="http://schemas.microsoft.com/office/spreadsheetml/2017/richdata2" ref="A7:I19">
    <sortCondition ref="C7:C19"/>
  </sortState>
  <mergeCells count="6">
    <mergeCell ref="A1:I1"/>
    <mergeCell ref="A2:I2"/>
    <mergeCell ref="A3:I3"/>
    <mergeCell ref="A4:I4"/>
    <mergeCell ref="A20:C20"/>
    <mergeCell ref="D20:H20"/>
  </mergeCells>
  <pageMargins left="0.51181102362204722" right="0.51181102362204722" top="0.55118110236220474" bottom="0.55118110236220474" header="0.31496062992125984" footer="0.31496062992125984"/>
  <pageSetup scale="52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topLeftCell="A2" workbookViewId="0">
      <selection activeCell="C15" sqref="C15"/>
    </sheetView>
  </sheetViews>
  <sheetFormatPr baseColWidth="10" defaultRowHeight="15"/>
  <cols>
    <col min="1" max="1" width="5" customWidth="1"/>
    <col min="2" max="2" width="25.85546875" style="113" customWidth="1"/>
    <col min="3" max="3" width="42.42578125" style="114" customWidth="1"/>
    <col min="4" max="4" width="12" style="114" customWidth="1"/>
    <col min="5" max="5" width="12.7109375" customWidth="1"/>
    <col min="6" max="6" width="17.5703125" customWidth="1"/>
    <col min="7" max="7" width="45.85546875" customWidth="1"/>
    <col min="8" max="8" width="22.7109375" customWidth="1"/>
    <col min="9" max="9" width="17.42578125" bestFit="1" customWidth="1"/>
    <col min="10" max="10" width="33.140625" customWidth="1"/>
    <col min="12" max="12" width="12.5703125" bestFit="1" customWidth="1"/>
  </cols>
  <sheetData>
    <row r="1" spans="1:13" ht="19.5">
      <c r="A1" s="582" t="s">
        <v>220</v>
      </c>
      <c r="B1" s="582"/>
      <c r="C1" s="582"/>
      <c r="D1" s="582"/>
      <c r="E1" s="582"/>
      <c r="F1" s="582"/>
      <c r="G1" s="582"/>
      <c r="H1" s="582"/>
      <c r="I1" s="582"/>
    </row>
    <row r="2" spans="1:13" ht="19.5">
      <c r="A2" s="582" t="s">
        <v>221</v>
      </c>
      <c r="B2" s="582"/>
      <c r="C2" s="582"/>
      <c r="D2" s="582"/>
      <c r="E2" s="582"/>
      <c r="F2" s="582"/>
      <c r="G2" s="582"/>
      <c r="H2" s="582"/>
      <c r="I2" s="582"/>
    </row>
    <row r="3" spans="1:13" ht="21">
      <c r="A3" s="583" t="s">
        <v>222</v>
      </c>
      <c r="B3" s="583"/>
      <c r="C3" s="583"/>
      <c r="D3" s="583"/>
      <c r="E3" s="583"/>
      <c r="F3" s="583"/>
      <c r="G3" s="583"/>
      <c r="H3" s="583"/>
      <c r="I3" s="583"/>
    </row>
    <row r="4" spans="1:13">
      <c r="A4" s="584"/>
      <c r="B4" s="584"/>
      <c r="C4" s="584"/>
      <c r="D4" s="584"/>
      <c r="E4" s="584"/>
      <c r="F4" s="584"/>
      <c r="G4" s="584"/>
      <c r="H4" s="584"/>
      <c r="I4" s="584"/>
    </row>
    <row r="5" spans="1:13">
      <c r="I5" s="115"/>
    </row>
    <row r="6" spans="1:13" ht="42.75" customHeight="1">
      <c r="A6" s="116" t="s">
        <v>223</v>
      </c>
      <c r="B6" s="117" t="s">
        <v>224</v>
      </c>
      <c r="C6" s="116" t="s">
        <v>1</v>
      </c>
      <c r="D6" s="118" t="s">
        <v>225</v>
      </c>
      <c r="E6" s="116" t="s">
        <v>226</v>
      </c>
      <c r="F6" s="116" t="s">
        <v>227</v>
      </c>
      <c r="G6" s="116" t="s">
        <v>228</v>
      </c>
      <c r="H6" s="116" t="s">
        <v>229</v>
      </c>
      <c r="I6" s="116" t="s">
        <v>3</v>
      </c>
      <c r="J6" s="116" t="s">
        <v>558</v>
      </c>
    </row>
    <row r="7" spans="1:13" ht="56.25" customHeight="1">
      <c r="A7" s="119">
        <v>1</v>
      </c>
      <c r="B7" s="120" t="s">
        <v>549</v>
      </c>
      <c r="C7" s="174" t="s">
        <v>579</v>
      </c>
      <c r="D7" s="122" t="s">
        <v>358</v>
      </c>
      <c r="E7" s="119"/>
      <c r="F7" s="119"/>
      <c r="G7" s="120" t="s">
        <v>404</v>
      </c>
      <c r="H7" s="119" t="s">
        <v>582</v>
      </c>
      <c r="I7" s="123">
        <v>2095</v>
      </c>
      <c r="J7" s="161" t="s">
        <v>559</v>
      </c>
    </row>
    <row r="8" spans="1:13" ht="56.25" customHeight="1">
      <c r="A8" s="119">
        <v>2</v>
      </c>
      <c r="B8" s="120" t="s">
        <v>528</v>
      </c>
      <c r="C8" s="174" t="s">
        <v>580</v>
      </c>
      <c r="D8" s="122" t="s">
        <v>358</v>
      </c>
      <c r="E8" s="119"/>
      <c r="F8" s="119"/>
      <c r="G8" s="120" t="s">
        <v>404</v>
      </c>
      <c r="H8" s="119" t="s">
        <v>583</v>
      </c>
      <c r="I8" s="123">
        <v>1425</v>
      </c>
      <c r="J8" s="173" t="s">
        <v>559</v>
      </c>
    </row>
    <row r="9" spans="1:13" ht="56.25" customHeight="1">
      <c r="A9" s="119">
        <v>3</v>
      </c>
      <c r="B9" s="120" t="s">
        <v>549</v>
      </c>
      <c r="C9" s="174" t="s">
        <v>581</v>
      </c>
      <c r="D9" s="122" t="s">
        <v>358</v>
      </c>
      <c r="E9" s="119"/>
      <c r="F9" s="119"/>
      <c r="G9" s="120" t="s">
        <v>404</v>
      </c>
      <c r="H9" s="119" t="s">
        <v>584</v>
      </c>
      <c r="I9" s="123">
        <v>1300</v>
      </c>
      <c r="J9" s="173" t="s">
        <v>559</v>
      </c>
    </row>
    <row r="10" spans="1:13" ht="56.25" customHeight="1">
      <c r="A10" s="119">
        <v>4</v>
      </c>
      <c r="B10" s="120" t="s">
        <v>549</v>
      </c>
      <c r="C10" s="174" t="s">
        <v>405</v>
      </c>
      <c r="D10" s="122" t="s">
        <v>358</v>
      </c>
      <c r="E10" s="119"/>
      <c r="F10" s="119"/>
      <c r="G10" s="120" t="s">
        <v>404</v>
      </c>
      <c r="H10" s="119" t="s">
        <v>585</v>
      </c>
      <c r="I10" s="123">
        <v>750</v>
      </c>
      <c r="J10" s="173" t="s">
        <v>559</v>
      </c>
    </row>
    <row r="11" spans="1:13" ht="56.25" customHeight="1">
      <c r="A11" s="119">
        <v>5</v>
      </c>
      <c r="B11" s="120" t="s">
        <v>550</v>
      </c>
      <c r="C11" s="174" t="s">
        <v>406</v>
      </c>
      <c r="D11" s="122" t="s">
        <v>358</v>
      </c>
      <c r="E11" s="119"/>
      <c r="F11" s="119"/>
      <c r="G11" s="120" t="s">
        <v>404</v>
      </c>
      <c r="H11" s="119" t="s">
        <v>586</v>
      </c>
      <c r="I11" s="123">
        <v>1800</v>
      </c>
      <c r="J11" s="173" t="s">
        <v>559</v>
      </c>
      <c r="L11" s="139"/>
    </row>
    <row r="12" spans="1:13" ht="76.5">
      <c r="A12" s="119">
        <v>6</v>
      </c>
      <c r="B12" s="120" t="s">
        <v>409</v>
      </c>
      <c r="C12" s="174" t="s">
        <v>410</v>
      </c>
      <c r="D12" s="122" t="s">
        <v>358</v>
      </c>
      <c r="E12" s="119"/>
      <c r="F12" s="119"/>
      <c r="G12" s="120" t="s">
        <v>411</v>
      </c>
      <c r="H12" s="119" t="s">
        <v>587</v>
      </c>
      <c r="I12" s="123">
        <v>40960.15</v>
      </c>
      <c r="J12" s="124" t="s">
        <v>560</v>
      </c>
      <c r="L12" s="139"/>
    </row>
    <row r="13" spans="1:13" ht="60.75" customHeight="1">
      <c r="A13" s="119">
        <v>7</v>
      </c>
      <c r="B13" s="120" t="s">
        <v>412</v>
      </c>
      <c r="C13" s="174" t="s">
        <v>410</v>
      </c>
      <c r="D13" s="122" t="s">
        <v>358</v>
      </c>
      <c r="E13" s="119"/>
      <c r="F13" s="119"/>
      <c r="G13" s="120" t="s">
        <v>413</v>
      </c>
      <c r="H13" s="119" t="s">
        <v>588</v>
      </c>
      <c r="I13" s="123">
        <v>4850</v>
      </c>
      <c r="J13" s="173" t="s">
        <v>559</v>
      </c>
      <c r="K13" s="176"/>
      <c r="L13" s="126"/>
    </row>
    <row r="14" spans="1:13" ht="60.75" customHeight="1">
      <c r="A14" s="119">
        <v>8</v>
      </c>
      <c r="B14" s="120" t="s">
        <v>409</v>
      </c>
      <c r="C14" s="175" t="s">
        <v>414</v>
      </c>
      <c r="D14" s="122" t="s">
        <v>358</v>
      </c>
      <c r="E14" s="119"/>
      <c r="F14" s="119"/>
      <c r="G14" s="120" t="s">
        <v>415</v>
      </c>
      <c r="H14" s="119" t="s">
        <v>589</v>
      </c>
      <c r="I14" s="123">
        <v>67944.679999999993</v>
      </c>
      <c r="J14" s="173" t="s">
        <v>562</v>
      </c>
      <c r="M14" s="50"/>
    </row>
    <row r="15" spans="1:13" ht="60.75" customHeight="1">
      <c r="A15" s="119">
        <v>9</v>
      </c>
      <c r="B15" s="120" t="s">
        <v>416</v>
      </c>
      <c r="C15" s="175" t="s">
        <v>414</v>
      </c>
      <c r="D15" s="122" t="s">
        <v>358</v>
      </c>
      <c r="E15" s="119"/>
      <c r="F15" s="119"/>
      <c r="G15" s="120" t="s">
        <v>417</v>
      </c>
      <c r="H15" s="119" t="s">
        <v>590</v>
      </c>
      <c r="I15" s="123">
        <v>4750</v>
      </c>
      <c r="J15" s="173" t="s">
        <v>559</v>
      </c>
    </row>
    <row r="16" spans="1:13" ht="60.75" customHeight="1">
      <c r="A16" s="119">
        <v>10</v>
      </c>
      <c r="B16" s="120" t="s">
        <v>336</v>
      </c>
      <c r="C16" s="183" t="s">
        <v>242</v>
      </c>
      <c r="D16" s="122" t="s">
        <v>358</v>
      </c>
      <c r="E16" s="119"/>
      <c r="F16" s="119"/>
      <c r="G16" s="124" t="s">
        <v>557</v>
      </c>
      <c r="H16" s="119" t="s">
        <v>337</v>
      </c>
      <c r="I16" s="123">
        <v>106420.79</v>
      </c>
      <c r="J16" s="173" t="s">
        <v>559</v>
      </c>
    </row>
    <row r="17" spans="1:9" ht="18.75">
      <c r="A17" s="586" t="s">
        <v>210</v>
      </c>
      <c r="B17" s="586"/>
      <c r="C17" s="586"/>
      <c r="D17" s="586"/>
      <c r="E17" s="586"/>
      <c r="F17" s="586"/>
      <c r="G17" s="586"/>
      <c r="H17" s="586"/>
      <c r="I17" s="125">
        <f>SUM(I7:I16)</f>
        <v>232295.62</v>
      </c>
    </row>
    <row r="20" spans="1:9">
      <c r="I20" s="50"/>
    </row>
    <row r="22" spans="1:9">
      <c r="C22" s="113"/>
      <c r="D22" s="170"/>
    </row>
    <row r="23" spans="1:9">
      <c r="C23" s="113"/>
      <c r="D23" s="170"/>
    </row>
    <row r="24" spans="1:9">
      <c r="C24" s="171"/>
      <c r="D24" s="172"/>
    </row>
    <row r="25" spans="1:9">
      <c r="D25" s="170"/>
    </row>
    <row r="26" spans="1:9">
      <c r="D26" s="170"/>
    </row>
    <row r="27" spans="1:9">
      <c r="D27" s="170"/>
    </row>
    <row r="28" spans="1:9">
      <c r="D28" s="172"/>
    </row>
    <row r="30" spans="1:9">
      <c r="D30" s="182"/>
    </row>
  </sheetData>
  <mergeCells count="5">
    <mergeCell ref="A17:H17"/>
    <mergeCell ref="A1:I1"/>
    <mergeCell ref="A2:I2"/>
    <mergeCell ref="A3:I3"/>
    <mergeCell ref="A4:I4"/>
  </mergeCells>
  <pageMargins left="0.31496062992125984" right="0.31496062992125984" top="0.55118110236220474" bottom="0.55118110236220474" header="0.31496062992125984" footer="0.31496062992125984"/>
  <pageSetup scale="5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22</vt:i4>
      </vt:variant>
    </vt:vector>
  </HeadingPairs>
  <TitlesOfParts>
    <vt:vector size="64" baseType="lpstr">
      <vt:lpstr>ESTRUCT.PRESUP.</vt:lpstr>
      <vt:lpstr>INGRESOS POR RUBROS</vt:lpstr>
      <vt:lpstr>DETALLE DE INGRESOS</vt:lpstr>
      <vt:lpstr>ING. Y GASTOS POR RUBROS</vt:lpstr>
      <vt:lpstr>EGRESOS FDOS. PROPIOS</vt:lpstr>
      <vt:lpstr>EGRESOS FODES 25%</vt:lpstr>
      <vt:lpstr>EGRESOS 75% Y OTROS</vt:lpstr>
      <vt:lpstr>Deuda GOES 2020</vt:lpstr>
      <vt:lpstr>Deuda FODES 2% 2020</vt:lpstr>
      <vt:lpstr>DEUDA 25% 2020</vt:lpstr>
      <vt:lpstr>CESC 2020</vt:lpstr>
      <vt:lpstr>FISDL2020</vt:lpstr>
      <vt:lpstr>Abono entre cuentas</vt:lpstr>
      <vt:lpstr>Deuda Fondo Comun 2020</vt:lpstr>
      <vt:lpstr>Deuda Fodes 75% 2020</vt:lpstr>
      <vt:lpstr> Deuda km 5 fodes 75% 2019</vt:lpstr>
      <vt:lpstr>Detalle de personal Fodes 75%</vt:lpstr>
      <vt:lpstr>Proyectos Sociales Fodes 75%</vt:lpstr>
      <vt:lpstr>1-Turismo 2021</vt:lpstr>
      <vt:lpstr>2-Adulto Mayor</vt:lpstr>
      <vt:lpstr>3-Promocion a la cultura</vt:lpstr>
      <vt:lpstr>4-Espacios Publicos</vt:lpstr>
      <vt:lpstr>5-Mnto Calles y Caminos V</vt:lpstr>
      <vt:lpstr>6-Mnto Vehiculos</vt:lpstr>
      <vt:lpstr>7-Luminarias</vt:lpstr>
      <vt:lpstr>8-Adq de Vehiculo</vt:lpstr>
      <vt:lpstr>9-Energia Electrica</vt:lpstr>
      <vt:lpstr>10-CMPV</vt:lpstr>
      <vt:lpstr>11-Fiestas</vt:lpstr>
      <vt:lpstr>12-Ayuda Comunitaria</vt:lpstr>
      <vt:lpstr>13-Productor Agricola</vt:lpstr>
      <vt:lpstr>14-Apoyo a la Salud</vt:lpstr>
      <vt:lpstr>15-Equidad de Genero</vt:lpstr>
      <vt:lpstr>16-Becas</vt:lpstr>
      <vt:lpstr>17-Proyecto de Agua</vt:lpstr>
      <vt:lpstr>18-Barrido de recoleccion</vt:lpstr>
      <vt:lpstr>19-Deportes</vt:lpstr>
      <vt:lpstr>20-Niñez</vt:lpstr>
      <vt:lpstr>21 - Mobiliario</vt:lpstr>
      <vt:lpstr>22-Escuela de Futbol</vt:lpstr>
      <vt:lpstr>FODES 2%</vt:lpstr>
      <vt:lpstr>Formato</vt:lpstr>
      <vt:lpstr>' Deuda km 5 fodes 75% 2019'!Área_de_impresión</vt:lpstr>
      <vt:lpstr>'1-Turismo 2021'!Área_de_impresión</vt:lpstr>
      <vt:lpstr>'DETALLE DE INGRESOS'!Área_de_impresión</vt:lpstr>
      <vt:lpstr>'Detalle de personal Fodes 75%'!Área_de_impresión</vt:lpstr>
      <vt:lpstr>'DEUDA 25% 2020'!Área_de_impresión</vt:lpstr>
      <vt:lpstr>'Deuda FODES 2% 2020'!Área_de_impresión</vt:lpstr>
      <vt:lpstr>'Deuda Fodes 75% 2020'!Área_de_impresión</vt:lpstr>
      <vt:lpstr>'Deuda Fondo Comun 2020'!Área_de_impresión</vt:lpstr>
      <vt:lpstr>'Deuda GOES 2020'!Área_de_impresión</vt:lpstr>
      <vt:lpstr>'EGRESOS 75% Y OTROS'!Área_de_impresión</vt:lpstr>
      <vt:lpstr>'EGRESOS FDOS. PROPIOS'!Área_de_impresión</vt:lpstr>
      <vt:lpstr>'EGRESOS FODES 25%'!Área_de_impresión</vt:lpstr>
      <vt:lpstr>'ING. Y GASTOS POR RUBROS'!Área_de_impresión</vt:lpstr>
      <vt:lpstr>'INGRESOS POR RUBROS'!Área_de_impresión</vt:lpstr>
      <vt:lpstr>'Proyectos Sociales Fodes 75%'!Área_de_impresión</vt:lpstr>
      <vt:lpstr>'Detalle de personal Fodes 75%'!Títulos_a_imprimir</vt:lpstr>
      <vt:lpstr>'Deuda Fodes 75% 2020'!Títulos_a_imprimir</vt:lpstr>
      <vt:lpstr>'Deuda Fondo Comun 2020'!Títulos_a_imprimir</vt:lpstr>
      <vt:lpstr>'EGRESOS 75% Y OTROS'!Títulos_a_imprimir</vt:lpstr>
      <vt:lpstr>'EGRESOS FDOS. PROPIOS'!Títulos_a_imprimir</vt:lpstr>
      <vt:lpstr>'EGRESOS FODES 25%'!Títulos_a_imprimir</vt:lpstr>
      <vt:lpstr>'Proyectos Sociales Fodes 75%'!Títulos_a_imprimir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UACI_AUXILIAR</dc:creator>
  <cp:lastModifiedBy>LAIP_alcaldia</cp:lastModifiedBy>
  <cp:lastPrinted>2022-06-22T17:17:20Z</cp:lastPrinted>
  <dcterms:created xsi:type="dcterms:W3CDTF">2015-06-05T18:19:34Z</dcterms:created>
  <dcterms:modified xsi:type="dcterms:W3CDTF">2022-06-27T19:32:30Z</dcterms:modified>
</cp:coreProperties>
</file>