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\PARA ACCESO\"/>
    </mc:Choice>
  </mc:AlternateContent>
  <bookViews>
    <workbookView xWindow="-120" yWindow="-120" windowWidth="20730" windowHeight="11160" tabRatio="656"/>
  </bookViews>
  <sheets>
    <sheet name="PRESP. DEUDA PUBLICA" sheetId="16" r:id="rId1"/>
    <sheet name="PRESUP. 25% FODES" sheetId="14" r:id="rId2"/>
    <sheet name="PRESP. FDOS.PROPIOS" sheetId="15" r:id="rId3"/>
    <sheet name="FONDOS 75%" sheetId="17" r:id="rId4"/>
    <sheet name="FONDOS 2%" sheetId="30" r:id="rId5"/>
    <sheet name="75% +2%" sheetId="31" r:id="rId6"/>
    <sheet name="FISDL" sheetId="33" r:id="rId7"/>
    <sheet name="CONSOLIDADO ING." sheetId="3" r:id="rId8"/>
    <sheet name="CONSOLIDADO EGRESOS" sheetId="6" r:id="rId9"/>
    <sheet name="SUMARIO DE ING. EGRE." sheetId="10" r:id="rId10"/>
    <sheet name="PRESUPUESTO CON REFORMAS" sheetId="39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F7" i="39" l="1"/>
  <c r="F8" i="39"/>
  <c r="F9" i="39"/>
  <c r="F10" i="39"/>
  <c r="F11" i="39"/>
  <c r="F12" i="39"/>
  <c r="F13" i="39"/>
  <c r="F6" i="39"/>
  <c r="C14" i="39"/>
  <c r="M144" i="6" l="1"/>
  <c r="H44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11" i="3"/>
  <c r="H12" i="3"/>
  <c r="H13" i="3"/>
  <c r="H10" i="3"/>
  <c r="E14" i="39" l="1"/>
  <c r="D14" i="39" l="1"/>
  <c r="F14" i="39"/>
  <c r="B14" i="39" l="1"/>
  <c r="D104" i="30" l="1"/>
  <c r="C104" i="17"/>
  <c r="D104" i="17"/>
  <c r="E104" i="31"/>
  <c r="E108" i="30"/>
  <c r="M140" i="6" l="1"/>
  <c r="E103" i="33" l="1"/>
  <c r="E102" i="33"/>
  <c r="E100" i="33"/>
  <c r="E99" i="33"/>
  <c r="E98" i="33"/>
  <c r="E97" i="33"/>
  <c r="E96" i="33"/>
  <c r="E94" i="33" s="1"/>
  <c r="D96" i="33"/>
  <c r="C96" i="33"/>
  <c r="D94" i="33"/>
  <c r="D104" i="33" s="1"/>
  <c r="C94" i="33"/>
  <c r="E92" i="33"/>
  <c r="E91" i="33"/>
  <c r="E90" i="33"/>
  <c r="E85" i="33" s="1"/>
  <c r="D90" i="33"/>
  <c r="C90" i="33"/>
  <c r="E88" i="33"/>
  <c r="E87" i="33"/>
  <c r="D87" i="33"/>
  <c r="C87" i="33"/>
  <c r="D85" i="33"/>
  <c r="E83" i="33"/>
  <c r="E82" i="33"/>
  <c r="E81" i="33"/>
  <c r="D81" i="33"/>
  <c r="E80" i="33"/>
  <c r="E79" i="33"/>
  <c r="D79" i="33"/>
  <c r="C79" i="33"/>
  <c r="E77" i="33"/>
  <c r="D77" i="33"/>
  <c r="C77" i="33"/>
  <c r="E75" i="33"/>
  <c r="E74" i="33"/>
  <c r="D74" i="33"/>
  <c r="E73" i="33"/>
  <c r="E72" i="33"/>
  <c r="E71" i="33"/>
  <c r="E70" i="33"/>
  <c r="E69" i="33"/>
  <c r="E68" i="33"/>
  <c r="D68" i="33"/>
  <c r="E66" i="33"/>
  <c r="E65" i="33"/>
  <c r="E64" i="33"/>
  <c r="D64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D51" i="33"/>
  <c r="C51" i="33"/>
  <c r="E50" i="33"/>
  <c r="E49" i="33"/>
  <c r="E48" i="33"/>
  <c r="E47" i="33"/>
  <c r="D47" i="33"/>
  <c r="C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D29" i="33"/>
  <c r="C29" i="33"/>
  <c r="E27" i="33"/>
  <c r="D27" i="33"/>
  <c r="C27" i="33"/>
  <c r="E25" i="33"/>
  <c r="D25" i="33"/>
  <c r="E24" i="33"/>
  <c r="D24" i="33"/>
  <c r="C24" i="33"/>
  <c r="E23" i="33"/>
  <c r="D23" i="33"/>
  <c r="C23" i="33"/>
  <c r="E22" i="33"/>
  <c r="D22" i="33"/>
  <c r="E21" i="33"/>
  <c r="D21" i="33"/>
  <c r="C21" i="33"/>
  <c r="E20" i="33"/>
  <c r="D20" i="33"/>
  <c r="C20" i="33"/>
  <c r="E19" i="33"/>
  <c r="C19" i="33"/>
  <c r="D18" i="33"/>
  <c r="C18" i="33"/>
  <c r="E18" i="33" s="1"/>
  <c r="E11" i="33" s="1"/>
  <c r="E17" i="33"/>
  <c r="E16" i="33"/>
  <c r="E15" i="33"/>
  <c r="E14" i="33"/>
  <c r="E13" i="33"/>
  <c r="D13" i="33"/>
  <c r="C13" i="33"/>
  <c r="D11" i="33"/>
  <c r="C11" i="33" l="1"/>
  <c r="C104" i="33" s="1"/>
  <c r="E104" i="33" s="1"/>
  <c r="N12" i="6"/>
  <c r="M103" i="6" l="1"/>
  <c r="C77" i="31" l="1"/>
  <c r="C21" i="31"/>
  <c r="C19" i="31"/>
  <c r="G54" i="3" l="1"/>
  <c r="G44" i="6"/>
  <c r="D52" i="3" l="1"/>
  <c r="E47" i="3" l="1"/>
  <c r="E50" i="3"/>
  <c r="E53" i="3"/>
  <c r="E55" i="3"/>
  <c r="G45" i="3"/>
  <c r="F45" i="3"/>
  <c r="D45" i="3"/>
  <c r="G48" i="3"/>
  <c r="F48" i="3"/>
  <c r="G51" i="3"/>
  <c r="F51" i="3"/>
  <c r="D51" i="3"/>
  <c r="F54" i="3"/>
  <c r="D54" i="3"/>
  <c r="D56" i="3" l="1"/>
  <c r="F56" i="3"/>
  <c r="D29" i="10"/>
  <c r="O139" i="6"/>
  <c r="O138" i="6"/>
  <c r="M137" i="6"/>
  <c r="M135" i="6" s="1"/>
  <c r="L137" i="6"/>
  <c r="L135" i="6" s="1"/>
  <c r="K137" i="6"/>
  <c r="J137" i="6"/>
  <c r="I137" i="6"/>
  <c r="I135" i="6" s="1"/>
  <c r="H137" i="6"/>
  <c r="H135" i="6" s="1"/>
  <c r="G137" i="6"/>
  <c r="F137" i="6"/>
  <c r="E137" i="6"/>
  <c r="E135" i="6" s="1"/>
  <c r="D137" i="6"/>
  <c r="D135" i="6" s="1"/>
  <c r="C137" i="6"/>
  <c r="O136" i="6"/>
  <c r="K135" i="6"/>
  <c r="J135" i="6"/>
  <c r="G135" i="6"/>
  <c r="F135" i="6"/>
  <c r="C135" i="6"/>
  <c r="O134" i="6"/>
  <c r="O133" i="6"/>
  <c r="M132" i="6"/>
  <c r="N132" i="6"/>
  <c r="L132" i="6"/>
  <c r="K132" i="6"/>
  <c r="J132" i="6"/>
  <c r="I132" i="6"/>
  <c r="H132" i="6"/>
  <c r="G132" i="6"/>
  <c r="F132" i="6"/>
  <c r="E132" i="6"/>
  <c r="D132" i="6"/>
  <c r="C132" i="6"/>
  <c r="O131" i="6"/>
  <c r="O130" i="6"/>
  <c r="O129" i="6"/>
  <c r="O128" i="6"/>
  <c r="O127" i="6"/>
  <c r="O126" i="6"/>
  <c r="O125" i="6"/>
  <c r="O124" i="6"/>
  <c r="M123" i="6"/>
  <c r="N123" i="6"/>
  <c r="L123" i="6"/>
  <c r="L121" i="6" s="1"/>
  <c r="K123" i="6"/>
  <c r="K121" i="6" s="1"/>
  <c r="J123" i="6"/>
  <c r="I123" i="6"/>
  <c r="H123" i="6"/>
  <c r="H121" i="6" s="1"/>
  <c r="G123" i="6"/>
  <c r="G121" i="6" s="1"/>
  <c r="F123" i="6"/>
  <c r="E123" i="6"/>
  <c r="D123" i="6"/>
  <c r="D121" i="6" s="1"/>
  <c r="C123" i="6"/>
  <c r="C121" i="6" s="1"/>
  <c r="O122" i="6"/>
  <c r="M121" i="6"/>
  <c r="N121" i="6"/>
  <c r="J121" i="6"/>
  <c r="I121" i="6"/>
  <c r="F121" i="6"/>
  <c r="E121" i="6"/>
  <c r="O120" i="6"/>
  <c r="O119" i="6"/>
  <c r="O118" i="6"/>
  <c r="O117" i="6"/>
  <c r="M116" i="6"/>
  <c r="L116" i="6"/>
  <c r="K116" i="6"/>
  <c r="J116" i="6"/>
  <c r="I116" i="6"/>
  <c r="H116" i="6"/>
  <c r="G116" i="6"/>
  <c r="F116" i="6"/>
  <c r="E116" i="6"/>
  <c r="D116" i="6"/>
  <c r="C116" i="6"/>
  <c r="O115" i="6"/>
  <c r="O114" i="6"/>
  <c r="M113" i="6"/>
  <c r="L113" i="6"/>
  <c r="K113" i="6"/>
  <c r="K111" i="6" s="1"/>
  <c r="J113" i="6"/>
  <c r="I113" i="6"/>
  <c r="H113" i="6"/>
  <c r="H111" i="6" s="1"/>
  <c r="G113" i="6"/>
  <c r="F113" i="6"/>
  <c r="E113" i="6"/>
  <c r="D113" i="6"/>
  <c r="D111" i="6" s="1"/>
  <c r="C113" i="6"/>
  <c r="C111" i="6" s="1"/>
  <c r="O112" i="6"/>
  <c r="M111" i="6"/>
  <c r="I111" i="6"/>
  <c r="E111" i="6"/>
  <c r="O110" i="6"/>
  <c r="O109" i="6"/>
  <c r="O108" i="6"/>
  <c r="M107" i="6"/>
  <c r="L107" i="6"/>
  <c r="K107" i="6"/>
  <c r="J107" i="6"/>
  <c r="I107" i="6"/>
  <c r="H107" i="6"/>
  <c r="G107" i="6"/>
  <c r="F107" i="6"/>
  <c r="E107" i="6"/>
  <c r="D107" i="6"/>
  <c r="C107" i="6"/>
  <c r="O106" i="6"/>
  <c r="O105" i="6"/>
  <c r="O104" i="6"/>
  <c r="L103" i="6"/>
  <c r="K103" i="6"/>
  <c r="J103" i="6"/>
  <c r="I103" i="6"/>
  <c r="H103" i="6"/>
  <c r="G103" i="6"/>
  <c r="F103" i="6"/>
  <c r="E103" i="6"/>
  <c r="D103" i="6"/>
  <c r="C103" i="6"/>
  <c r="O102" i="6"/>
  <c r="O101" i="6"/>
  <c r="M100" i="6"/>
  <c r="L100" i="6"/>
  <c r="K100" i="6"/>
  <c r="J100" i="6"/>
  <c r="I100" i="6"/>
  <c r="H100" i="6"/>
  <c r="G100" i="6"/>
  <c r="F100" i="6"/>
  <c r="E100" i="6"/>
  <c r="D100" i="6"/>
  <c r="C100" i="6"/>
  <c r="O99" i="6"/>
  <c r="N98" i="6"/>
  <c r="O97" i="6"/>
  <c r="O96" i="6"/>
  <c r="M95" i="6"/>
  <c r="N95" i="6"/>
  <c r="L95" i="6"/>
  <c r="K95" i="6"/>
  <c r="J95" i="6"/>
  <c r="I95" i="6"/>
  <c r="H95" i="6"/>
  <c r="G95" i="6"/>
  <c r="F95" i="6"/>
  <c r="E95" i="6"/>
  <c r="D95" i="6"/>
  <c r="C95" i="6"/>
  <c r="O94" i="6"/>
  <c r="O93" i="6"/>
  <c r="O92" i="6"/>
  <c r="O91" i="6"/>
  <c r="O90" i="6"/>
  <c r="O89" i="6"/>
  <c r="O88" i="6"/>
  <c r="M87" i="6"/>
  <c r="N87" i="6"/>
  <c r="L87" i="6"/>
  <c r="K87" i="6"/>
  <c r="J87" i="6"/>
  <c r="I87" i="6"/>
  <c r="H87" i="6"/>
  <c r="G87" i="6"/>
  <c r="F87" i="6"/>
  <c r="E87" i="6"/>
  <c r="D87" i="6"/>
  <c r="C87" i="6"/>
  <c r="O86" i="6"/>
  <c r="O85" i="6"/>
  <c r="O84" i="6"/>
  <c r="O83" i="6"/>
  <c r="M82" i="6"/>
  <c r="N82" i="6"/>
  <c r="L82" i="6"/>
  <c r="K82" i="6"/>
  <c r="J82" i="6"/>
  <c r="I82" i="6"/>
  <c r="H82" i="6"/>
  <c r="G82" i="6"/>
  <c r="F82" i="6"/>
  <c r="E82" i="6"/>
  <c r="D82" i="6"/>
  <c r="C82" i="6"/>
  <c r="O81" i="6"/>
  <c r="O80" i="6"/>
  <c r="O79" i="6"/>
  <c r="O78" i="6"/>
  <c r="O77" i="6"/>
  <c r="O76" i="6"/>
  <c r="O75" i="6"/>
  <c r="O74" i="6"/>
  <c r="O73" i="6"/>
  <c r="O72" i="6"/>
  <c r="O71" i="6"/>
  <c r="M70" i="6"/>
  <c r="N70" i="6"/>
  <c r="L70" i="6"/>
  <c r="K70" i="6"/>
  <c r="J70" i="6"/>
  <c r="I70" i="6"/>
  <c r="H70" i="6"/>
  <c r="G70" i="6"/>
  <c r="F70" i="6"/>
  <c r="E70" i="6"/>
  <c r="D70" i="6"/>
  <c r="C70" i="6"/>
  <c r="O69" i="6"/>
  <c r="O68" i="6"/>
  <c r="O67" i="6"/>
  <c r="O66" i="6"/>
  <c r="O65" i="6"/>
  <c r="M64" i="6"/>
  <c r="N64" i="6"/>
  <c r="L64" i="6"/>
  <c r="K64" i="6"/>
  <c r="J64" i="6"/>
  <c r="I64" i="6"/>
  <c r="H64" i="6"/>
  <c r="G64" i="6"/>
  <c r="F64" i="6"/>
  <c r="E64" i="6"/>
  <c r="D64" i="6"/>
  <c r="C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M44" i="6"/>
  <c r="N44" i="6"/>
  <c r="L44" i="6"/>
  <c r="K44" i="6"/>
  <c r="J44" i="6"/>
  <c r="I44" i="6"/>
  <c r="H44" i="6"/>
  <c r="F44" i="6"/>
  <c r="E44" i="6"/>
  <c r="D44" i="6"/>
  <c r="C44" i="6"/>
  <c r="C42" i="6" s="1"/>
  <c r="O43" i="6"/>
  <c r="O41" i="6"/>
  <c r="O40" i="6"/>
  <c r="O39" i="6"/>
  <c r="M38" i="6"/>
  <c r="N38" i="6"/>
  <c r="L38" i="6"/>
  <c r="K38" i="6"/>
  <c r="J38" i="6"/>
  <c r="I38" i="6"/>
  <c r="H38" i="6"/>
  <c r="G38" i="6"/>
  <c r="F38" i="6"/>
  <c r="E38" i="6"/>
  <c r="D38" i="6"/>
  <c r="C38" i="6"/>
  <c r="O37" i="6"/>
  <c r="O36" i="6"/>
  <c r="M35" i="6"/>
  <c r="N35" i="6"/>
  <c r="L35" i="6"/>
  <c r="K35" i="6"/>
  <c r="J35" i="6"/>
  <c r="I35" i="6"/>
  <c r="H35" i="6"/>
  <c r="G35" i="6"/>
  <c r="F35" i="6"/>
  <c r="E35" i="6"/>
  <c r="D35" i="6"/>
  <c r="C35" i="6"/>
  <c r="O34" i="6"/>
  <c r="O33" i="6"/>
  <c r="O32" i="6"/>
  <c r="M31" i="6"/>
  <c r="N31" i="6"/>
  <c r="L31" i="6"/>
  <c r="K31" i="6"/>
  <c r="J31" i="6"/>
  <c r="I31" i="6"/>
  <c r="H31" i="6"/>
  <c r="G31" i="6"/>
  <c r="F31" i="6"/>
  <c r="E31" i="6"/>
  <c r="D31" i="6"/>
  <c r="C31" i="6"/>
  <c r="O30" i="6"/>
  <c r="O29" i="6"/>
  <c r="O28" i="6"/>
  <c r="M27" i="6"/>
  <c r="N27" i="6"/>
  <c r="L27" i="6"/>
  <c r="K27" i="6"/>
  <c r="J27" i="6"/>
  <c r="I27" i="6"/>
  <c r="H27" i="6"/>
  <c r="G27" i="6"/>
  <c r="F27" i="6"/>
  <c r="E27" i="6"/>
  <c r="D27" i="6"/>
  <c r="C27" i="6"/>
  <c r="O26" i="6"/>
  <c r="O25" i="6"/>
  <c r="M24" i="6"/>
  <c r="N24" i="6"/>
  <c r="L24" i="6"/>
  <c r="K24" i="6"/>
  <c r="J24" i="6"/>
  <c r="I24" i="6"/>
  <c r="H24" i="6"/>
  <c r="G24" i="6"/>
  <c r="F24" i="6"/>
  <c r="E24" i="6"/>
  <c r="D24" i="6"/>
  <c r="C24" i="6"/>
  <c r="O23" i="6"/>
  <c r="O22" i="6"/>
  <c r="O21" i="6"/>
  <c r="O20" i="6"/>
  <c r="M19" i="6"/>
  <c r="N19" i="6"/>
  <c r="L19" i="6"/>
  <c r="K19" i="6"/>
  <c r="J19" i="6"/>
  <c r="I19" i="6"/>
  <c r="H19" i="6"/>
  <c r="G19" i="6"/>
  <c r="F19" i="6"/>
  <c r="E19" i="6"/>
  <c r="D19" i="6"/>
  <c r="C19" i="6"/>
  <c r="O18" i="6"/>
  <c r="O17" i="6"/>
  <c r="O16" i="6"/>
  <c r="O15" i="6"/>
  <c r="M14" i="6"/>
  <c r="N14" i="6"/>
  <c r="L14" i="6"/>
  <c r="K14" i="6"/>
  <c r="J14" i="6"/>
  <c r="I14" i="6"/>
  <c r="H14" i="6"/>
  <c r="G14" i="6"/>
  <c r="F14" i="6"/>
  <c r="F12" i="6" s="1"/>
  <c r="E14" i="6"/>
  <c r="D14" i="6"/>
  <c r="C14" i="6"/>
  <c r="O13" i="6"/>
  <c r="C54" i="3"/>
  <c r="E54" i="3" s="1"/>
  <c r="C52" i="3"/>
  <c r="E52" i="3" s="1"/>
  <c r="C51" i="3"/>
  <c r="C49" i="3"/>
  <c r="E49" i="3" s="1"/>
  <c r="C46" i="3"/>
  <c r="E46" i="3" s="1"/>
  <c r="E103" i="31"/>
  <c r="E102" i="31"/>
  <c r="E100" i="31"/>
  <c r="E99" i="31"/>
  <c r="E98" i="31"/>
  <c r="E97" i="31"/>
  <c r="D96" i="31"/>
  <c r="D94" i="31" s="1"/>
  <c r="C96" i="31"/>
  <c r="C94" i="31" s="1"/>
  <c r="E92" i="31"/>
  <c r="E90" i="31" s="1"/>
  <c r="E85" i="31" s="1"/>
  <c r="E91" i="31"/>
  <c r="D90" i="31"/>
  <c r="D85" i="31" s="1"/>
  <c r="C90" i="31"/>
  <c r="E88" i="31"/>
  <c r="E87" i="31"/>
  <c r="D87" i="31"/>
  <c r="C87" i="31"/>
  <c r="E83" i="31"/>
  <c r="E82" i="31"/>
  <c r="D81" i="31"/>
  <c r="D77" i="31" s="1"/>
  <c r="E80" i="31"/>
  <c r="E79" i="31"/>
  <c r="D79" i="31"/>
  <c r="C79" i="31"/>
  <c r="E75" i="31"/>
  <c r="E74" i="31"/>
  <c r="D74" i="31"/>
  <c r="E73" i="31"/>
  <c r="E72" i="31"/>
  <c r="E71" i="31"/>
  <c r="E70" i="31"/>
  <c r="E69" i="31"/>
  <c r="D68" i="31"/>
  <c r="D27" i="31" s="1"/>
  <c r="E66" i="31"/>
  <c r="E65" i="31"/>
  <c r="E64" i="31" s="1"/>
  <c r="D64" i="31"/>
  <c r="E62" i="31"/>
  <c r="E61" i="31"/>
  <c r="E60" i="31"/>
  <c r="E59" i="31"/>
  <c r="E58" i="31"/>
  <c r="E57" i="31"/>
  <c r="E56" i="31"/>
  <c r="E55" i="31"/>
  <c r="E54" i="31"/>
  <c r="E53" i="31"/>
  <c r="E52" i="31"/>
  <c r="D51" i="31"/>
  <c r="C51" i="31"/>
  <c r="E50" i="31"/>
  <c r="E49" i="31"/>
  <c r="E48" i="31"/>
  <c r="E47" i="31" s="1"/>
  <c r="D47" i="31"/>
  <c r="C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D29" i="31"/>
  <c r="C29" i="31"/>
  <c r="D25" i="31"/>
  <c r="D23" i="31" s="1"/>
  <c r="E24" i="31"/>
  <c r="D24" i="31"/>
  <c r="C24" i="31"/>
  <c r="C23" i="31" s="1"/>
  <c r="D22" i="31"/>
  <c r="E22" i="31" s="1"/>
  <c r="E21" i="31"/>
  <c r="D21" i="31"/>
  <c r="C20" i="31"/>
  <c r="D20" i="31"/>
  <c r="E19" i="31"/>
  <c r="D18" i="31"/>
  <c r="E18" i="31" s="1"/>
  <c r="C18" i="31"/>
  <c r="E17" i="31"/>
  <c r="E16" i="31"/>
  <c r="E15" i="31"/>
  <c r="E13" i="31" s="1"/>
  <c r="E14" i="31"/>
  <c r="D13" i="31"/>
  <c r="C13" i="31"/>
  <c r="E103" i="30"/>
  <c r="E102" i="30"/>
  <c r="E100" i="30"/>
  <c r="E99" i="30"/>
  <c r="E98" i="30"/>
  <c r="E97" i="30"/>
  <c r="D96" i="30"/>
  <c r="C96" i="30"/>
  <c r="C94" i="30" s="1"/>
  <c r="D94" i="30"/>
  <c r="E92" i="30"/>
  <c r="E91" i="30"/>
  <c r="E90" i="30"/>
  <c r="E85" i="30" s="1"/>
  <c r="D90" i="30"/>
  <c r="C90" i="30"/>
  <c r="E88" i="30"/>
  <c r="E87" i="30"/>
  <c r="D87" i="30"/>
  <c r="C87" i="30"/>
  <c r="D85" i="30"/>
  <c r="E83" i="30"/>
  <c r="E81" i="30" s="1"/>
  <c r="E82" i="30"/>
  <c r="D81" i="30"/>
  <c r="E80" i="30"/>
  <c r="E79" i="30" s="1"/>
  <c r="D79" i="30"/>
  <c r="C79" i="30"/>
  <c r="C77" i="30" s="1"/>
  <c r="D77" i="30"/>
  <c r="E75" i="30"/>
  <c r="E74" i="30"/>
  <c r="D74" i="30"/>
  <c r="E73" i="30"/>
  <c r="E72" i="30"/>
  <c r="E71" i="30"/>
  <c r="E70" i="30"/>
  <c r="E69" i="30"/>
  <c r="E68" i="30"/>
  <c r="D68" i="30"/>
  <c r="E66" i="30"/>
  <c r="E65" i="30"/>
  <c r="E64" i="30"/>
  <c r="D64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D51" i="30"/>
  <c r="C51" i="30"/>
  <c r="E50" i="30"/>
  <c r="E49" i="30"/>
  <c r="E48" i="30"/>
  <c r="E47" i="30"/>
  <c r="D47" i="30"/>
  <c r="C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D29" i="30"/>
  <c r="D27" i="30" s="1"/>
  <c r="C29" i="30"/>
  <c r="E25" i="30"/>
  <c r="D25" i="30"/>
  <c r="E24" i="30"/>
  <c r="D24" i="30"/>
  <c r="C24" i="30"/>
  <c r="E23" i="30"/>
  <c r="D23" i="30"/>
  <c r="C23" i="30"/>
  <c r="E22" i="30"/>
  <c r="D22" i="30"/>
  <c r="E21" i="30"/>
  <c r="D21" i="30"/>
  <c r="C21" i="30"/>
  <c r="E20" i="30"/>
  <c r="D20" i="30"/>
  <c r="C20" i="30"/>
  <c r="E19" i="30"/>
  <c r="E18" i="30"/>
  <c r="D18" i="30"/>
  <c r="C18" i="30"/>
  <c r="E17" i="30"/>
  <c r="E16" i="30"/>
  <c r="E15" i="30"/>
  <c r="E13" i="30" s="1"/>
  <c r="E11" i="30" s="1"/>
  <c r="E14" i="30"/>
  <c r="D13" i="30"/>
  <c r="C13" i="30"/>
  <c r="C11" i="30" s="1"/>
  <c r="D11" i="30"/>
  <c r="E103" i="17"/>
  <c r="E102" i="17"/>
  <c r="E100" i="17"/>
  <c r="E96" i="17" s="1"/>
  <c r="E94" i="17" s="1"/>
  <c r="E99" i="17"/>
  <c r="E98" i="17"/>
  <c r="E97" i="17"/>
  <c r="D96" i="17"/>
  <c r="D94" i="17" s="1"/>
  <c r="C96" i="17"/>
  <c r="C94" i="17"/>
  <c r="E92" i="17"/>
  <c r="E90" i="17" s="1"/>
  <c r="E85" i="17" s="1"/>
  <c r="E91" i="17"/>
  <c r="D90" i="17"/>
  <c r="C90" i="17"/>
  <c r="E88" i="17"/>
  <c r="E87" i="17"/>
  <c r="D87" i="17"/>
  <c r="C87" i="17"/>
  <c r="D85" i="17"/>
  <c r="E83" i="17"/>
  <c r="E82" i="17"/>
  <c r="D81" i="17"/>
  <c r="E80" i="17"/>
  <c r="E79" i="17" s="1"/>
  <c r="D79" i="17"/>
  <c r="C79" i="17"/>
  <c r="C77" i="17"/>
  <c r="E75" i="17"/>
  <c r="E74" i="17"/>
  <c r="D74" i="17"/>
  <c r="E73" i="17"/>
  <c r="E72" i="17"/>
  <c r="E71" i="17"/>
  <c r="E70" i="17"/>
  <c r="E69" i="17"/>
  <c r="D68" i="17"/>
  <c r="E66" i="17"/>
  <c r="E65" i="17"/>
  <c r="E64" i="17" s="1"/>
  <c r="D64" i="17"/>
  <c r="E62" i="17"/>
  <c r="E61" i="17"/>
  <c r="E60" i="17"/>
  <c r="E59" i="17"/>
  <c r="E58" i="17"/>
  <c r="E57" i="17"/>
  <c r="E56" i="17"/>
  <c r="E55" i="17"/>
  <c r="E54" i="17"/>
  <c r="E53" i="17"/>
  <c r="E52" i="17"/>
  <c r="E51" i="17" s="1"/>
  <c r="D51" i="17"/>
  <c r="C51" i="17"/>
  <c r="E50" i="17"/>
  <c r="E49" i="17"/>
  <c r="E48" i="17"/>
  <c r="E47" i="17"/>
  <c r="D47" i="17"/>
  <c r="C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D29" i="17"/>
  <c r="E29" i="17" s="1"/>
  <c r="C29" i="17"/>
  <c r="C27" i="17"/>
  <c r="E25" i="17"/>
  <c r="D25" i="17"/>
  <c r="E24" i="17"/>
  <c r="E23" i="17" s="1"/>
  <c r="D24" i="17"/>
  <c r="C24" i="17"/>
  <c r="D23" i="17"/>
  <c r="C23" i="17"/>
  <c r="E22" i="17"/>
  <c r="D22" i="17"/>
  <c r="E21" i="17"/>
  <c r="D21" i="17"/>
  <c r="C21" i="17"/>
  <c r="D20" i="17"/>
  <c r="C20" i="17"/>
  <c r="E20" i="17" s="1"/>
  <c r="E19" i="17"/>
  <c r="E18" i="17"/>
  <c r="D18" i="17"/>
  <c r="C18" i="17"/>
  <c r="E17" i="17"/>
  <c r="E16" i="17"/>
  <c r="E15" i="17"/>
  <c r="E13" i="17" s="1"/>
  <c r="E14" i="17"/>
  <c r="D13" i="17"/>
  <c r="D11" i="17" s="1"/>
  <c r="C13" i="17"/>
  <c r="F100" i="15"/>
  <c r="E100" i="15"/>
  <c r="C100" i="15"/>
  <c r="G99" i="15"/>
  <c r="G98" i="15"/>
  <c r="G97" i="15"/>
  <c r="C97" i="15"/>
  <c r="G95" i="15"/>
  <c r="C95" i="15"/>
  <c r="G93" i="15"/>
  <c r="G92" i="15"/>
  <c r="G91" i="15"/>
  <c r="C91" i="15"/>
  <c r="G90" i="15"/>
  <c r="G89" i="15"/>
  <c r="C89" i="15"/>
  <c r="G87" i="15"/>
  <c r="C87" i="15"/>
  <c r="G85" i="15"/>
  <c r="G84" i="15"/>
  <c r="C84" i="15"/>
  <c r="G83" i="15"/>
  <c r="G82" i="15"/>
  <c r="G81" i="15"/>
  <c r="G80" i="15"/>
  <c r="G79" i="15"/>
  <c r="C79" i="15"/>
  <c r="G78" i="15"/>
  <c r="G77" i="15"/>
  <c r="G76" i="15"/>
  <c r="G75" i="15"/>
  <c r="G74" i="15"/>
  <c r="C74" i="15"/>
  <c r="G73" i="15"/>
  <c r="G72" i="15"/>
  <c r="G71" i="15"/>
  <c r="G70" i="15"/>
  <c r="G69" i="15"/>
  <c r="G68" i="15"/>
  <c r="G67" i="15"/>
  <c r="G66" i="15"/>
  <c r="G65" i="15"/>
  <c r="G64" i="15"/>
  <c r="G63" i="15"/>
  <c r="C63" i="15"/>
  <c r="G62" i="15"/>
  <c r="G61" i="15"/>
  <c r="G60" i="15"/>
  <c r="G59" i="15"/>
  <c r="G58" i="15"/>
  <c r="C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C42" i="15"/>
  <c r="G40" i="15"/>
  <c r="C40" i="15"/>
  <c r="G38" i="15"/>
  <c r="D37" i="15"/>
  <c r="G37" i="15" s="1"/>
  <c r="F36" i="15"/>
  <c r="E36" i="15"/>
  <c r="C36" i="15"/>
  <c r="G35" i="15"/>
  <c r="G34" i="15"/>
  <c r="G33" i="15"/>
  <c r="F33" i="15"/>
  <c r="E33" i="15"/>
  <c r="D33" i="15"/>
  <c r="C33" i="15"/>
  <c r="G32" i="15"/>
  <c r="F32" i="15"/>
  <c r="E32" i="15"/>
  <c r="D32" i="15"/>
  <c r="C32" i="15"/>
  <c r="G31" i="15"/>
  <c r="F31" i="15"/>
  <c r="E31" i="15"/>
  <c r="D31" i="15"/>
  <c r="C31" i="15"/>
  <c r="G30" i="15"/>
  <c r="F30" i="15"/>
  <c r="E30" i="15"/>
  <c r="D30" i="15"/>
  <c r="C30" i="15"/>
  <c r="G29" i="15"/>
  <c r="F29" i="15"/>
  <c r="E29" i="15"/>
  <c r="D29" i="15"/>
  <c r="C29" i="15"/>
  <c r="G28" i="15"/>
  <c r="F28" i="15"/>
  <c r="E28" i="15"/>
  <c r="D28" i="15"/>
  <c r="C28" i="15"/>
  <c r="G27" i="15"/>
  <c r="F27" i="15"/>
  <c r="E27" i="15"/>
  <c r="D27" i="15"/>
  <c r="C27" i="15"/>
  <c r="G26" i="15"/>
  <c r="F26" i="15"/>
  <c r="E26" i="15"/>
  <c r="D26" i="15"/>
  <c r="C26" i="15"/>
  <c r="G25" i="15"/>
  <c r="F25" i="15"/>
  <c r="E25" i="15"/>
  <c r="D25" i="15"/>
  <c r="C25" i="15"/>
  <c r="G24" i="15"/>
  <c r="G23" i="15"/>
  <c r="G22" i="15"/>
  <c r="F22" i="15"/>
  <c r="E22" i="15"/>
  <c r="D22" i="15"/>
  <c r="C22" i="15"/>
  <c r="G21" i="15"/>
  <c r="G20" i="15"/>
  <c r="G19" i="15"/>
  <c r="G18" i="15"/>
  <c r="G17" i="15"/>
  <c r="F17" i="15"/>
  <c r="E17" i="15"/>
  <c r="D17" i="15"/>
  <c r="C17" i="15"/>
  <c r="G16" i="15"/>
  <c r="G15" i="15"/>
  <c r="G14" i="15"/>
  <c r="G13" i="15"/>
  <c r="F13" i="15"/>
  <c r="E13" i="15"/>
  <c r="D13" i="15"/>
  <c r="C13" i="15"/>
  <c r="F11" i="15"/>
  <c r="E11" i="15"/>
  <c r="C11" i="15"/>
  <c r="F90" i="14"/>
  <c r="E90" i="14"/>
  <c r="D90" i="14"/>
  <c r="G88" i="14"/>
  <c r="C88" i="14"/>
  <c r="G86" i="14"/>
  <c r="C86" i="14"/>
  <c r="G84" i="14"/>
  <c r="G82" i="14" s="1"/>
  <c r="G83" i="14"/>
  <c r="C82" i="14"/>
  <c r="G81" i="14"/>
  <c r="G80" i="14"/>
  <c r="G79" i="14"/>
  <c r="C78" i="14"/>
  <c r="G74" i="14"/>
  <c r="G73" i="14"/>
  <c r="G72" i="14"/>
  <c r="G71" i="14"/>
  <c r="G70" i="14"/>
  <c r="G69" i="14"/>
  <c r="C69" i="14"/>
  <c r="G68" i="14"/>
  <c r="G67" i="14"/>
  <c r="G66" i="14"/>
  <c r="C66" i="14"/>
  <c r="G65" i="14"/>
  <c r="G64" i="14"/>
  <c r="G63" i="14"/>
  <c r="G62" i="14"/>
  <c r="G61" i="14"/>
  <c r="G60" i="14"/>
  <c r="G59" i="14"/>
  <c r="G58" i="14"/>
  <c r="G57" i="14"/>
  <c r="G56" i="14"/>
  <c r="G55" i="14"/>
  <c r="C54" i="14"/>
  <c r="G53" i="14"/>
  <c r="G52" i="14"/>
  <c r="G51" i="14"/>
  <c r="G50" i="14"/>
  <c r="C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4" i="14"/>
  <c r="G33" i="14"/>
  <c r="G32" i="14"/>
  <c r="F31" i="14"/>
  <c r="E31" i="14"/>
  <c r="D31" i="14"/>
  <c r="C31" i="14"/>
  <c r="G31" i="14" s="1"/>
  <c r="F29" i="14"/>
  <c r="E29" i="14"/>
  <c r="D29" i="14"/>
  <c r="G28" i="14"/>
  <c r="G27" i="14"/>
  <c r="F27" i="14"/>
  <c r="E27" i="14"/>
  <c r="D27" i="14"/>
  <c r="G26" i="14"/>
  <c r="G25" i="14"/>
  <c r="F25" i="14"/>
  <c r="E25" i="14"/>
  <c r="D25" i="14"/>
  <c r="C25" i="14"/>
  <c r="G24" i="14"/>
  <c r="E24" i="14"/>
  <c r="D24" i="14"/>
  <c r="G23" i="14"/>
  <c r="F23" i="14"/>
  <c r="E23" i="14"/>
  <c r="D23" i="14"/>
  <c r="G22" i="14"/>
  <c r="F22" i="14"/>
  <c r="E22" i="14"/>
  <c r="D22" i="14"/>
  <c r="C22" i="14"/>
  <c r="G21" i="14"/>
  <c r="G20" i="14"/>
  <c r="E20" i="14"/>
  <c r="D20" i="14"/>
  <c r="C20" i="14"/>
  <c r="G19" i="14"/>
  <c r="G18" i="14"/>
  <c r="G17" i="14"/>
  <c r="G16" i="14"/>
  <c r="F16" i="14"/>
  <c r="E16" i="14"/>
  <c r="D16" i="14"/>
  <c r="C16" i="14"/>
  <c r="G15" i="14"/>
  <c r="G14" i="14"/>
  <c r="G13" i="14"/>
  <c r="F13" i="14"/>
  <c r="E13" i="14"/>
  <c r="D13" i="14"/>
  <c r="C13" i="14"/>
  <c r="G11" i="14"/>
  <c r="F11" i="14"/>
  <c r="E11" i="14"/>
  <c r="D11" i="14"/>
  <c r="C11" i="14"/>
  <c r="D20" i="16"/>
  <c r="D19" i="16"/>
  <c r="C18" i="16"/>
  <c r="C17" i="16" s="1"/>
  <c r="D16" i="16"/>
  <c r="D15" i="16"/>
  <c r="D14" i="16"/>
  <c r="D13" i="16"/>
  <c r="C13" i="16"/>
  <c r="D12" i="16"/>
  <c r="C12" i="16"/>
  <c r="D17" i="16" l="1"/>
  <c r="D22" i="16" s="1"/>
  <c r="C22" i="16"/>
  <c r="D18" i="16"/>
  <c r="H42" i="6"/>
  <c r="G111" i="6"/>
  <c r="I42" i="6"/>
  <c r="O100" i="6"/>
  <c r="F98" i="6"/>
  <c r="J98" i="6"/>
  <c r="M98" i="6"/>
  <c r="D12" i="6"/>
  <c r="H12" i="6"/>
  <c r="D98" i="6"/>
  <c r="J42" i="6"/>
  <c r="M42" i="6"/>
  <c r="O135" i="6"/>
  <c r="J12" i="6"/>
  <c r="O113" i="6"/>
  <c r="F111" i="6"/>
  <c r="J111" i="6"/>
  <c r="J140" i="6" s="1"/>
  <c r="O137" i="6"/>
  <c r="E98" i="6"/>
  <c r="I98" i="6"/>
  <c r="H98" i="6"/>
  <c r="H140" i="6" s="1"/>
  <c r="O95" i="6"/>
  <c r="O38" i="6"/>
  <c r="F42" i="6"/>
  <c r="F140" i="6" s="1"/>
  <c r="K42" i="6"/>
  <c r="D42" i="6"/>
  <c r="O82" i="6"/>
  <c r="C98" i="6"/>
  <c r="C140" i="6" s="1"/>
  <c r="K98" i="6"/>
  <c r="M12" i="6"/>
  <c r="E42" i="6"/>
  <c r="O116" i="6"/>
  <c r="O132" i="6"/>
  <c r="C12" i="6"/>
  <c r="G12" i="6"/>
  <c r="E12" i="6"/>
  <c r="I12" i="6"/>
  <c r="O35" i="6"/>
  <c r="O14" i="6"/>
  <c r="O24" i="6"/>
  <c r="N42" i="6"/>
  <c r="N140" i="6" s="1"/>
  <c r="C76" i="14"/>
  <c r="O31" i="6"/>
  <c r="O27" i="6"/>
  <c r="E81" i="31"/>
  <c r="E77" i="31" s="1"/>
  <c r="E25" i="31"/>
  <c r="E23" i="31" s="1"/>
  <c r="D11" i="31"/>
  <c r="E20" i="31"/>
  <c r="C11" i="31"/>
  <c r="E11" i="31"/>
  <c r="E77" i="30"/>
  <c r="C11" i="17"/>
  <c r="E11" i="17"/>
  <c r="D36" i="15"/>
  <c r="E96" i="31"/>
  <c r="E94" i="31" s="1"/>
  <c r="E68" i="31"/>
  <c r="D104" i="31"/>
  <c r="E51" i="31"/>
  <c r="E29" i="31"/>
  <c r="C27" i="31"/>
  <c r="E68" i="17"/>
  <c r="D77" i="17"/>
  <c r="E81" i="17"/>
  <c r="E77" i="17" s="1"/>
  <c r="E27" i="17"/>
  <c r="D27" i="17"/>
  <c r="E29" i="30"/>
  <c r="E27" i="30" s="1"/>
  <c r="E96" i="30"/>
  <c r="E94" i="30" s="1"/>
  <c r="C27" i="30"/>
  <c r="C104" i="30" s="1"/>
  <c r="G78" i="14"/>
  <c r="G76" i="14" s="1"/>
  <c r="G54" i="14"/>
  <c r="G49" i="14"/>
  <c r="C29" i="14"/>
  <c r="L98" i="6"/>
  <c r="O64" i="6"/>
  <c r="O107" i="6"/>
  <c r="O103" i="6"/>
  <c r="L12" i="6"/>
  <c r="L111" i="6"/>
  <c r="L42" i="6"/>
  <c r="O87" i="6"/>
  <c r="O121" i="6"/>
  <c r="O70" i="6"/>
  <c r="O123" i="6"/>
  <c r="O19" i="6"/>
  <c r="K12" i="6"/>
  <c r="G42" i="6"/>
  <c r="G98" i="6"/>
  <c r="O44" i="6"/>
  <c r="C48" i="3"/>
  <c r="E48" i="3" s="1"/>
  <c r="C45" i="3"/>
  <c r="E45" i="3" s="1"/>
  <c r="E51" i="3"/>
  <c r="I140" i="6" l="1"/>
  <c r="D140" i="6"/>
  <c r="C141" i="6" s="1"/>
  <c r="O111" i="6"/>
  <c r="E140" i="6"/>
  <c r="O98" i="6"/>
  <c r="C90" i="14"/>
  <c r="C104" i="31"/>
  <c r="E104" i="30"/>
  <c r="G36" i="15"/>
  <c r="G11" i="15" s="1"/>
  <c r="G100" i="15" s="1"/>
  <c r="D11" i="15"/>
  <c r="D100" i="15" s="1"/>
  <c r="E27" i="31"/>
  <c r="E104" i="17"/>
  <c r="G29" i="14"/>
  <c r="G90" i="14" s="1"/>
  <c r="O12" i="6"/>
  <c r="L140" i="6"/>
  <c r="O42" i="6"/>
  <c r="K140" i="6"/>
  <c r="G140" i="6"/>
  <c r="G141" i="6" s="1"/>
  <c r="E56" i="3"/>
  <c r="C56" i="3"/>
  <c r="O140" i="6" l="1"/>
  <c r="K141" i="6"/>
  <c r="G44" i="3" l="1"/>
  <c r="D8" i="10"/>
  <c r="G56" i="3" l="1"/>
  <c r="H56" i="3"/>
  <c r="D7" i="10" l="1"/>
  <c r="D10" i="10" s="1"/>
  <c r="D15" i="10" l="1"/>
</calcChain>
</file>

<file path=xl/sharedStrings.xml><?xml version="1.0" encoding="utf-8"?>
<sst xmlns="http://schemas.openxmlformats.org/spreadsheetml/2006/main" count="930" uniqueCount="374">
  <si>
    <t>(En Dolares de los Estados Unidos de América)</t>
  </si>
  <si>
    <t>DEPARTAMENTO DE SAN VICENTE</t>
  </si>
  <si>
    <t>ALCALDIA MUNICIPAL DE  SAN VICENTE</t>
  </si>
  <si>
    <t xml:space="preserve"> Objeto Específico</t>
  </si>
  <si>
    <t>Productos de papel y Carton</t>
  </si>
  <si>
    <t>Materiales de Oficina</t>
  </si>
  <si>
    <t>Materiales Informáticos</t>
  </si>
  <si>
    <t>Servicios de Energia Electrica</t>
  </si>
  <si>
    <t>Servicios de Telecomunicaciones</t>
  </si>
  <si>
    <t>Mant. Y Repar. De Bs. Muebles</t>
  </si>
  <si>
    <t>Productos Textiles y Vestuarios</t>
  </si>
  <si>
    <t>Combustibles y Lubricantes</t>
  </si>
  <si>
    <t>Bienes de Uso y Consumo  Diverso</t>
  </si>
  <si>
    <t>Alumbrado Publico</t>
  </si>
  <si>
    <t>Atenciones Oficiales</t>
  </si>
  <si>
    <t>Depósitos Desechos</t>
  </si>
  <si>
    <t>51101</t>
  </si>
  <si>
    <t>Sueldos</t>
  </si>
  <si>
    <t>Aguinaldos</t>
  </si>
  <si>
    <t>Dietas</t>
  </si>
  <si>
    <t>Por Remuneraciones Permanentes</t>
  </si>
  <si>
    <t>(En Dolares de los Estados Unidos de America)</t>
  </si>
  <si>
    <t>COMERCIO</t>
  </si>
  <si>
    <t>INDUSTRIA</t>
  </si>
  <si>
    <t>FINANCIERO</t>
  </si>
  <si>
    <t>SERVICIOS</t>
  </si>
  <si>
    <t>VIALIDAD</t>
  </si>
  <si>
    <t>POR SERVICIOS</t>
  </si>
  <si>
    <t>POR  EXPEDICION</t>
  </si>
  <si>
    <t>ASEO  PUBLICO</t>
  </si>
  <si>
    <t>POR   CASETA</t>
  </si>
  <si>
    <t>CEMENTERIO</t>
  </si>
  <si>
    <t>FIESTAS PATRON</t>
  </si>
  <si>
    <t>MERCADO PUB.</t>
  </si>
  <si>
    <t>PAVIMENTACION</t>
  </si>
  <si>
    <t>POSTES,  TORRES</t>
  </si>
  <si>
    <t>TIANGUE</t>
  </si>
  <si>
    <t>TERMINAL</t>
  </si>
  <si>
    <t>INTERESES</t>
  </si>
  <si>
    <t>OTRAS MULTAS</t>
  </si>
  <si>
    <t>RENTABILIDAD</t>
  </si>
  <si>
    <t xml:space="preserve"> DENOMINACION</t>
  </si>
  <si>
    <t xml:space="preserve">T O T A L  </t>
  </si>
  <si>
    <t>Productos de Cuero y Caucho</t>
  </si>
  <si>
    <t>Productos Quimicos</t>
  </si>
  <si>
    <t>Miner. No Metalicos y Prod. Der.</t>
  </si>
  <si>
    <t>Miner. Metalicos y Prod. Der.</t>
  </si>
  <si>
    <t>Materiales Electricos</t>
  </si>
  <si>
    <t>55304</t>
  </si>
  <si>
    <t>De empresas publicas financieras</t>
  </si>
  <si>
    <t>71304</t>
  </si>
  <si>
    <t>De empreas publicas financieras</t>
  </si>
  <si>
    <t>Servicios de Publicidad</t>
  </si>
  <si>
    <t>Especies Municipales</t>
  </si>
  <si>
    <t>Al personal de servicio permanente</t>
  </si>
  <si>
    <t>Arrendamientos de bienes Muebles</t>
  </si>
  <si>
    <t>Arrendamientos de bienes Inmuebles</t>
  </si>
  <si>
    <t>Servicio de Agua</t>
  </si>
  <si>
    <t>Horas extraordinarias</t>
  </si>
  <si>
    <t>Pasajes al Interior</t>
  </si>
  <si>
    <t>Pasajes al Exterior</t>
  </si>
  <si>
    <t>Viaticos por comision Interna</t>
  </si>
  <si>
    <t>Viaticos por comisiones externas</t>
  </si>
  <si>
    <t>Servicios de Contabilidad y  Auditoria</t>
  </si>
  <si>
    <t>Comisiones y Gastos Bancarios</t>
  </si>
  <si>
    <t>Multas  y Costas Judiciales</t>
  </si>
  <si>
    <t>51103</t>
  </si>
  <si>
    <t>Por Remuneraciones eventuales</t>
  </si>
  <si>
    <t>Al personal de Servicio eventual</t>
  </si>
  <si>
    <t>511</t>
  </si>
  <si>
    <t>Productos Alimenticios p/ Personas</t>
  </si>
  <si>
    <t>Productos Agrop. y Forestales</t>
  </si>
  <si>
    <t>Herramientas, Rep. y Accesorios</t>
  </si>
  <si>
    <t>Transportes, Fletes y Almacenam.</t>
  </si>
  <si>
    <t>TOTAL</t>
  </si>
  <si>
    <t>Primas y Gastos de Seg. de Personas</t>
  </si>
  <si>
    <t>Primas y Gastos de seg. de Bienes</t>
  </si>
  <si>
    <t>Mantenimiento y Rep. De Veh.</t>
  </si>
  <si>
    <t>Mant. Y Rep. De Bienes Inmuebles</t>
  </si>
  <si>
    <t>Servicios de alimentación</t>
  </si>
  <si>
    <t>A organismos sin fines de Lucro</t>
  </si>
  <si>
    <t>Servicios de Correos</t>
  </si>
  <si>
    <t>Servicios Juridicos</t>
  </si>
  <si>
    <t>Gastos diversos</t>
  </si>
  <si>
    <t>Por prest. De Servicios  en el pais</t>
  </si>
  <si>
    <t>Salarios por Jornal</t>
  </si>
  <si>
    <t>Equipos Informaticos</t>
  </si>
  <si>
    <t>Maquinarias y Equipos</t>
  </si>
  <si>
    <t>Vehiculos de Transporte</t>
  </si>
  <si>
    <t>Bienes muebles diversos</t>
  </si>
  <si>
    <t>Llantas y Neumaticos</t>
  </si>
  <si>
    <t>IMPUESTOS</t>
  </si>
  <si>
    <t>BAÑOS  Y  LAVADEROS</t>
  </si>
  <si>
    <t>IMPUESTOS MUNICIPALES</t>
  </si>
  <si>
    <t xml:space="preserve">TASAS </t>
  </si>
  <si>
    <t>MULTAS E INTERESES</t>
  </si>
  <si>
    <t>INGRESOS CORRIENTES</t>
  </si>
  <si>
    <t>Becas</t>
  </si>
  <si>
    <t>Mobiliario</t>
  </si>
  <si>
    <t>Productos Farmaceuticos y Med.</t>
  </si>
  <si>
    <t>Consultorios, Est.  E Investigac.</t>
  </si>
  <si>
    <t xml:space="preserve">Herramientas y Repuestos </t>
  </si>
  <si>
    <t>Impresiones, Pub. y Reprod.</t>
  </si>
  <si>
    <t>Equipos Medicos y de Lab.</t>
  </si>
  <si>
    <t>OTROS INGRESOS NO CLASIFICADOS</t>
  </si>
  <si>
    <t>Servicios Grales. y Arrend. Diversos</t>
  </si>
  <si>
    <t>713</t>
  </si>
  <si>
    <t>71</t>
  </si>
  <si>
    <t>GASTOS FINANCIEROS Y OTROS</t>
  </si>
  <si>
    <t>Intereses y  Comisiones de Emprest. Internos</t>
  </si>
  <si>
    <t>Amortización de Emprestitos Internos</t>
  </si>
  <si>
    <t>REMUNERACIONES</t>
  </si>
  <si>
    <t>BIENES DE USO Y CONSUMO</t>
  </si>
  <si>
    <t>SERVICIOS BASICOS</t>
  </si>
  <si>
    <t>PASAJES Y VIATICOS</t>
  </si>
  <si>
    <t>CONSULT. EST. E INVESTIGACIONES</t>
  </si>
  <si>
    <t>SEGUROS, COMISIONES Y GAST. BANCARIOS</t>
  </si>
  <si>
    <t>OTROS GASTOS NO CLASIFICADOS</t>
  </si>
  <si>
    <t>TRASF.CTES. DEL SECT. PRIVADO</t>
  </si>
  <si>
    <t>BIENES MUEBLES</t>
  </si>
  <si>
    <t>SERVICIOS GRALES. Y ARRENDAMIENT.</t>
  </si>
  <si>
    <t>REMUNERACIONES PERMANENTES</t>
  </si>
  <si>
    <t>REMUNERACIONES EVENTUALES</t>
  </si>
  <si>
    <t>INDEMNIZACIONES</t>
  </si>
  <si>
    <t>SERVICIOS GRALES Y ARREND.</t>
  </si>
  <si>
    <t>TRATAMIENTOS DE DESECHOS</t>
  </si>
  <si>
    <t>INTERESES Y COM. DE EMP. INTER.</t>
  </si>
  <si>
    <t>SEGUROS, COM. Y GAST. BANCARIO</t>
  </si>
  <si>
    <t>TRANSF. CTES. AL SECTOR PRIVADO</t>
  </si>
  <si>
    <t>AMORTIZACION DE EMP. INTERNOS</t>
  </si>
  <si>
    <t>Servicios de Conta. y  Auditoria</t>
  </si>
  <si>
    <t>Arrend. de bienes Inmuebles</t>
  </si>
  <si>
    <t>512</t>
  </si>
  <si>
    <t>REMUNERACIONES EXTRAORDINARIAS</t>
  </si>
  <si>
    <t>SERV. GRALES. Y ARRENDAMIENTOS</t>
  </si>
  <si>
    <t>CONSULTORIAS, EST. E INVESTIGACIONES</t>
  </si>
  <si>
    <t>TRATAMIENTO DE DESECHOS</t>
  </si>
  <si>
    <t>SEGUROS, COMISIONES Y GASTOS BANC.</t>
  </si>
  <si>
    <t>51</t>
  </si>
  <si>
    <t xml:space="preserve">REMUNERACIONES </t>
  </si>
  <si>
    <t>ADQUISICION DE BIENES Y SERVICIOS</t>
  </si>
  <si>
    <t>TRANSFERENCIAS CORRIENTES</t>
  </si>
  <si>
    <t>INVERSIONES EN ACTIVOS FIJOS</t>
  </si>
  <si>
    <t>ADQUISICION DE BIENES Y SER.</t>
  </si>
  <si>
    <t>AMORT. DE ENDEUD. PUBLICO</t>
  </si>
  <si>
    <t>AMORTIZACION DE ENDEUDAMIENTO PUBLICO</t>
  </si>
  <si>
    <t>TOTAL EGRESOS…………………………………………………….</t>
  </si>
  <si>
    <t>TRANSF. CTES. DEL SECTOR PUBLICO</t>
  </si>
  <si>
    <t>TRANSF.  DE CAP. DEL  SECTOR PUBLICO</t>
  </si>
  <si>
    <t xml:space="preserve">BIENES DE USO Y CONSUMO   </t>
  </si>
  <si>
    <t>CONSULTORIAS,EST. E INVEST.</t>
  </si>
  <si>
    <t xml:space="preserve">BIENES MUEBLES  </t>
  </si>
  <si>
    <t>TRANSFERENCIAS CTES.</t>
  </si>
  <si>
    <t>INVERSIONES EN ACTIVOS F.</t>
  </si>
  <si>
    <t>REMUNERACIONES PERM.</t>
  </si>
  <si>
    <t>REMUNERACIONES EVENT.</t>
  </si>
  <si>
    <t>REMUNERAC. EXTRAORD.</t>
  </si>
  <si>
    <t>GASTOS DE REPRESENTAC.</t>
  </si>
  <si>
    <t>ADQ. DE B. Y SERVICIOS</t>
  </si>
  <si>
    <t>ALCALDIA MUNICIPAL SAN VICENTE</t>
  </si>
  <si>
    <t>TRANSFERENCIA  FODES - 75%</t>
  </si>
  <si>
    <t>TRANSFERENCIAS FODES - 25%</t>
  </si>
  <si>
    <t>INGRESOS  DIVERSOS</t>
  </si>
  <si>
    <t>INGRESOS FINANCIEROS  Y OTROS</t>
  </si>
  <si>
    <t>DETALLE</t>
  </si>
  <si>
    <t>CODIGO</t>
  </si>
  <si>
    <t>Libros, Textos, Utiles de Enseñanza</t>
  </si>
  <si>
    <t>Servicios de  Capacitación</t>
  </si>
  <si>
    <t>Servicios de  Capacitacion</t>
  </si>
  <si>
    <t>Servicios de Capacitación</t>
  </si>
  <si>
    <t>Desarrollos Informaticos</t>
  </si>
  <si>
    <t>Estudios e Investigaciones</t>
  </si>
  <si>
    <t>Desrrollos Informaticos</t>
  </si>
  <si>
    <t>TASAS Y DERECHOS</t>
  </si>
  <si>
    <t>TRANSFERENCIAS  DE CAPITAL</t>
  </si>
  <si>
    <t>TOTAL EGRESOS...............</t>
  </si>
  <si>
    <t>Miner. Metalicos y Prod. Derivados</t>
  </si>
  <si>
    <t>Miner. No Metalicos y Prod. Derivados</t>
  </si>
  <si>
    <t>TRANSF.  CORRIENTES</t>
  </si>
  <si>
    <t xml:space="preserve"> CONSOLIDADO DE INGRESOS POR ESPECIFICO Y FUENTE DE FINANCIAMIENTO</t>
  </si>
  <si>
    <t xml:space="preserve"> SUB-TOTAL</t>
  </si>
  <si>
    <t>SUB  TOTAL……………………………………………………………….</t>
  </si>
  <si>
    <t>Productos Alimenticios  P/ Personas</t>
  </si>
  <si>
    <t>Arrendamientos de Bienes Muebles</t>
  </si>
  <si>
    <t>Servicios Grales. y Arrendam. Diversos</t>
  </si>
  <si>
    <t>Gastos Diversos</t>
  </si>
  <si>
    <t>TOTAL EGRESOS ……………………………..</t>
  </si>
  <si>
    <t>Impuestos</t>
  </si>
  <si>
    <t>Tasas</t>
  </si>
  <si>
    <t>REMUNERACIONES PERMANTES</t>
  </si>
  <si>
    <t>REMUNERACIONES EXTRAORD.</t>
  </si>
  <si>
    <t>ADQ.DE BIENES Y SERVICIOS</t>
  </si>
  <si>
    <t>CONSULTORIAS, EST. E INVEST.</t>
  </si>
  <si>
    <t>Consultorias, Est. E Investigaciones</t>
  </si>
  <si>
    <t>GASTOS FINANANCIEROS Y OTROS</t>
  </si>
  <si>
    <t>TOTAL EGRESOS</t>
  </si>
  <si>
    <t>L.T. 0102</t>
  </si>
  <si>
    <t>L.T. 0101</t>
  </si>
  <si>
    <t>LT. 0201</t>
  </si>
  <si>
    <t>L.T. 0202</t>
  </si>
  <si>
    <t>Direccion y Admon Superior</t>
  </si>
  <si>
    <t>Servicios Externos</t>
  </si>
  <si>
    <t>Admon. Financiera y Tributaria</t>
  </si>
  <si>
    <t>Servicios            Internos</t>
  </si>
  <si>
    <t>UP.  02 SERVICIOS MPALES.</t>
  </si>
  <si>
    <t>UP: 01 DIRECCION Y ADMOM. MPAL.</t>
  </si>
  <si>
    <t>UP: 03 INV. PARA EL DESARROLLO SOCIAL</t>
  </si>
  <si>
    <t>L.T. 0301</t>
  </si>
  <si>
    <t>L.T. 0302</t>
  </si>
  <si>
    <t>Infraestructura para el Desarrollo Social</t>
  </si>
  <si>
    <t>Fortalecimiento para el Desarrollo Social</t>
  </si>
  <si>
    <t>UP: 01 DIRECCION Y ADMOM.MPAL</t>
  </si>
  <si>
    <t>FUENTE DE FINANCIAMIENTO - 1  FONDO GRAL</t>
  </si>
  <si>
    <t>SUB-FTE. DE FTO -110  ( FODES  FUNCIONAMIENTO )</t>
  </si>
  <si>
    <t xml:space="preserve">AREA GESTION  - 1     CONDUCCION ADMINISTRATIVA                                                                          </t>
  </si>
  <si>
    <t>FUENTE DE FINANCIAMIENTO - 2  FONDOS PROPIOS</t>
  </si>
  <si>
    <t>SUB-FUENTE DE FINANCIAMIENTO - 000</t>
  </si>
  <si>
    <t xml:space="preserve">AREA GESTION  - 5    DEUDA PUBLICA                                                                </t>
  </si>
  <si>
    <t xml:space="preserve">L.T. 0501  </t>
  </si>
  <si>
    <t>Amortizacion de la Deuda publica</t>
  </si>
  <si>
    <t>SUB-FTE. DE FTO -111</t>
  </si>
  <si>
    <t>UP: 05   FINANCIAMIENTO MUNICIPAL</t>
  </si>
  <si>
    <t>Remuneraciones</t>
  </si>
  <si>
    <t>Adq. De Bienes y Serv.</t>
  </si>
  <si>
    <t>Gastos Financieros y otros</t>
  </si>
  <si>
    <t>Transferencias Corrientes</t>
  </si>
  <si>
    <t>Inversiones en Activos Fijos</t>
  </si>
  <si>
    <t>IMPUESTOS MUNICIPALES DIVERSOS</t>
  </si>
  <si>
    <t>TASAS DIVERSAS</t>
  </si>
  <si>
    <t>A personas Naturales</t>
  </si>
  <si>
    <t>Estudios e investigaciones</t>
  </si>
  <si>
    <t xml:space="preserve">          SUB-FTE. DE FTO -111                                                        (  FODES)</t>
  </si>
  <si>
    <t>FONDO GENERAL ( AG. 1 )</t>
  </si>
  <si>
    <t xml:space="preserve"> FODES </t>
  </si>
  <si>
    <t>( 25% ) Funcionamiento     F.R. 110</t>
  </si>
  <si>
    <t>( 75% ) Inversión      F.R. 111</t>
  </si>
  <si>
    <t>Amortizacion de la Deuda Publica</t>
  </si>
  <si>
    <t>FUENTE DE FINANCIAMIENTO - 1                                                                  FONDO GENERAL</t>
  </si>
  <si>
    <t>UP: 01  DIRECCION Y ADMOM. MPAL.</t>
  </si>
  <si>
    <t>Admon. Financier  y Tributaria</t>
  </si>
  <si>
    <t>DENOMINACION</t>
  </si>
  <si>
    <t>TOTALES</t>
  </si>
  <si>
    <t>FUENTE DE FINANCIAMIENTO - 2                                                                                                                     FONDOS PROPIOS</t>
  </si>
  <si>
    <t xml:space="preserve">AREA GESTION  - 3    DESARROLLO SOCIAL                                                                     </t>
  </si>
  <si>
    <t>SUB FUENTE DE FINANCIAMIENTO - 000                                                                                                                    FONDOS PROPIOS</t>
  </si>
  <si>
    <t>SUB FUENTE DE FINANCIAMIENTO - 110                                                                                                                    FONDOS 25% FODES</t>
  </si>
  <si>
    <t>Equipos Medicos y de Laboratorio</t>
  </si>
  <si>
    <t>Deuda 75%</t>
  </si>
  <si>
    <t>Mant. Y Repar. De Bienes Muebles</t>
  </si>
  <si>
    <t>Mantenimiento y Rep. De Vehiculo</t>
  </si>
  <si>
    <t>Impresiones, Pub. y Reproducciones</t>
  </si>
  <si>
    <t>RUBRO</t>
  </si>
  <si>
    <t xml:space="preserve">CLASIFICACION PRESUPUESTARIA </t>
  </si>
  <si>
    <t>TOTAL PRESUPUESTO DE INGRESOS</t>
  </si>
  <si>
    <t>ALCALDIA MUNICIPAL DE SAN VICENTE</t>
  </si>
  <si>
    <t>DEPARTAMENTO DE SAN  VICENTE</t>
  </si>
  <si>
    <t>EN $ DE LOS ESTADOS UNIDOS DE AMERICA</t>
  </si>
  <si>
    <t>Amortizacion de Endeudamiento Publico</t>
  </si>
  <si>
    <t>TOTAL PRESUPUESTO DE EGRESOS</t>
  </si>
  <si>
    <t>TOTAL EGRESOS…………</t>
  </si>
  <si>
    <t>CONT. PATRON.  A INST. DE S.S.P. (AFP)</t>
  </si>
  <si>
    <t>A  personas naturales</t>
  </si>
  <si>
    <t>Servicio de Telecomunicaciones</t>
  </si>
  <si>
    <t>Productos de papel y carton</t>
  </si>
  <si>
    <t>Libros,Textos, Utiles de enceñanza</t>
  </si>
  <si>
    <t xml:space="preserve"> PRESUPUESTO MUNICIPAL DE INGRESOS</t>
  </si>
  <si>
    <t>PRESUPUESTO DE EGRESOS  FONDOS PROPIOS</t>
  </si>
  <si>
    <t>PRESUPUESTO DE EGRESOS  FONDOS  25% FODES</t>
  </si>
  <si>
    <t>PRESUPUESTO DE EGRESOS FONDOS 75% FODES</t>
  </si>
  <si>
    <t>PRESUPUESTO DE EGRESOS  DEUDA PUBLICA</t>
  </si>
  <si>
    <t xml:space="preserve"> PRESUPUESTO MUNICIPAL DE EGRESOS</t>
  </si>
  <si>
    <t>ALUMBRADO MERCADO</t>
  </si>
  <si>
    <t>ALUMBRADO PUBLICO</t>
  </si>
  <si>
    <t>RASTRO</t>
  </si>
  <si>
    <t xml:space="preserve"> AG. 2                                                 Fondos Propios   F.R. 000</t>
  </si>
  <si>
    <t>Mantenimientos y Reparaciones de Bienes</t>
  </si>
  <si>
    <t>Derechos de Propiedad  Intelectual</t>
  </si>
  <si>
    <t>Servicios Medicos</t>
  </si>
  <si>
    <t>Por Remuneraciones Extraordinarias</t>
  </si>
  <si>
    <t>GASTOS DE REPRESENTACION</t>
  </si>
  <si>
    <t>Por Prestacion de Sercicios en el Pais</t>
  </si>
  <si>
    <t>Por Prestacion de Sercicios en el Exterior</t>
  </si>
  <si>
    <t>Mant. Y Repar. De Bs.Inmuebles</t>
  </si>
  <si>
    <t>CONT. PATRON.  A INST. DE S.S.P.(ISSS,IPSFA,INPEP)</t>
  </si>
  <si>
    <t>Beneficios extraordinarios (ayudas  Sep.)</t>
  </si>
  <si>
    <t>Beneficios adicionales(vac,Bono)</t>
  </si>
  <si>
    <t>Beneficios adicionales(Vac.Bono)</t>
  </si>
  <si>
    <t>Por  Remuneraciones Extraordinarias</t>
  </si>
  <si>
    <t>CONT. PATRONALES (AFP)</t>
  </si>
  <si>
    <t>CONT. PATRONALES (ISS,IPSFA,INP)</t>
  </si>
  <si>
    <t>Por prest. De Servicios  en el  exterior</t>
  </si>
  <si>
    <t>CONTRIB. PATRON.A INST. DE S.S. PUBLICA (ISSS)</t>
  </si>
  <si>
    <t>CONTRIB. PATRON.A INST. DE S.S. PRIVADA (AFP)</t>
  </si>
  <si>
    <t xml:space="preserve">L.T. 0502  </t>
  </si>
  <si>
    <t>Beneficios adicionales (Vacaciones)</t>
  </si>
  <si>
    <t>TOTALES……………………………………………………</t>
  </si>
  <si>
    <t>Privativos</t>
  </si>
  <si>
    <t>Desarrollo Social</t>
  </si>
  <si>
    <t>Productos alimenticios para animales</t>
  </si>
  <si>
    <t>Servicio de alimentacion</t>
  </si>
  <si>
    <t>Viaticos por Comision</t>
  </si>
  <si>
    <t>Fondo de Inversion Social para el Desarrollo</t>
  </si>
  <si>
    <t>TRANSFERENCIAS CORRIENTES AL SECTOR P.</t>
  </si>
  <si>
    <t>Beneficios extraordinarios (Ayudas Sep.)</t>
  </si>
  <si>
    <t xml:space="preserve">AREA DE GESTION  - 3                                          DESARROLLO  SOCIAL                                                                     </t>
  </si>
  <si>
    <t>AREA DE GESTION -5        DEUDA PUBLICA</t>
  </si>
  <si>
    <t>Productos alimenticios p/animals</t>
  </si>
  <si>
    <t>TRANSFERENCIAS CORRIENTES AL SEC</t>
  </si>
  <si>
    <t xml:space="preserve">          SUB-FUENTE  DE FINANCIAMIENTO -111                                                                          (  75% FODES)</t>
  </si>
  <si>
    <t>Fdos.Propios</t>
  </si>
  <si>
    <t>75% Inversion</t>
  </si>
  <si>
    <t>F. Propios</t>
  </si>
  <si>
    <t>TOTAL FONDOS PROPIOS</t>
  </si>
  <si>
    <t>Horas Extraordinarias</t>
  </si>
  <si>
    <t>Beneficios Adicionales (Vacaciones)</t>
  </si>
  <si>
    <t>Por Remuneraciones Eventuales</t>
  </si>
  <si>
    <t>CONTRIBUCIONES  PATRONALES (ISSS)</t>
  </si>
  <si>
    <t>CONTRIBUCIONES PATRONALES(AFP)</t>
  </si>
  <si>
    <t>Productos Agropecuarios y Forestales</t>
  </si>
  <si>
    <t>Beneficios adicionales  (Vacaciones)</t>
  </si>
  <si>
    <t xml:space="preserve">                 </t>
  </si>
  <si>
    <t>Arrendamientos de Bienes Inmuebles</t>
  </si>
  <si>
    <t xml:space="preserve"> </t>
  </si>
  <si>
    <r>
      <t xml:space="preserve">Transferencia de Capital      </t>
    </r>
    <r>
      <rPr>
        <b/>
        <sz val="11"/>
        <color theme="1"/>
        <rFont val="Calibri"/>
        <family val="2"/>
        <scheme val="minor"/>
      </rPr>
      <t xml:space="preserve">  </t>
    </r>
  </si>
  <si>
    <t>Ingresos Financieros</t>
  </si>
  <si>
    <t>55308</t>
  </si>
  <si>
    <t>71308</t>
  </si>
  <si>
    <t>EJERCICIO FINANCIERO FISCAL AÑO: 2021</t>
  </si>
  <si>
    <t>De empresas privadas financieras</t>
  </si>
  <si>
    <t>AÑO 2021</t>
  </si>
  <si>
    <t xml:space="preserve">                                                                       </t>
  </si>
  <si>
    <t>2021</t>
  </si>
  <si>
    <t>PRESUPUESTO DE EGRESOS FONDOS 2% FODES</t>
  </si>
  <si>
    <t>Derechos de propiedad intelectual</t>
  </si>
  <si>
    <t>De empresa privadas financieras</t>
  </si>
  <si>
    <t>SUMARIO DE INGRESOS DEL AÑO 2021</t>
  </si>
  <si>
    <t>SUMARIO DE EGRESOS DEL AÑO 2021</t>
  </si>
  <si>
    <t>Saldos de Años Anteriores</t>
  </si>
  <si>
    <t>SALDO INICIAL EN BANCOS</t>
  </si>
  <si>
    <t>FISDL</t>
  </si>
  <si>
    <t xml:space="preserve">   FISDL-KFW
CONVIVIR             
      F.F.: 1   F.R. 112</t>
  </si>
  <si>
    <t>UP.03 INV. PARA    EL DES. SOCIAL (FISDL)</t>
  </si>
  <si>
    <t xml:space="preserve"> Fortalecimiento para el Desarrollo Social</t>
  </si>
  <si>
    <t>PRESUPUESTO DE EGRESOS FONDOS 75% FODES (MÁS 2%)</t>
  </si>
  <si>
    <t>CUENTAS POR COBRAR DE AÑOS ANTERIORES</t>
  </si>
  <si>
    <t>SALDOS DE AÑOS ANTERIORES</t>
  </si>
  <si>
    <t>CUENTAS POR COBRA DE AÑOS ANTERIORES</t>
  </si>
  <si>
    <t>SALDOS INICIALES EN CAJA/BANCOS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</si>
  <si>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</si>
  <si>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FUENTE DE FINANCIAMIENTO -1      
        FONDO GENERAL</t>
  </si>
  <si>
    <t>SUB-FUENTE DE FTO-112    -  FISDL</t>
  </si>
  <si>
    <t xml:space="preserve">AREA DE GESTION  - 3               DESARROLLO  SOCIAL  </t>
  </si>
  <si>
    <t>Fuente de Financimiento</t>
  </si>
  <si>
    <t>Presupuesto Inicial</t>
  </si>
  <si>
    <t>Reforma -1</t>
  </si>
  <si>
    <t>Reforma - 2</t>
  </si>
  <si>
    <t>Presupuesto  Actual</t>
  </si>
  <si>
    <t>Fondos Propios</t>
  </si>
  <si>
    <t>Fondos 25% Funcionamiento</t>
  </si>
  <si>
    <t>Fondos 75% Inversion</t>
  </si>
  <si>
    <t>Contribuciones Especiales</t>
  </si>
  <si>
    <t xml:space="preserve">Fondos Prestamos  </t>
  </si>
  <si>
    <t>Fondos FISDL/CONVIVIR</t>
  </si>
  <si>
    <t>Donaciones (Telefonias )</t>
  </si>
  <si>
    <t>Fondo General-Emergencia</t>
  </si>
  <si>
    <t>TOTAL………………………….</t>
  </si>
  <si>
    <t>Reforma No. 1</t>
  </si>
  <si>
    <t>Disponibilidades en cuentas bancarias</t>
  </si>
  <si>
    <t>Reforma No. 2</t>
  </si>
  <si>
    <t>Incremento del FODES</t>
  </si>
  <si>
    <r>
      <t>PRESUPUESTO MUNICIPAL -</t>
    </r>
    <r>
      <rPr>
        <b/>
        <sz val="24"/>
        <color rgb="FF000000"/>
        <rFont val="Calibri"/>
        <family val="2"/>
      </rPr>
      <t>2021</t>
    </r>
    <r>
      <rPr>
        <b/>
        <sz val="16"/>
        <color rgb="FF000000"/>
        <rFont val="Calibri"/>
        <family val="2"/>
      </rPr>
      <t xml:space="preserve"> CON SUS REFORMAS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</si>
  <si>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</si>
  <si>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25% Inversion</t>
  </si>
  <si>
    <t>Modificatoria en SAFIM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</si>
</sst>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[$$-440A]* #,##0.00_);_([$$-440A]* \(#,##0.00\);_([$$-440A]* &quot;-&quot;??_);_(@_)"/>
    <numFmt numFmtId="167" formatCode="_-[$$-440A]* #,##0.00_ ;_-[$$-440A]* \-#,##0.00\ ;_-[$$-440A]* &quot;-&quot;??_ ;_-@_ "/>
  </numFmts>
  <fonts count="8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name val="Trebuchet MS"/>
      <family val="2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name val="Trebuchet MS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name val="Cambria"/>
      <family val="1"/>
    </font>
    <font>
      <b/>
      <sz val="6"/>
      <name val="Cambria"/>
      <family val="1"/>
    </font>
    <font>
      <sz val="5"/>
      <name val="Trebuchet MS"/>
      <family val="2"/>
    </font>
    <font>
      <sz val="9"/>
      <color theme="1"/>
      <name val="Calibri"/>
      <family val="2"/>
      <scheme val="minor"/>
    </font>
    <font>
      <b/>
      <sz val="8"/>
      <name val="Franklin Gothic Book"/>
      <family val="2"/>
    </font>
    <font>
      <b/>
      <sz val="6"/>
      <name val="Franklin Gothic Book"/>
      <family val="2"/>
    </font>
    <font>
      <sz val="7"/>
      <name val="Franklin Gothic Book"/>
      <family val="2"/>
    </font>
    <font>
      <b/>
      <sz val="7"/>
      <name val="Franklin Gothic Book"/>
      <family val="2"/>
    </font>
    <font>
      <sz val="6"/>
      <name val="Franklin Gothic Book"/>
      <family val="2"/>
    </font>
    <font>
      <sz val="11"/>
      <color theme="1"/>
      <name val="Franklin Gothic Book"/>
      <family val="2"/>
    </font>
    <font>
      <b/>
      <sz val="7"/>
      <color theme="1"/>
      <name val="Franklin Gothic Book"/>
      <family val="2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theme="1"/>
      <name val="Trebuchet MS"/>
      <family val="2"/>
    </font>
    <font>
      <b/>
      <sz val="5"/>
      <name val="Trebuchet MS"/>
      <family val="2"/>
    </font>
    <font>
      <b/>
      <sz val="6"/>
      <name val="Trebuchet MS"/>
      <family val="2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6"/>
      <color theme="1"/>
      <name val="Trebuchet MS"/>
      <family val="2"/>
    </font>
    <font>
      <sz val="5"/>
      <color theme="1"/>
      <name val="Calibri"/>
      <family val="2"/>
      <scheme val="minor"/>
    </font>
    <font>
      <b/>
      <sz val="5"/>
      <color theme="1"/>
      <name val="Trebuchet MS"/>
      <family val="2"/>
    </font>
    <font>
      <b/>
      <sz val="12"/>
      <color theme="0"/>
      <name val="Calibri"/>
      <family val="2"/>
      <scheme val="minor"/>
    </font>
    <font>
      <b/>
      <sz val="7"/>
      <color theme="1"/>
      <name val="Franklin Gothic Medium"/>
      <family val="2"/>
    </font>
    <font>
      <sz val="7"/>
      <color theme="1"/>
      <name val="Franklin Gothic Medium"/>
      <family val="2"/>
    </font>
    <font>
      <sz val="12"/>
      <color theme="1"/>
      <name val="Calibri"/>
      <family val="2"/>
      <scheme val="minor"/>
    </font>
    <font>
      <sz val="5"/>
      <color theme="1"/>
      <name val="Franklin Gothic Medium"/>
      <family val="2"/>
    </font>
    <font>
      <sz val="5"/>
      <color theme="1"/>
      <name val="Franklin Gothic Book"/>
      <family val="2"/>
    </font>
    <font>
      <b/>
      <sz val="8"/>
      <color theme="1"/>
      <name val="Franklin Gothic Book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  <font>
      <sz val="7"/>
      <color theme="1"/>
      <name val="Arial Narrow"/>
      <family val="2"/>
    </font>
    <font>
      <b/>
      <sz val="7"/>
      <name val="Franklin Gothic Book"/>
    </font>
    <font>
      <sz val="7"/>
      <name val="Franklin Gothic Book"/>
    </font>
    <font>
      <sz val="7"/>
      <name val="Franklin Gothic Medium"/>
      <family val="2"/>
    </font>
    <font>
      <b/>
      <sz val="7"/>
      <name val="Franklin Gothic Medium"/>
      <family val="2"/>
    </font>
    <font>
      <sz val="11"/>
      <color theme="1"/>
      <name val="Franklin Gothic Medium"/>
      <family val="2"/>
    </font>
    <font>
      <sz val="8"/>
      <color theme="1"/>
      <name val="Franklin Gothic Medium"/>
      <family val="2"/>
    </font>
    <font>
      <sz val="9"/>
      <name val="Calibri"/>
      <family val="2"/>
      <scheme val="minor"/>
    </font>
    <font>
      <b/>
      <sz val="8"/>
      <color theme="1"/>
      <name val="Franklin Gothic Medium"/>
      <family val="2"/>
    </font>
    <font>
      <b/>
      <sz val="7"/>
      <color theme="1"/>
      <name val="Franklin Gothic Book"/>
    </font>
    <font>
      <sz val="8"/>
      <color theme="1"/>
      <name val="Ebrima"/>
    </font>
    <font>
      <b/>
      <sz val="8"/>
      <color theme="1"/>
      <name val="Ebrima"/>
    </font>
    <font>
      <sz val="11"/>
      <color rgb="FFFF0000"/>
      <name val="Calibri"/>
      <family val="2"/>
      <scheme val="minor"/>
    </font>
    <font>
      <b/>
      <sz val="6"/>
      <name val="Franklin Gothic Book"/>
    </font>
    <font>
      <b/>
      <sz val="12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mbria"/>
      <family val="1"/>
    </font>
    <font>
      <b/>
      <sz val="6"/>
      <color theme="1"/>
      <name val="Bookman Old Style"/>
      <family val="1"/>
    </font>
    <font>
      <sz val="6"/>
      <color theme="1"/>
      <name val="Cambria"/>
      <family val="1"/>
    </font>
    <font>
      <sz val="8"/>
      <color theme="1"/>
      <name val="Cambria"/>
      <family val="1"/>
    </font>
    <font>
      <b/>
      <sz val="7"/>
      <color theme="1" tint="4.9989318521683403E-2"/>
      <name val="Calibri"/>
      <family val="2"/>
      <scheme val="minor"/>
    </font>
    <font>
      <sz val="7"/>
      <color theme="1" tint="4.9989318521683403E-2"/>
      <name val="Calibri"/>
      <family val="2"/>
      <scheme val="minor"/>
    </font>
    <font>
      <u val="singleAccounting"/>
      <sz val="7"/>
      <color theme="1"/>
      <name val="Calibri"/>
      <family val="2"/>
      <scheme val="minor"/>
    </font>
    <font>
      <sz val="5"/>
      <color theme="1"/>
      <name val="Cambria"/>
      <family val="1"/>
    </font>
    <font>
      <sz val="9"/>
      <color theme="1"/>
      <name val="Tempus Sans ITC"/>
      <family val="5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24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22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lightTrellis">
        <fgColor indexed="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lightTrellis">
        <fgColor indexed="2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gray125">
        <fgColor indexed="22"/>
        <bgColor theme="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fgColor indexed="22"/>
        <bgColor theme="0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theme="1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6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6" tint="-0.2499465926084170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3">
    <xf numFmtId="0" fontId="0" fillId="0" borderId="0" xfId="0"/>
    <xf numFmtId="44" fontId="0" fillId="0" borderId="0" xfId="0" applyNumberFormat="1"/>
    <xf numFmtId="49" fontId="4" fillId="4" borderId="0" xfId="0" applyNumberFormat="1" applyFont="1" applyFill="1" applyAlignment="1">
      <alignment horizontal="center"/>
    </xf>
    <xf numFmtId="0" fontId="5" fillId="5" borderId="0" xfId="0" applyFont="1" applyFill="1" applyBorder="1" applyAlignment="1">
      <alignment vertical="center" wrapText="1"/>
    </xf>
    <xf numFmtId="0" fontId="6" fillId="0" borderId="0" xfId="0" applyFont="1"/>
    <xf numFmtId="44" fontId="10" fillId="0" borderId="0" xfId="0" applyNumberFormat="1" applyFont="1"/>
    <xf numFmtId="0" fontId="0" fillId="0" borderId="0" xfId="0" applyBorder="1"/>
    <xf numFmtId="0" fontId="2" fillId="0" borderId="0" xfId="0" applyFont="1"/>
    <xf numFmtId="0" fontId="10" fillId="0" borderId="0" xfId="0" applyFont="1"/>
    <xf numFmtId="0" fontId="9" fillId="4" borderId="0" xfId="0" applyFont="1" applyFill="1" applyAlignment="1"/>
    <xf numFmtId="49" fontId="12" fillId="4" borderId="0" xfId="0" applyNumberFormat="1" applyFont="1" applyFill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9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4" fontId="10" fillId="0" borderId="0" xfId="0" applyNumberFormat="1" applyFont="1" applyBorder="1"/>
    <xf numFmtId="44" fontId="15" fillId="0" borderId="0" xfId="0" applyNumberFormat="1" applyFont="1"/>
    <xf numFmtId="44" fontId="8" fillId="0" borderId="0" xfId="0" applyNumberFormat="1" applyFont="1"/>
    <xf numFmtId="0" fontId="21" fillId="0" borderId="0" xfId="0" applyFont="1" applyBorder="1" applyAlignment="1">
      <alignment vertical="center"/>
    </xf>
    <xf numFmtId="0" fontId="21" fillId="0" borderId="0" xfId="0" applyFont="1" applyBorder="1"/>
    <xf numFmtId="44" fontId="19" fillId="4" borderId="18" xfId="3" applyNumberFormat="1" applyFont="1" applyFill="1" applyBorder="1" applyAlignment="1">
      <alignment horizontal="right" vertical="center"/>
    </xf>
    <xf numFmtId="44" fontId="10" fillId="0" borderId="0" xfId="0" applyNumberFormat="1" applyFont="1" applyFill="1" applyBorder="1"/>
    <xf numFmtId="0" fontId="10" fillId="0" borderId="0" xfId="0" applyFont="1" applyAlignment="1">
      <alignment vertical="center"/>
    </xf>
    <xf numFmtId="44" fontId="23" fillId="0" borderId="0" xfId="0" applyNumberFormat="1" applyFont="1" applyBorder="1"/>
    <xf numFmtId="49" fontId="17" fillId="7" borderId="10" xfId="0" applyNumberFormat="1" applyFont="1" applyFill="1" applyBorder="1" applyAlignment="1">
      <alignment horizontal="center"/>
    </xf>
    <xf numFmtId="44" fontId="14" fillId="2" borderId="15" xfId="3" applyNumberFormat="1" applyFont="1" applyFill="1" applyBorder="1" applyAlignment="1">
      <alignment horizontal="right"/>
    </xf>
    <xf numFmtId="44" fontId="14" fillId="4" borderId="1" xfId="3" applyNumberFormat="1" applyFont="1" applyFill="1" applyBorder="1" applyAlignment="1">
      <alignment horizontal="right"/>
    </xf>
    <xf numFmtId="44" fontId="14" fillId="2" borderId="1" xfId="3" applyNumberFormat="1" applyFont="1" applyFill="1" applyBorder="1" applyAlignment="1">
      <alignment horizontal="right"/>
    </xf>
    <xf numFmtId="44" fontId="14" fillId="4" borderId="14" xfId="0" applyNumberFormat="1" applyFont="1" applyFill="1" applyBorder="1" applyAlignment="1"/>
    <xf numFmtId="0" fontId="14" fillId="4" borderId="0" xfId="0" applyFont="1" applyFill="1" applyAlignment="1"/>
    <xf numFmtId="9" fontId="14" fillId="4" borderId="0" xfId="0" applyNumberFormat="1" applyFont="1" applyFill="1" applyAlignment="1"/>
    <xf numFmtId="49" fontId="9" fillId="4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/>
    <xf numFmtId="44" fontId="25" fillId="0" borderId="0" xfId="0" applyNumberFormat="1" applyFont="1" applyAlignment="1">
      <alignment horizontal="center"/>
    </xf>
    <xf numFmtId="0" fontId="8" fillId="3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44" fontId="31" fillId="0" borderId="0" xfId="0" applyNumberFormat="1" applyFont="1"/>
    <xf numFmtId="44" fontId="25" fillId="0" borderId="0" xfId="0" applyNumberFormat="1" applyFont="1"/>
    <xf numFmtId="49" fontId="17" fillId="2" borderId="16" xfId="0" applyNumberFormat="1" applyFont="1" applyFill="1" applyBorder="1" applyAlignment="1">
      <alignment horizontal="center"/>
    </xf>
    <xf numFmtId="44" fontId="27" fillId="2" borderId="15" xfId="3" applyNumberFormat="1" applyFont="1" applyFill="1" applyBorder="1" applyAlignment="1">
      <alignment horizontal="right"/>
    </xf>
    <xf numFmtId="0" fontId="27" fillId="3" borderId="18" xfId="0" applyFont="1" applyFill="1" applyBorder="1" applyAlignment="1">
      <alignment horizontal="center" vertical="center" wrapText="1"/>
    </xf>
    <xf numFmtId="0" fontId="33" fillId="3" borderId="4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left" vertical="center"/>
    </xf>
    <xf numFmtId="0" fontId="38" fillId="0" borderId="26" xfId="0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/>
    </xf>
    <xf numFmtId="44" fontId="38" fillId="0" borderId="27" xfId="3" applyNumberFormat="1" applyFont="1" applyFill="1" applyBorder="1" applyAlignment="1">
      <alignment horizontal="right" vertical="center"/>
    </xf>
    <xf numFmtId="0" fontId="38" fillId="0" borderId="0" xfId="0" applyFont="1"/>
    <xf numFmtId="44" fontId="38" fillId="0" borderId="0" xfId="0" applyNumberFormat="1" applyFont="1"/>
    <xf numFmtId="44" fontId="18" fillId="0" borderId="27" xfId="3" applyNumberFormat="1" applyFont="1" applyFill="1" applyBorder="1" applyAlignment="1">
      <alignment horizontal="right" vertical="center"/>
    </xf>
    <xf numFmtId="0" fontId="18" fillId="0" borderId="26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4" fontId="19" fillId="0" borderId="27" xfId="3" applyNumberFormat="1" applyFont="1" applyFill="1" applyBorder="1" applyAlignment="1">
      <alignment horizontal="right" vertical="center"/>
    </xf>
    <xf numFmtId="44" fontId="0" fillId="0" borderId="0" xfId="0" applyNumberFormat="1" applyBorder="1"/>
    <xf numFmtId="44" fontId="36" fillId="2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/>
    <xf numFmtId="44" fontId="0" fillId="0" borderId="0" xfId="0" applyNumberFormat="1" applyAlignment="1">
      <alignment vertical="center"/>
    </xf>
    <xf numFmtId="0" fontId="38" fillId="8" borderId="55" xfId="0" applyFont="1" applyFill="1" applyBorder="1" applyAlignment="1">
      <alignment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4" borderId="21" xfId="0" applyFont="1" applyFill="1" applyBorder="1" applyAlignment="1">
      <alignment horizontal="left" vertical="center"/>
    </xf>
    <xf numFmtId="44" fontId="38" fillId="0" borderId="57" xfId="3" applyNumberFormat="1" applyFont="1" applyFill="1" applyBorder="1" applyAlignment="1">
      <alignment horizontal="right" vertical="center"/>
    </xf>
    <xf numFmtId="0" fontId="15" fillId="0" borderId="0" xfId="0" applyFont="1"/>
    <xf numFmtId="44" fontId="11" fillId="0" borderId="0" xfId="0" applyNumberFormat="1" applyFont="1" applyAlignment="1">
      <alignment vertical="center"/>
    </xf>
    <xf numFmtId="164" fontId="0" fillId="0" borderId="0" xfId="0" applyNumberFormat="1"/>
    <xf numFmtId="44" fontId="34" fillId="0" borderId="0" xfId="0" applyNumberFormat="1" applyFont="1" applyBorder="1"/>
    <xf numFmtId="0" fontId="0" fillId="0" borderId="0" xfId="0" applyFont="1"/>
    <xf numFmtId="0" fontId="40" fillId="0" borderId="0" xfId="0" applyFont="1"/>
    <xf numFmtId="0" fontId="41" fillId="0" borderId="0" xfId="0" applyFont="1" applyBorder="1" applyAlignment="1">
      <alignment vertical="center"/>
    </xf>
    <xf numFmtId="9" fontId="41" fillId="0" borderId="0" xfId="4" applyFont="1" applyBorder="1" applyAlignment="1">
      <alignment vertical="center"/>
    </xf>
    <xf numFmtId="44" fontId="42" fillId="0" borderId="0" xfId="0" applyNumberFormat="1" applyFont="1" applyBorder="1"/>
    <xf numFmtId="44" fontId="11" fillId="0" borderId="0" xfId="0" applyNumberFormat="1" applyFont="1"/>
    <xf numFmtId="0" fontId="50" fillId="0" borderId="17" xfId="0" applyFont="1" applyBorder="1" applyAlignment="1">
      <alignment horizontal="center"/>
    </xf>
    <xf numFmtId="167" fontId="50" fillId="0" borderId="18" xfId="0" applyNumberFormat="1" applyFont="1" applyBorder="1"/>
    <xf numFmtId="44" fontId="50" fillId="0" borderId="18" xfId="0" applyNumberFormat="1" applyFont="1" applyBorder="1"/>
    <xf numFmtId="44" fontId="50" fillId="2" borderId="18" xfId="0" applyNumberFormat="1" applyFont="1" applyFill="1" applyBorder="1"/>
    <xf numFmtId="0" fontId="50" fillId="0" borderId="18" xfId="0" applyFont="1" applyBorder="1"/>
    <xf numFmtId="44" fontId="51" fillId="0" borderId="27" xfId="3" applyNumberFormat="1" applyFont="1" applyFill="1" applyBorder="1" applyAlignment="1">
      <alignment horizontal="right" vertical="center"/>
    </xf>
    <xf numFmtId="0" fontId="52" fillId="0" borderId="26" xfId="0" applyFont="1" applyFill="1" applyBorder="1" applyAlignment="1">
      <alignment horizontal="center" vertical="center" wrapText="1"/>
    </xf>
    <xf numFmtId="44" fontId="52" fillId="0" borderId="27" xfId="3" applyNumberFormat="1" applyFont="1" applyFill="1" applyBorder="1" applyAlignment="1">
      <alignment horizontal="right" vertical="center"/>
    </xf>
    <xf numFmtId="44" fontId="53" fillId="0" borderId="27" xfId="3" applyNumberFormat="1" applyFont="1" applyFill="1" applyBorder="1" applyAlignment="1">
      <alignment horizontal="right" vertical="center"/>
    </xf>
    <xf numFmtId="0" fontId="53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8" fillId="3" borderId="31" xfId="0" applyFont="1" applyFill="1" applyBorder="1" applyAlignment="1">
      <alignment horizontal="center" vertical="center"/>
    </xf>
    <xf numFmtId="0" fontId="38" fillId="3" borderId="19" xfId="0" applyFont="1" applyFill="1" applyBorder="1" applyAlignment="1">
      <alignment horizontal="center" vertical="top" wrapText="1"/>
    </xf>
    <xf numFmtId="44" fontId="38" fillId="0" borderId="1" xfId="0" applyNumberFormat="1" applyFont="1" applyBorder="1"/>
    <xf numFmtId="44" fontId="38" fillId="0" borderId="13" xfId="0" applyNumberFormat="1" applyFont="1" applyBorder="1"/>
    <xf numFmtId="0" fontId="37" fillId="0" borderId="6" xfId="0" applyFont="1" applyBorder="1" applyAlignment="1">
      <alignment horizontal="center"/>
    </xf>
    <xf numFmtId="0" fontId="37" fillId="0" borderId="1" xfId="0" applyFont="1" applyBorder="1"/>
    <xf numFmtId="44" fontId="37" fillId="0" borderId="1" xfId="0" applyNumberFormat="1" applyFont="1" applyBorder="1"/>
    <xf numFmtId="49" fontId="53" fillId="4" borderId="6" xfId="0" applyNumberFormat="1" applyFont="1" applyFill="1" applyBorder="1" applyAlignment="1">
      <alignment horizontal="center"/>
    </xf>
    <xf numFmtId="0" fontId="53" fillId="4" borderId="1" xfId="0" applyFont="1" applyFill="1" applyBorder="1" applyAlignment="1">
      <alignment horizontal="left"/>
    </xf>
    <xf numFmtId="49" fontId="54" fillId="4" borderId="6" xfId="0" applyNumberFormat="1" applyFont="1" applyFill="1" applyBorder="1" applyAlignment="1">
      <alignment horizontal="center"/>
    </xf>
    <xf numFmtId="0" fontId="54" fillId="4" borderId="1" xfId="0" applyFont="1" applyFill="1" applyBorder="1" applyAlignment="1">
      <alignment horizontal="left"/>
    </xf>
    <xf numFmtId="0" fontId="38" fillId="7" borderId="7" xfId="0" applyFont="1" applyFill="1" applyBorder="1"/>
    <xf numFmtId="0" fontId="37" fillId="7" borderId="8" xfId="0" applyFont="1" applyFill="1" applyBorder="1"/>
    <xf numFmtId="0" fontId="37" fillId="0" borderId="0" xfId="0" applyFont="1"/>
    <xf numFmtId="0" fontId="55" fillId="0" borderId="0" xfId="0" applyFont="1"/>
    <xf numFmtId="0" fontId="38" fillId="0" borderId="0" xfId="0" applyFont="1" applyFill="1" applyBorder="1"/>
    <xf numFmtId="44" fontId="14" fillId="11" borderId="11" xfId="3" applyNumberFormat="1" applyFont="1" applyFill="1" applyBorder="1" applyAlignment="1">
      <alignment horizontal="right"/>
    </xf>
    <xf numFmtId="44" fontId="10" fillId="11" borderId="0" xfId="0" applyNumberFormat="1" applyFont="1" applyFill="1"/>
    <xf numFmtId="0" fontId="11" fillId="0" borderId="0" xfId="0" applyFont="1"/>
    <xf numFmtId="44" fontId="6" fillId="0" borderId="0" xfId="0" applyNumberFormat="1" applyFont="1" applyAlignment="1">
      <alignment horizontal="center"/>
    </xf>
    <xf numFmtId="0" fontId="45" fillId="0" borderId="62" xfId="0" applyNumberFormat="1" applyFont="1" applyBorder="1" applyAlignment="1">
      <alignment horizontal="center"/>
    </xf>
    <xf numFmtId="0" fontId="46" fillId="0" borderId="63" xfId="0" applyFont="1" applyBorder="1" applyAlignment="1">
      <alignment horizontal="left"/>
    </xf>
    <xf numFmtId="165" fontId="47" fillId="4" borderId="63" xfId="2" applyFont="1" applyFill="1" applyBorder="1" applyAlignment="1">
      <alignment horizontal="center"/>
    </xf>
    <xf numFmtId="165" fontId="48" fillId="4" borderId="63" xfId="2" applyFont="1" applyFill="1" applyBorder="1" applyAlignment="1">
      <alignment horizontal="center"/>
    </xf>
    <xf numFmtId="165" fontId="48" fillId="4" borderId="64" xfId="2" applyFont="1" applyFill="1" applyBorder="1" applyAlignment="1">
      <alignment horizontal="center"/>
    </xf>
    <xf numFmtId="0" fontId="45" fillId="0" borderId="63" xfId="0" applyNumberFormat="1" applyFont="1" applyBorder="1" applyAlignment="1">
      <alignment horizontal="left"/>
    </xf>
    <xf numFmtId="0" fontId="49" fillId="0" borderId="63" xfId="0" applyNumberFormat="1" applyFont="1" applyBorder="1" applyAlignment="1">
      <alignment horizontal="left"/>
    </xf>
    <xf numFmtId="165" fontId="47" fillId="4" borderId="64" xfId="2" applyFont="1" applyFill="1" applyBorder="1" applyAlignment="1">
      <alignment horizontal="center"/>
    </xf>
    <xf numFmtId="0" fontId="45" fillId="2" borderId="62" xfId="0" applyNumberFormat="1" applyFont="1" applyFill="1" applyBorder="1" applyAlignment="1">
      <alignment horizontal="center"/>
    </xf>
    <xf numFmtId="0" fontId="45" fillId="2" borderId="63" xfId="0" applyNumberFormat="1" applyFont="1" applyFill="1" applyBorder="1" applyAlignment="1">
      <alignment horizontal="left"/>
    </xf>
    <xf numFmtId="165" fontId="48" fillId="2" borderId="63" xfId="2" applyFont="1" applyFill="1" applyBorder="1" applyAlignment="1">
      <alignment horizontal="center"/>
    </xf>
    <xf numFmtId="165" fontId="47" fillId="2" borderId="63" xfId="2" applyFont="1" applyFill="1" applyBorder="1" applyAlignment="1">
      <alignment horizontal="center"/>
    </xf>
    <xf numFmtId="165" fontId="48" fillId="13" borderId="63" xfId="2" applyFont="1" applyFill="1" applyBorder="1" applyAlignment="1">
      <alignment horizontal="center"/>
    </xf>
    <xf numFmtId="0" fontId="38" fillId="3" borderId="31" xfId="0" applyFont="1" applyFill="1" applyBorder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0" fontId="44" fillId="3" borderId="63" xfId="0" applyFont="1" applyFill="1" applyBorder="1" applyAlignment="1">
      <alignment horizontal="center" vertical="center" textRotation="90" wrapText="1"/>
    </xf>
    <xf numFmtId="44" fontId="6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0" fillId="0" borderId="0" xfId="0" applyFill="1" applyBorder="1"/>
    <xf numFmtId="44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5" fillId="0" borderId="0" xfId="0" applyFont="1" applyFill="1" applyBorder="1"/>
    <xf numFmtId="44" fontId="6" fillId="0" borderId="0" xfId="0" applyNumberFormat="1" applyFont="1" applyFill="1" applyBorder="1"/>
    <xf numFmtId="0" fontId="0" fillId="0" borderId="0" xfId="0" applyFill="1"/>
    <xf numFmtId="0" fontId="10" fillId="0" borderId="0" xfId="0" applyFont="1" applyFill="1"/>
    <xf numFmtId="44" fontId="10" fillId="0" borderId="0" xfId="0" applyNumberFormat="1" applyFont="1" applyFill="1"/>
    <xf numFmtId="0" fontId="51" fillId="0" borderId="26" xfId="0" applyFont="1" applyFill="1" applyBorder="1" applyAlignment="1">
      <alignment horizontal="center" vertical="center" wrapText="1"/>
    </xf>
    <xf numFmtId="44" fontId="19" fillId="0" borderId="66" xfId="3" applyNumberFormat="1" applyFont="1" applyFill="1" applyBorder="1" applyAlignment="1">
      <alignment horizontal="right" vertical="center"/>
    </xf>
    <xf numFmtId="44" fontId="19" fillId="0" borderId="67" xfId="3" applyNumberFormat="1" applyFont="1" applyFill="1" applyBorder="1" applyAlignment="1">
      <alignment horizontal="right" vertical="center"/>
    </xf>
    <xf numFmtId="44" fontId="19" fillId="0" borderId="68" xfId="3" applyNumberFormat="1" applyFont="1" applyFill="1" applyBorder="1" applyAlignment="1">
      <alignment horizontal="right" vertical="center"/>
    </xf>
    <xf numFmtId="166" fontId="15" fillId="0" borderId="0" xfId="0" applyNumberFormat="1" applyFont="1"/>
    <xf numFmtId="0" fontId="27" fillId="0" borderId="18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top" wrapText="1"/>
    </xf>
    <xf numFmtId="44" fontId="14" fillId="0" borderId="15" xfId="3" applyNumberFormat="1" applyFont="1" applyFill="1" applyBorder="1" applyAlignment="1">
      <alignment horizontal="right"/>
    </xf>
    <xf numFmtId="49" fontId="29" fillId="11" borderId="16" xfId="0" applyNumberFormat="1" applyFont="1" applyFill="1" applyBorder="1" applyAlignment="1">
      <alignment horizontal="center"/>
    </xf>
    <xf numFmtId="0" fontId="29" fillId="11" borderId="6" xfId="0" applyFont="1" applyFill="1" applyBorder="1" applyAlignment="1">
      <alignment horizontal="center" vertical="center" wrapText="1"/>
    </xf>
    <xf numFmtId="44" fontId="28" fillId="11" borderId="1" xfId="3" applyNumberFormat="1" applyFont="1" applyFill="1" applyBorder="1" applyAlignment="1">
      <alignment horizontal="right"/>
    </xf>
    <xf numFmtId="0" fontId="9" fillId="4" borderId="22" xfId="0" applyFont="1" applyFill="1" applyBorder="1" applyAlignment="1">
      <alignment horizontal="left" vertical="center"/>
    </xf>
    <xf numFmtId="0" fontId="9" fillId="11" borderId="22" xfId="0" applyFont="1" applyFill="1" applyBorder="1" applyAlignment="1">
      <alignment horizontal="left" vertical="center"/>
    </xf>
    <xf numFmtId="0" fontId="29" fillId="11" borderId="22" xfId="0" applyFont="1" applyFill="1" applyBorder="1" applyAlignment="1">
      <alignment horizontal="left" vertical="center"/>
    </xf>
    <xf numFmtId="0" fontId="29" fillId="2" borderId="22" xfId="0" applyFont="1" applyFill="1" applyBorder="1" applyAlignment="1">
      <alignment horizontal="left" vertical="center"/>
    </xf>
    <xf numFmtId="0" fontId="9" fillId="10" borderId="47" xfId="0" applyFont="1" applyFill="1" applyBorder="1" applyAlignment="1">
      <alignment vertical="center" wrapText="1"/>
    </xf>
    <xf numFmtId="44" fontId="14" fillId="4" borderId="73" xfId="0" applyNumberFormat="1" applyFont="1" applyFill="1" applyBorder="1" applyAlignment="1"/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top" wrapText="1"/>
    </xf>
    <xf numFmtId="0" fontId="33" fillId="0" borderId="52" xfId="0" applyFont="1" applyFill="1" applyBorder="1" applyAlignment="1">
      <alignment horizontal="center" vertical="top" wrapText="1"/>
    </xf>
    <xf numFmtId="44" fontId="14" fillId="11" borderId="12" xfId="3" applyNumberFormat="1" applyFont="1" applyFill="1" applyBorder="1" applyAlignment="1">
      <alignment horizontal="right"/>
    </xf>
    <xf numFmtId="44" fontId="27" fillId="0" borderId="16" xfId="3" applyNumberFormat="1" applyFont="1" applyFill="1" applyBorder="1" applyAlignment="1">
      <alignment horizontal="right"/>
    </xf>
    <xf numFmtId="44" fontId="14" fillId="0" borderId="78" xfId="3" applyNumberFormat="1" applyFont="1" applyFill="1" applyBorder="1" applyAlignment="1">
      <alignment horizontal="right"/>
    </xf>
    <xf numFmtId="44" fontId="14" fillId="11" borderId="16" xfId="3" applyNumberFormat="1" applyFont="1" applyFill="1" applyBorder="1" applyAlignment="1">
      <alignment horizontal="right"/>
    </xf>
    <xf numFmtId="44" fontId="14" fillId="0" borderId="16" xfId="3" applyNumberFormat="1" applyFont="1" applyFill="1" applyBorder="1" applyAlignment="1">
      <alignment horizontal="right"/>
    </xf>
    <xf numFmtId="0" fontId="27" fillId="3" borderId="26" xfId="0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top" wrapText="1"/>
    </xf>
    <xf numFmtId="44" fontId="14" fillId="11" borderId="10" xfId="3" applyNumberFormat="1" applyFont="1" applyFill="1" applyBorder="1" applyAlignment="1">
      <alignment horizontal="right"/>
    </xf>
    <xf numFmtId="44" fontId="14" fillId="2" borderId="16" xfId="3" applyNumberFormat="1" applyFont="1" applyFill="1" applyBorder="1" applyAlignment="1">
      <alignment horizontal="right"/>
    </xf>
    <xf numFmtId="44" fontId="14" fillId="4" borderId="6" xfId="3" applyNumberFormat="1" applyFont="1" applyFill="1" applyBorder="1" applyAlignment="1">
      <alignment horizontal="right"/>
    </xf>
    <xf numFmtId="44" fontId="14" fillId="4" borderId="13" xfId="3" applyNumberFormat="1" applyFont="1" applyFill="1" applyBorder="1" applyAlignment="1">
      <alignment horizontal="right"/>
    </xf>
    <xf numFmtId="44" fontId="14" fillId="2" borderId="6" xfId="3" applyNumberFormat="1" applyFont="1" applyFill="1" applyBorder="1" applyAlignment="1">
      <alignment horizontal="right"/>
    </xf>
    <xf numFmtId="44" fontId="14" fillId="2" borderId="13" xfId="3" applyNumberFormat="1" applyFont="1" applyFill="1" applyBorder="1" applyAlignment="1">
      <alignment horizontal="right"/>
    </xf>
    <xf numFmtId="44" fontId="14" fillId="4" borderId="6" xfId="3" applyNumberFormat="1" applyFont="1" applyFill="1" applyBorder="1" applyAlignment="1">
      <alignment horizontal="right" vertical="center"/>
    </xf>
    <xf numFmtId="44" fontId="28" fillId="11" borderId="16" xfId="3" applyNumberFormat="1" applyFont="1" applyFill="1" applyBorder="1" applyAlignment="1">
      <alignment horizontal="right"/>
    </xf>
    <xf numFmtId="44" fontId="28" fillId="11" borderId="15" xfId="3" applyNumberFormat="1" applyFont="1" applyFill="1" applyBorder="1" applyAlignment="1">
      <alignment horizontal="right"/>
    </xf>
    <xf numFmtId="44" fontId="28" fillId="11" borderId="78" xfId="3" applyNumberFormat="1" applyFont="1" applyFill="1" applyBorder="1" applyAlignment="1">
      <alignment horizontal="right"/>
    </xf>
    <xf numFmtId="44" fontId="28" fillId="11" borderId="6" xfId="3" applyNumberFormat="1" applyFont="1" applyFill="1" applyBorder="1" applyAlignment="1">
      <alignment horizontal="right"/>
    </xf>
    <xf numFmtId="44" fontId="28" fillId="11" borderId="13" xfId="3" applyNumberFormat="1" applyFont="1" applyFill="1" applyBorder="1" applyAlignment="1">
      <alignment horizontal="right"/>
    </xf>
    <xf numFmtId="44" fontId="38" fillId="0" borderId="18" xfId="3" applyNumberFormat="1" applyFont="1" applyFill="1" applyBorder="1" applyAlignment="1">
      <alignment horizontal="right" vertical="center"/>
    </xf>
    <xf numFmtId="44" fontId="18" fillId="0" borderId="18" xfId="3" applyNumberFormat="1" applyFont="1" applyFill="1" applyBorder="1" applyAlignment="1">
      <alignment horizontal="right" vertical="center"/>
    </xf>
    <xf numFmtId="44" fontId="19" fillId="0" borderId="18" xfId="3" applyNumberFormat="1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49" fontId="19" fillId="0" borderId="23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left" vertical="center"/>
    </xf>
    <xf numFmtId="44" fontId="19" fillId="0" borderId="24" xfId="3" applyNumberFormat="1" applyFont="1" applyFill="1" applyBorder="1" applyAlignment="1">
      <alignment horizontal="right" vertical="center"/>
    </xf>
    <xf numFmtId="49" fontId="19" fillId="0" borderId="26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/>
    </xf>
    <xf numFmtId="0" fontId="51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53" fillId="0" borderId="18" xfId="0" applyFont="1" applyFill="1" applyBorder="1" applyAlignment="1">
      <alignment horizontal="left" vertical="center"/>
    </xf>
    <xf numFmtId="44" fontId="51" fillId="0" borderId="18" xfId="3" applyNumberFormat="1" applyFont="1" applyFill="1" applyBorder="1" applyAlignment="1">
      <alignment horizontal="right" vertical="center"/>
    </xf>
    <xf numFmtId="44" fontId="52" fillId="0" borderId="18" xfId="3" applyNumberFormat="1" applyFont="1" applyFill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/>
    </xf>
    <xf numFmtId="166" fontId="24" fillId="0" borderId="18" xfId="0" applyNumberFormat="1" applyFont="1" applyFill="1" applyBorder="1" applyAlignment="1">
      <alignment vertical="center"/>
    </xf>
    <xf numFmtId="0" fontId="18" fillId="0" borderId="2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44" fontId="19" fillId="0" borderId="29" xfId="3" applyNumberFormat="1" applyFont="1" applyFill="1" applyBorder="1" applyAlignment="1">
      <alignment horizontal="right" vertical="center" wrapText="1"/>
    </xf>
    <xf numFmtId="44" fontId="19" fillId="0" borderId="70" xfId="3" applyNumberFormat="1" applyFont="1" applyFill="1" applyBorder="1" applyAlignment="1">
      <alignment horizontal="right" vertical="center" wrapText="1"/>
    </xf>
    <xf numFmtId="0" fontId="24" fillId="0" borderId="0" xfId="0" applyFont="1" applyFill="1" applyAlignment="1">
      <alignment vertical="center"/>
    </xf>
    <xf numFmtId="44" fontId="41" fillId="0" borderId="0" xfId="0" applyNumberFormat="1" applyFont="1" applyFill="1" applyBorder="1" applyAlignment="1">
      <alignment horizontal="center" vertical="center"/>
    </xf>
    <xf numFmtId="44" fontId="24" fillId="0" borderId="0" xfId="0" applyNumberFormat="1" applyFont="1" applyFill="1" applyAlignment="1">
      <alignment horizontal="center" vertical="center"/>
    </xf>
    <xf numFmtId="0" fontId="25" fillId="0" borderId="0" xfId="0" applyFont="1" applyFill="1"/>
    <xf numFmtId="44" fontId="8" fillId="0" borderId="0" xfId="0" applyNumberFormat="1" applyFont="1" applyFill="1"/>
    <xf numFmtId="44" fontId="25" fillId="0" borderId="0" xfId="0" applyNumberFormat="1" applyFont="1" applyFill="1"/>
    <xf numFmtId="44" fontId="0" fillId="0" borderId="0" xfId="0" applyNumberFormat="1" applyFill="1"/>
    <xf numFmtId="44" fontId="0" fillId="0" borderId="0" xfId="0" applyNumberFormat="1" applyFill="1" applyBorder="1"/>
    <xf numFmtId="44" fontId="7" fillId="0" borderId="1" xfId="0" applyNumberFormat="1" applyFont="1" applyFill="1" applyBorder="1"/>
    <xf numFmtId="0" fontId="9" fillId="0" borderId="22" xfId="0" applyFont="1" applyFill="1" applyBorder="1" applyAlignment="1">
      <alignment horizontal="left" vertical="center"/>
    </xf>
    <xf numFmtId="44" fontId="14" fillId="11" borderId="79" xfId="3" applyNumberFormat="1" applyFont="1" applyFill="1" applyBorder="1" applyAlignment="1">
      <alignment horizontal="right"/>
    </xf>
    <xf numFmtId="44" fontId="35" fillId="11" borderId="80" xfId="0" applyNumberFormat="1" applyFont="1" applyFill="1" applyBorder="1" applyAlignment="1">
      <alignment horizontal="center"/>
    </xf>
    <xf numFmtId="44" fontId="14" fillId="2" borderId="78" xfId="3" applyNumberFormat="1" applyFont="1" applyFill="1" applyBorder="1" applyAlignment="1">
      <alignment horizontal="right"/>
    </xf>
    <xf numFmtId="44" fontId="27" fillId="2" borderId="6" xfId="3" applyNumberFormat="1" applyFont="1" applyFill="1" applyBorder="1" applyAlignment="1">
      <alignment horizontal="right"/>
    </xf>
    <xf numFmtId="0" fontId="10" fillId="16" borderId="0" xfId="0" applyFont="1" applyFill="1"/>
    <xf numFmtId="0" fontId="8" fillId="3" borderId="45" xfId="0" applyFont="1" applyFill="1" applyBorder="1" applyAlignment="1">
      <alignment horizontal="center" vertical="center" wrapText="1"/>
    </xf>
    <xf numFmtId="44" fontId="38" fillId="0" borderId="65" xfId="3" applyNumberFormat="1" applyFont="1" applyFill="1" applyBorder="1" applyAlignment="1">
      <alignment horizontal="right" vertical="center"/>
    </xf>
    <xf numFmtId="44" fontId="38" fillId="0" borderId="18" xfId="3" applyNumberFormat="1" applyFont="1" applyFill="1" applyBorder="1" applyAlignment="1">
      <alignment horizontal="left" vertical="center"/>
    </xf>
    <xf numFmtId="44" fontId="53" fillId="0" borderId="18" xfId="3" applyNumberFormat="1" applyFont="1" applyFill="1" applyBorder="1" applyAlignment="1">
      <alignment horizontal="right" vertical="center"/>
    </xf>
    <xf numFmtId="44" fontId="38" fillId="0" borderId="21" xfId="3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19" fillId="0" borderId="37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44" fontId="19" fillId="0" borderId="20" xfId="3" applyNumberFormat="1" applyFont="1" applyFill="1" applyBorder="1" applyAlignment="1">
      <alignment horizontal="right" vertical="center"/>
    </xf>
    <xf numFmtId="49" fontId="18" fillId="0" borderId="26" xfId="0" applyNumberFormat="1" applyFont="1" applyFill="1" applyBorder="1" applyAlignment="1">
      <alignment horizontal="center" vertical="center"/>
    </xf>
    <xf numFmtId="44" fontId="24" fillId="0" borderId="18" xfId="3" applyNumberFormat="1" applyFont="1" applyFill="1" applyBorder="1" applyAlignment="1">
      <alignment horizontal="right" vertical="center"/>
    </xf>
    <xf numFmtId="166" fontId="24" fillId="0" borderId="18" xfId="3" applyNumberFormat="1" applyFont="1" applyFill="1" applyBorder="1" applyAlignment="1">
      <alignment horizontal="right" vertical="center"/>
    </xf>
    <xf numFmtId="0" fontId="54" fillId="0" borderId="18" xfId="0" applyFont="1" applyFill="1" applyBorder="1" applyAlignment="1">
      <alignment horizontal="left" vertical="center"/>
    </xf>
    <xf numFmtId="166" fontId="59" fillId="0" borderId="18" xfId="3" applyNumberFormat="1" applyFont="1" applyFill="1" applyBorder="1" applyAlignment="1">
      <alignment horizontal="right" vertical="center"/>
    </xf>
    <xf numFmtId="44" fontId="22" fillId="0" borderId="18" xfId="3" applyNumberFormat="1" applyFont="1" applyFill="1" applyBorder="1" applyAlignment="1">
      <alignment horizontal="right" vertical="center"/>
    </xf>
    <xf numFmtId="44" fontId="19" fillId="0" borderId="65" xfId="3" applyNumberFormat="1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left"/>
    </xf>
    <xf numFmtId="44" fontId="39" fillId="0" borderId="1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44" fontId="39" fillId="0" borderId="0" xfId="0" applyNumberFormat="1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/>
    </xf>
    <xf numFmtId="44" fontId="30" fillId="17" borderId="1" xfId="3" applyFont="1" applyFill="1" applyBorder="1" applyAlignment="1">
      <alignment horizontal="center" vertical="center"/>
    </xf>
    <xf numFmtId="44" fontId="30" fillId="17" borderId="1" xfId="0" applyNumberFormat="1" applyFont="1" applyFill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166" fontId="0" fillId="0" borderId="0" xfId="0" applyNumberFormat="1"/>
    <xf numFmtId="49" fontId="38" fillId="4" borderId="37" xfId="0" applyNumberFormat="1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left" vertical="center"/>
    </xf>
    <xf numFmtId="0" fontId="38" fillId="8" borderId="45" xfId="0" applyFont="1" applyFill="1" applyBorder="1" applyAlignment="1">
      <alignment vertical="center" wrapText="1"/>
    </xf>
    <xf numFmtId="44" fontId="38" fillId="9" borderId="45" xfId="3" applyNumberFormat="1" applyFont="1" applyFill="1" applyBorder="1" applyAlignment="1">
      <alignment horizontal="right" vertical="center" wrapText="1"/>
    </xf>
    <xf numFmtId="44" fontId="38" fillId="9" borderId="52" xfId="3" applyNumberFormat="1" applyFont="1" applyFill="1" applyBorder="1" applyAlignment="1">
      <alignment horizontal="right" vertical="center" wrapText="1"/>
    </xf>
    <xf numFmtId="49" fontId="38" fillId="15" borderId="14" xfId="0" applyNumberFormat="1" applyFont="1" applyFill="1" applyBorder="1" applyAlignment="1">
      <alignment horizontal="center"/>
    </xf>
    <xf numFmtId="44" fontId="0" fillId="0" borderId="0" xfId="0" applyNumberFormat="1" applyFont="1"/>
    <xf numFmtId="44" fontId="38" fillId="0" borderId="0" xfId="0" applyNumberFormat="1" applyFont="1" applyBorder="1" applyAlignment="1">
      <alignment horizontal="center"/>
    </xf>
    <xf numFmtId="44" fontId="38" fillId="0" borderId="0" xfId="0" applyNumberFormat="1" applyFont="1" applyBorder="1"/>
    <xf numFmtId="44" fontId="56" fillId="0" borderId="0" xfId="0" applyNumberFormat="1" applyFont="1" applyBorder="1"/>
    <xf numFmtId="44" fontId="58" fillId="0" borderId="0" xfId="0" applyNumberFormat="1" applyFont="1" applyBorder="1"/>
    <xf numFmtId="44" fontId="55" fillId="0" borderId="0" xfId="0" applyNumberFormat="1" applyFont="1" applyBorder="1"/>
    <xf numFmtId="0" fontId="37" fillId="0" borderId="16" xfId="0" applyFont="1" applyBorder="1" applyAlignment="1">
      <alignment horizontal="center"/>
    </xf>
    <xf numFmtId="0" fontId="37" fillId="0" borderId="15" xfId="0" applyFont="1" applyBorder="1"/>
    <xf numFmtId="44" fontId="37" fillId="0" borderId="15" xfId="0" applyNumberFormat="1" applyFont="1" applyBorder="1"/>
    <xf numFmtId="44" fontId="37" fillId="0" borderId="78" xfId="0" applyNumberFormat="1" applyFont="1" applyBorder="1"/>
    <xf numFmtId="0" fontId="38" fillId="3" borderId="45" xfId="0" applyFont="1" applyFill="1" applyBorder="1" applyAlignment="1">
      <alignment horizontal="center" vertical="top" wrapText="1"/>
    </xf>
    <xf numFmtId="44" fontId="37" fillId="7" borderId="8" xfId="0" applyNumberFormat="1" applyFont="1" applyFill="1" applyBorder="1"/>
    <xf numFmtId="0" fontId="37" fillId="0" borderId="83" xfId="0" applyFont="1" applyFill="1" applyBorder="1" applyAlignment="1">
      <alignment horizontal="center" vertical="center" textRotation="90" wrapText="1"/>
    </xf>
    <xf numFmtId="0" fontId="38" fillId="0" borderId="84" xfId="0" applyFont="1" applyFill="1" applyBorder="1" applyAlignment="1">
      <alignment horizontal="center" vertical="center" wrapText="1"/>
    </xf>
    <xf numFmtId="0" fontId="38" fillId="0" borderId="84" xfId="0" applyFont="1" applyFill="1" applyBorder="1" applyAlignment="1">
      <alignment horizontal="center" vertical="top" wrapText="1"/>
    </xf>
    <xf numFmtId="0" fontId="38" fillId="0" borderId="85" xfId="0" applyFont="1" applyFill="1" applyBorder="1" applyAlignment="1" applyProtection="1">
      <alignment horizontal="center" vertical="center" wrapText="1"/>
      <protection locked="0" hidden="1"/>
    </xf>
    <xf numFmtId="44" fontId="38" fillId="0" borderId="78" xfId="0" applyNumberFormat="1" applyFont="1" applyBorder="1"/>
    <xf numFmtId="0" fontId="10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44" fontId="18" fillId="0" borderId="65" xfId="3" applyNumberFormat="1" applyFont="1" applyFill="1" applyBorder="1" applyAlignment="1">
      <alignment horizontal="right" vertical="center"/>
    </xf>
    <xf numFmtId="44" fontId="37" fillId="7" borderId="9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/>
    <xf numFmtId="44" fontId="22" fillId="0" borderId="0" xfId="3" applyNumberFormat="1" applyFont="1" applyFill="1" applyBorder="1" applyAlignment="1">
      <alignment horizontal="right" vertical="center"/>
    </xf>
    <xf numFmtId="44" fontId="18" fillId="0" borderId="0" xfId="3" applyNumberFormat="1" applyFont="1" applyFill="1" applyBorder="1" applyAlignment="1">
      <alignment horizontal="right" vertical="center"/>
    </xf>
    <xf numFmtId="44" fontId="51" fillId="0" borderId="0" xfId="3" applyNumberFormat="1" applyFont="1" applyFill="1" applyBorder="1" applyAlignment="1">
      <alignment horizontal="right" vertical="center"/>
    </xf>
    <xf numFmtId="44" fontId="19" fillId="0" borderId="0" xfId="3" applyNumberFormat="1" applyFont="1" applyFill="1" applyBorder="1" applyAlignment="1">
      <alignment horizontal="right" vertical="center"/>
    </xf>
    <xf numFmtId="44" fontId="52" fillId="0" borderId="0" xfId="3" applyNumberFormat="1" applyFont="1" applyFill="1" applyBorder="1" applyAlignment="1">
      <alignment horizontal="right" vertical="center"/>
    </xf>
    <xf numFmtId="44" fontId="19" fillId="0" borderId="0" xfId="3" applyNumberFormat="1" applyFont="1" applyFill="1" applyBorder="1" applyAlignment="1">
      <alignment horizontal="right" vertical="center" wrapText="1"/>
    </xf>
    <xf numFmtId="44" fontId="18" fillId="0" borderId="0" xfId="3" applyNumberFormat="1" applyFont="1" applyFill="1" applyBorder="1" applyAlignment="1">
      <alignment horizontal="left" vertical="center"/>
    </xf>
    <xf numFmtId="44" fontId="38" fillId="0" borderId="0" xfId="3" applyNumberFormat="1" applyFont="1" applyFill="1" applyBorder="1" applyAlignment="1">
      <alignment horizontal="left" vertical="center"/>
    </xf>
    <xf numFmtId="44" fontId="22" fillId="0" borderId="86" xfId="3" applyNumberFormat="1" applyFont="1" applyFill="1" applyBorder="1" applyAlignment="1">
      <alignment horizontal="right" vertical="center"/>
    </xf>
    <xf numFmtId="44" fontId="22" fillId="0" borderId="65" xfId="3" applyNumberFormat="1" applyFont="1" applyFill="1" applyBorder="1" applyAlignment="1">
      <alignment horizontal="right" vertical="center"/>
    </xf>
    <xf numFmtId="44" fontId="51" fillId="0" borderId="65" xfId="3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/>
    <xf numFmtId="44" fontId="38" fillId="0" borderId="0" xfId="3" applyNumberFormat="1" applyFont="1" applyFill="1" applyBorder="1" applyAlignment="1">
      <alignment horizontal="right" vertical="center"/>
    </xf>
    <xf numFmtId="44" fontId="53" fillId="0" borderId="0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62" fillId="0" borderId="0" xfId="0" applyFont="1"/>
    <xf numFmtId="0" fontId="63" fillId="0" borderId="18" xfId="0" applyFont="1" applyFill="1" applyBorder="1" applyAlignment="1">
      <alignment horizontal="left" vertical="center"/>
    </xf>
    <xf numFmtId="44" fontId="19" fillId="0" borderId="25" xfId="3" applyNumberFormat="1" applyFont="1" applyFill="1" applyBorder="1" applyAlignment="1">
      <alignment horizontal="right" vertical="center"/>
    </xf>
    <xf numFmtId="44" fontId="19" fillId="0" borderId="30" xfId="3" applyNumberFormat="1" applyFont="1" applyFill="1" applyBorder="1" applyAlignment="1">
      <alignment horizontal="right" vertical="center" wrapText="1"/>
    </xf>
    <xf numFmtId="167" fontId="8" fillId="0" borderId="18" xfId="0" applyNumberFormat="1" applyFont="1" applyBorder="1"/>
    <xf numFmtId="44" fontId="8" fillId="0" borderId="18" xfId="0" applyNumberFormat="1" applyFont="1" applyBorder="1"/>
    <xf numFmtId="0" fontId="17" fillId="7" borderId="12" xfId="0" applyFont="1" applyFill="1" applyBorder="1" applyAlignment="1">
      <alignment horizontal="left"/>
    </xf>
    <xf numFmtId="0" fontId="17" fillId="2" borderId="78" xfId="0" applyFont="1" applyFill="1" applyBorder="1" applyAlignment="1">
      <alignment horizontal="left"/>
    </xf>
    <xf numFmtId="0" fontId="29" fillId="11" borderId="78" xfId="0" applyFont="1" applyFill="1" applyBorder="1" applyAlignment="1">
      <alignment horizontal="left" vertical="center"/>
    </xf>
    <xf numFmtId="44" fontId="14" fillId="0" borderId="87" xfId="3" applyNumberFormat="1" applyFont="1" applyFill="1" applyBorder="1" applyAlignment="1">
      <alignment horizontal="right"/>
    </xf>
    <xf numFmtId="44" fontId="14" fillId="0" borderId="69" xfId="3" applyNumberFormat="1" applyFont="1" applyFill="1" applyBorder="1" applyAlignment="1">
      <alignment horizontal="right"/>
    </xf>
    <xf numFmtId="44" fontId="14" fillId="4" borderId="16" xfId="3" applyNumberFormat="1" applyFont="1" applyFill="1" applyBorder="1" applyAlignment="1">
      <alignment horizontal="right"/>
    </xf>
    <xf numFmtId="44" fontId="14" fillId="4" borderId="87" xfId="3" applyNumberFormat="1" applyFont="1" applyFill="1" applyBorder="1" applyAlignment="1">
      <alignment horizontal="right"/>
    </xf>
    <xf numFmtId="44" fontId="14" fillId="4" borderId="69" xfId="3" applyNumberFormat="1" applyFont="1" applyFill="1" applyBorder="1" applyAlignment="1">
      <alignment horizontal="right"/>
    </xf>
    <xf numFmtId="44" fontId="8" fillId="0" borderId="0" xfId="0" applyNumberFormat="1" applyFont="1" applyBorder="1"/>
    <xf numFmtId="0" fontId="30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4" fontId="35" fillId="0" borderId="80" xfId="0" applyNumberFormat="1" applyFont="1" applyFill="1" applyBorder="1" applyAlignment="1">
      <alignment horizontal="center"/>
    </xf>
    <xf numFmtId="44" fontId="36" fillId="0" borderId="0" xfId="0" applyNumberFormat="1" applyFont="1" applyFill="1" applyBorder="1" applyAlignment="1">
      <alignment horizontal="center"/>
    </xf>
    <xf numFmtId="44" fontId="2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30" fillId="0" borderId="0" xfId="3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4" fontId="30" fillId="0" borderId="0" xfId="0" applyNumberFormat="1" applyFont="1" applyFill="1" applyBorder="1" applyAlignment="1">
      <alignment horizontal="center" vertical="center"/>
    </xf>
    <xf numFmtId="44" fontId="36" fillId="0" borderId="0" xfId="0" applyNumberFormat="1" applyFont="1" applyFill="1" applyBorder="1" applyAlignment="1">
      <alignment horizontal="center" vertical="center"/>
    </xf>
    <xf numFmtId="165" fontId="47" fillId="4" borderId="88" xfId="2" applyFont="1" applyFill="1" applyBorder="1" applyAlignment="1">
      <alignment horizontal="center"/>
    </xf>
    <xf numFmtId="0" fontId="65" fillId="0" borderId="18" xfId="0" applyFont="1" applyBorder="1" applyAlignment="1">
      <alignment horizontal="left" vertical="center"/>
    </xf>
    <xf numFmtId="0" fontId="66" fillId="0" borderId="89" xfId="0" applyFont="1" applyBorder="1" applyAlignment="1">
      <alignment horizontal="center" vertical="center"/>
    </xf>
    <xf numFmtId="165" fontId="48" fillId="4" borderId="88" xfId="2" applyFont="1" applyFill="1" applyBorder="1" applyAlignment="1">
      <alignment horizontal="center"/>
    </xf>
    <xf numFmtId="0" fontId="33" fillId="3" borderId="46" xfId="0" applyFont="1" applyFill="1" applyBorder="1" applyAlignment="1">
      <alignment horizontal="center" vertical="top" wrapText="1"/>
    </xf>
    <xf numFmtId="44" fontId="14" fillId="4" borderId="22" xfId="3" applyNumberFormat="1" applyFont="1" applyFill="1" applyBorder="1" applyAlignment="1">
      <alignment horizontal="right"/>
    </xf>
    <xf numFmtId="44" fontId="14" fillId="2" borderId="22" xfId="3" applyNumberFormat="1" applyFont="1" applyFill="1" applyBorder="1" applyAlignment="1">
      <alignment horizontal="right"/>
    </xf>
    <xf numFmtId="44" fontId="14" fillId="4" borderId="0" xfId="3" applyFont="1" applyFill="1" applyBorder="1" applyAlignment="1">
      <alignment horizontal="center"/>
    </xf>
    <xf numFmtId="9" fontId="9" fillId="4" borderId="0" xfId="0" applyNumberFormat="1" applyFont="1" applyFill="1" applyBorder="1" applyAlignment="1">
      <alignment horizontal="center"/>
    </xf>
    <xf numFmtId="44" fontId="14" fillId="0" borderId="13" xfId="3" applyNumberFormat="1" applyFont="1" applyFill="1" applyBorder="1" applyAlignment="1">
      <alignment horizontal="right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44" fontId="64" fillId="12" borderId="1" xfId="0" applyNumberFormat="1" applyFont="1" applyFill="1" applyBorder="1" applyAlignment="1">
      <alignment horizontal="center"/>
    </xf>
    <xf numFmtId="44" fontId="38" fillId="0" borderId="0" xfId="0" applyNumberFormat="1" applyFont="1" applyFill="1"/>
    <xf numFmtId="44" fontId="38" fillId="0" borderId="0" xfId="3" applyNumberFormat="1" applyFont="1" applyFill="1" applyBorder="1" applyAlignment="1">
      <alignment horizontal="right" vertical="center" wrapText="1"/>
    </xf>
    <xf numFmtId="44" fontId="67" fillId="0" borderId="0" xfId="0" applyNumberFormat="1" applyFont="1"/>
    <xf numFmtId="44" fontId="37" fillId="0" borderId="38" xfId="3" applyNumberFormat="1" applyFont="1" applyFill="1" applyBorder="1" applyAlignment="1">
      <alignment horizontal="right" vertical="center"/>
    </xf>
    <xf numFmtId="44" fontId="37" fillId="0" borderId="18" xfId="3" applyNumberFormat="1" applyFont="1" applyFill="1" applyBorder="1" applyAlignment="1">
      <alignment horizontal="right" vertical="center"/>
    </xf>
    <xf numFmtId="44" fontId="37" fillId="0" borderId="65" xfId="3" applyNumberFormat="1" applyFont="1" applyFill="1" applyBorder="1" applyAlignment="1">
      <alignment horizontal="right" vertical="center"/>
    </xf>
    <xf numFmtId="44" fontId="37" fillId="0" borderId="27" xfId="3" applyNumberFormat="1" applyFont="1" applyFill="1" applyBorder="1" applyAlignment="1">
      <alignment horizontal="right" vertical="center"/>
    </xf>
    <xf numFmtId="0" fontId="53" fillId="0" borderId="26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0" fontId="54" fillId="4" borderId="18" xfId="0" applyFont="1" applyFill="1" applyBorder="1" applyAlignment="1">
      <alignment horizontal="left" vertical="center"/>
    </xf>
    <xf numFmtId="0" fontId="37" fillId="4" borderId="18" xfId="0" applyFont="1" applyFill="1" applyBorder="1" applyAlignment="1">
      <alignment horizontal="left" vertical="center"/>
    </xf>
    <xf numFmtId="0" fontId="0" fillId="0" borderId="0" xfId="0" applyFont="1" applyFill="1" applyBorder="1"/>
    <xf numFmtId="44" fontId="60" fillId="0" borderId="0" xfId="0" applyNumberFormat="1" applyFont="1" applyFill="1" applyBorder="1"/>
    <xf numFmtId="44" fontId="60" fillId="0" borderId="0" xfId="0" applyNumberFormat="1" applyFont="1" applyFill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/>
    </xf>
    <xf numFmtId="44" fontId="15" fillId="0" borderId="0" xfId="0" applyNumberFormat="1" applyFont="1" applyFill="1" applyBorder="1"/>
    <xf numFmtId="44" fontId="25" fillId="0" borderId="0" xfId="0" applyNumberFormat="1" applyFont="1" applyFill="1" applyBorder="1"/>
    <xf numFmtId="44" fontId="11" fillId="0" borderId="0" xfId="0" applyNumberFormat="1" applyFont="1" applyFill="1" applyBorder="1"/>
    <xf numFmtId="164" fontId="0" fillId="0" borderId="0" xfId="0" applyNumberFormat="1" applyFill="1" applyBorder="1"/>
    <xf numFmtId="44" fontId="61" fillId="0" borderId="0" xfId="0" applyNumberFormat="1" applyFont="1" applyFill="1" applyBorder="1"/>
    <xf numFmtId="8" fontId="60" fillId="0" borderId="0" xfId="0" applyNumberFormat="1" applyFont="1" applyFill="1" applyBorder="1"/>
    <xf numFmtId="0" fontId="2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/>
    <xf numFmtId="9" fontId="15" fillId="0" borderId="0" xfId="4" applyFont="1" applyFill="1" applyBorder="1" applyAlignment="1">
      <alignment horizontal="center"/>
    </xf>
    <xf numFmtId="4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44" fontId="15" fillId="0" borderId="0" xfId="0" applyNumberFormat="1" applyFont="1" applyFill="1" applyBorder="1" applyAlignment="1">
      <alignment vertical="center"/>
    </xf>
    <xf numFmtId="44" fontId="57" fillId="0" borderId="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10" fontId="10" fillId="0" borderId="0" xfId="0" applyNumberFormat="1" applyFon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165" fontId="48" fillId="14" borderId="94" xfId="2" applyFont="1" applyFill="1" applyBorder="1" applyAlignment="1">
      <alignment vertical="center" wrapText="1"/>
    </xf>
    <xf numFmtId="0" fontId="68" fillId="0" borderId="96" xfId="0" applyFont="1" applyBorder="1" applyAlignment="1">
      <alignment horizontal="left" vertical="center"/>
    </xf>
    <xf numFmtId="165" fontId="47" fillId="4" borderId="97" xfId="2" applyFont="1" applyFill="1" applyBorder="1" applyAlignment="1">
      <alignment horizontal="center"/>
    </xf>
    <xf numFmtId="0" fontId="49" fillId="0" borderId="62" xfId="0" applyNumberFormat="1" applyFont="1" applyBorder="1" applyAlignment="1">
      <alignment horizontal="center"/>
    </xf>
    <xf numFmtId="0" fontId="68" fillId="0" borderId="89" xfId="0" applyFont="1" applyBorder="1" applyAlignment="1">
      <alignment horizontal="center" vertical="center"/>
    </xf>
    <xf numFmtId="0" fontId="68" fillId="0" borderId="95" xfId="0" applyFont="1" applyBorder="1" applyAlignment="1">
      <alignment horizontal="center" vertical="center"/>
    </xf>
    <xf numFmtId="0" fontId="66" fillId="0" borderId="18" xfId="0" applyFont="1" applyBorder="1" applyAlignment="1">
      <alignment horizontal="left" vertical="center"/>
    </xf>
    <xf numFmtId="165" fontId="48" fillId="14" borderId="90" xfId="2" applyFont="1" applyFill="1" applyBorder="1" applyAlignment="1">
      <alignment vertical="center" wrapText="1"/>
    </xf>
    <xf numFmtId="0" fontId="69" fillId="0" borderId="0" xfId="0" applyFont="1" applyBorder="1" applyAlignment="1">
      <alignment horizontal="left" vertical="center"/>
    </xf>
    <xf numFmtId="165" fontId="70" fillId="4" borderId="88" xfId="2" applyFont="1" applyFill="1" applyBorder="1" applyAlignment="1">
      <alignment horizontal="center"/>
    </xf>
    <xf numFmtId="165" fontId="70" fillId="2" borderId="63" xfId="2" applyFont="1" applyFill="1" applyBorder="1" applyAlignment="1">
      <alignment horizontal="center"/>
    </xf>
    <xf numFmtId="165" fontId="71" fillId="4" borderId="97" xfId="2" applyFont="1" applyFill="1" applyBorder="1" applyAlignment="1">
      <alignment horizontal="center"/>
    </xf>
    <xf numFmtId="165" fontId="71" fillId="2" borderId="63" xfId="2" applyFont="1" applyFill="1" applyBorder="1" applyAlignment="1">
      <alignment horizontal="center"/>
    </xf>
    <xf numFmtId="44" fontId="7" fillId="0" borderId="0" xfId="0" applyNumberFormat="1" applyFont="1" applyAlignment="1">
      <alignment horizontal="left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Alignment="1">
      <alignment horizontal="center"/>
    </xf>
    <xf numFmtId="44" fontId="72" fillId="0" borderId="0" xfId="0" applyNumberFormat="1" applyFont="1"/>
    <xf numFmtId="44" fontId="7" fillId="0" borderId="0" xfId="0" applyNumberFormat="1" applyFont="1"/>
    <xf numFmtId="0" fontId="27" fillId="3" borderId="31" xfId="0" applyFont="1" applyFill="1" applyBorder="1" applyAlignment="1">
      <alignment horizontal="center" vertical="center" wrapText="1"/>
    </xf>
    <xf numFmtId="44" fontId="14" fillId="11" borderId="98" xfId="3" applyNumberFormat="1" applyFont="1" applyFill="1" applyBorder="1" applyAlignment="1">
      <alignment horizontal="right"/>
    </xf>
    <xf numFmtId="44" fontId="27" fillId="2" borderId="92" xfId="3" applyNumberFormat="1" applyFont="1" applyFill="1" applyBorder="1" applyAlignment="1">
      <alignment horizontal="right"/>
    </xf>
    <xf numFmtId="44" fontId="28" fillId="11" borderId="92" xfId="3" applyNumberFormat="1" applyFont="1" applyFill="1" applyBorder="1" applyAlignment="1">
      <alignment horizontal="right"/>
    </xf>
    <xf numFmtId="44" fontId="28" fillId="11" borderId="22" xfId="3" applyNumberFormat="1" applyFont="1" applyFill="1" applyBorder="1" applyAlignment="1">
      <alignment horizontal="right"/>
    </xf>
    <xf numFmtId="44" fontId="14" fillId="11" borderId="99" xfId="3" applyNumberFormat="1" applyFont="1" applyFill="1" applyBorder="1" applyAlignment="1">
      <alignment horizontal="right"/>
    </xf>
    <xf numFmtId="44" fontId="14" fillId="11" borderId="36" xfId="3" applyNumberFormat="1" applyFont="1" applyFill="1" applyBorder="1" applyAlignment="1">
      <alignment horizontal="right"/>
    </xf>
    <xf numFmtId="44" fontId="14" fillId="11" borderId="81" xfId="3" applyNumberFormat="1" applyFont="1" applyFill="1" applyBorder="1" applyAlignment="1">
      <alignment horizontal="right"/>
    </xf>
    <xf numFmtId="44" fontId="28" fillId="11" borderId="101" xfId="3" applyNumberFormat="1" applyFont="1" applyFill="1" applyBorder="1" applyAlignment="1">
      <alignment horizontal="right"/>
    </xf>
    <xf numFmtId="44" fontId="28" fillId="11" borderId="102" xfId="3" applyNumberFormat="1" applyFont="1" applyFill="1" applyBorder="1" applyAlignment="1">
      <alignment horizontal="right"/>
    </xf>
    <xf numFmtId="44" fontId="14" fillId="11" borderId="101" xfId="3" applyNumberFormat="1" applyFont="1" applyFill="1" applyBorder="1" applyAlignment="1">
      <alignment horizontal="right"/>
    </xf>
    <xf numFmtId="44" fontId="14" fillId="4" borderId="100" xfId="3" applyNumberFormat="1" applyFont="1" applyFill="1" applyBorder="1" applyAlignment="1">
      <alignment horizontal="right"/>
    </xf>
    <xf numFmtId="44" fontId="14" fillId="11" borderId="73" xfId="3" applyNumberFormat="1" applyFont="1" applyFill="1" applyBorder="1" applyAlignment="1">
      <alignment horizontal="right"/>
    </xf>
    <xf numFmtId="44" fontId="14" fillId="11" borderId="78" xfId="3" applyNumberFormat="1" applyFont="1" applyFill="1" applyBorder="1" applyAlignment="1">
      <alignment horizontal="right"/>
    </xf>
    <xf numFmtId="0" fontId="27" fillId="0" borderId="105" xfId="0" applyFont="1" applyBorder="1" applyAlignment="1">
      <alignment horizontal="center" vertical="center" wrapText="1"/>
    </xf>
    <xf numFmtId="0" fontId="27" fillId="3" borderId="106" xfId="0" applyFont="1" applyFill="1" applyBorder="1" applyAlignment="1">
      <alignment horizontal="center" vertical="center" wrapText="1"/>
    </xf>
    <xf numFmtId="0" fontId="33" fillId="3" borderId="108" xfId="0" applyFont="1" applyFill="1" applyBorder="1" applyAlignment="1">
      <alignment horizontal="center" vertical="top" wrapText="1"/>
    </xf>
    <xf numFmtId="0" fontId="27" fillId="0" borderId="82" xfId="0" applyFont="1" applyBorder="1" applyAlignment="1">
      <alignment horizontal="center" wrapText="1"/>
    </xf>
    <xf numFmtId="0" fontId="27" fillId="3" borderId="109" xfId="0" applyFont="1" applyFill="1" applyBorder="1" applyAlignment="1">
      <alignment horizontal="center" vertical="center" wrapText="1"/>
    </xf>
    <xf numFmtId="0" fontId="73" fillId="18" borderId="102" xfId="0" applyFont="1" applyFill="1" applyBorder="1" applyAlignment="1">
      <alignment horizontal="center" vertical="center" wrapText="1"/>
    </xf>
    <xf numFmtId="44" fontId="14" fillId="2" borderId="101" xfId="3" applyNumberFormat="1" applyFont="1" applyFill="1" applyBorder="1" applyAlignment="1">
      <alignment horizontal="right"/>
    </xf>
    <xf numFmtId="44" fontId="14" fillId="4" borderId="102" xfId="3" applyNumberFormat="1" applyFont="1" applyFill="1" applyBorder="1" applyAlignment="1">
      <alignment horizontal="right"/>
    </xf>
    <xf numFmtId="44" fontId="14" fillId="2" borderId="102" xfId="3" applyNumberFormat="1" applyFont="1" applyFill="1" applyBorder="1" applyAlignment="1">
      <alignment horizontal="right"/>
    </xf>
    <xf numFmtId="44" fontId="14" fillId="4" borderId="101" xfId="3" applyNumberFormat="1" applyFont="1" applyFill="1" applyBorder="1" applyAlignment="1">
      <alignment horizontal="right"/>
    </xf>
    <xf numFmtId="0" fontId="27" fillId="3" borderId="110" xfId="0" applyFont="1" applyFill="1" applyBorder="1" applyAlignment="1">
      <alignment horizontal="center" vertical="center" wrapText="1"/>
    </xf>
    <xf numFmtId="0" fontId="33" fillId="3" borderId="111" xfId="0" applyFont="1" applyFill="1" applyBorder="1" applyAlignment="1">
      <alignment horizontal="center" vertical="top" wrapText="1"/>
    </xf>
    <xf numFmtId="0" fontId="27" fillId="3" borderId="112" xfId="0" applyFont="1" applyFill="1" applyBorder="1" applyAlignment="1">
      <alignment horizontal="center" vertical="center" wrapText="1"/>
    </xf>
    <xf numFmtId="0" fontId="27" fillId="18" borderId="113" xfId="0" applyFont="1" applyFill="1" applyBorder="1" applyAlignment="1">
      <alignment horizontal="center" vertical="center" wrapText="1"/>
    </xf>
    <xf numFmtId="0" fontId="27" fillId="0" borderId="114" xfId="0" applyFont="1" applyFill="1" applyBorder="1" applyAlignment="1">
      <alignment horizontal="center" vertical="center" wrapText="1"/>
    </xf>
    <xf numFmtId="0" fontId="33" fillId="3" borderId="115" xfId="0" applyFont="1" applyFill="1" applyBorder="1" applyAlignment="1">
      <alignment horizontal="center" vertical="center" wrapText="1"/>
    </xf>
    <xf numFmtId="0" fontId="33" fillId="0" borderId="116" xfId="0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top" wrapText="1"/>
    </xf>
    <xf numFmtId="4" fontId="10" fillId="0" borderId="45" xfId="0" applyNumberFormat="1" applyFont="1" applyFill="1" applyBorder="1" applyAlignment="1">
      <alignment horizontal="center" vertical="top" wrapText="1"/>
    </xf>
    <xf numFmtId="4" fontId="19" fillId="0" borderId="24" xfId="0" applyNumberFormat="1" applyFont="1" applyFill="1" applyBorder="1" applyAlignment="1">
      <alignment horizontal="left" vertical="center"/>
    </xf>
    <xf numFmtId="4" fontId="19" fillId="0" borderId="24" xfId="3" applyNumberFormat="1" applyFont="1" applyFill="1" applyBorder="1" applyAlignment="1">
      <alignment horizontal="right" vertical="center"/>
    </xf>
    <xf numFmtId="4" fontId="19" fillId="0" borderId="25" xfId="3" applyNumberFormat="1" applyFont="1" applyFill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left" vertical="center"/>
    </xf>
    <xf numFmtId="4" fontId="19" fillId="0" borderId="18" xfId="3" applyNumberFormat="1" applyFont="1" applyFill="1" applyBorder="1" applyAlignment="1">
      <alignment horizontal="right" vertical="center"/>
    </xf>
    <xf numFmtId="4" fontId="19" fillId="0" borderId="27" xfId="3" applyNumberFormat="1" applyFont="1" applyFill="1" applyBorder="1" applyAlignment="1">
      <alignment horizontal="right" vertical="center"/>
    </xf>
    <xf numFmtId="4" fontId="51" fillId="0" borderId="18" xfId="0" applyNumberFormat="1" applyFont="1" applyFill="1" applyBorder="1" applyAlignment="1">
      <alignment horizontal="left" vertical="center"/>
    </xf>
    <xf numFmtId="4" fontId="18" fillId="0" borderId="18" xfId="0" applyNumberFormat="1" applyFont="1" applyFill="1" applyBorder="1" applyAlignment="1">
      <alignment horizontal="left" vertical="center"/>
    </xf>
    <xf numFmtId="4" fontId="18" fillId="0" borderId="18" xfId="3" applyNumberFormat="1" applyFont="1" applyFill="1" applyBorder="1" applyAlignment="1">
      <alignment horizontal="right" vertical="center"/>
    </xf>
    <xf numFmtId="4" fontId="18" fillId="0" borderId="27" xfId="3" applyNumberFormat="1" applyFont="1" applyFill="1" applyBorder="1" applyAlignment="1">
      <alignment horizontal="right" vertical="center"/>
    </xf>
    <xf numFmtId="4" fontId="53" fillId="0" borderId="18" xfId="0" applyNumberFormat="1" applyFont="1" applyFill="1" applyBorder="1" applyAlignment="1">
      <alignment horizontal="left" vertical="center"/>
    </xf>
    <xf numFmtId="49" fontId="18" fillId="0" borderId="26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49" fontId="51" fillId="0" borderId="26" xfId="0" applyNumberFormat="1" applyFont="1" applyFill="1" applyBorder="1" applyAlignment="1">
      <alignment horizontal="center" vertical="center" wrapText="1"/>
    </xf>
    <xf numFmtId="49" fontId="52" fillId="0" borderId="26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vertical="center" wrapText="1"/>
    </xf>
    <xf numFmtId="49" fontId="24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/>
    <xf numFmtId="0" fontId="76" fillId="0" borderId="0" xfId="0" applyFont="1" applyBorder="1" applyAlignment="1">
      <alignment horizontal="left" wrapText="1" readingOrder="1"/>
    </xf>
    <xf numFmtId="0" fontId="15" fillId="0" borderId="0" xfId="0" applyFont="1" applyAlignment="1">
      <alignment readingOrder="1"/>
    </xf>
    <xf numFmtId="0" fontId="75" fillId="0" borderId="0" xfId="0" applyFont="1" applyFill="1" applyBorder="1" applyAlignment="1">
      <alignment horizontal="left" vertical="center" wrapText="1" readingOrder="1"/>
    </xf>
    <xf numFmtId="44" fontId="75" fillId="0" borderId="0" xfId="0" applyNumberFormat="1" applyFont="1" applyFill="1" applyBorder="1" applyAlignment="1">
      <alignment horizontal="center" vertical="center" wrapText="1" readingOrder="1"/>
    </xf>
    <xf numFmtId="0" fontId="78" fillId="0" borderId="0" xfId="0" applyFont="1"/>
    <xf numFmtId="0" fontId="80" fillId="12" borderId="117" xfId="0" applyFont="1" applyFill="1" applyBorder="1" applyAlignment="1">
      <alignment horizontal="left" vertical="center" wrapText="1" readingOrder="1"/>
    </xf>
    <xf numFmtId="0" fontId="80" fillId="12" borderId="118" xfId="0" applyFont="1" applyFill="1" applyBorder="1" applyAlignment="1">
      <alignment horizontal="center" vertical="center" wrapText="1" readingOrder="1"/>
    </xf>
    <xf numFmtId="0" fontId="80" fillId="12" borderId="119" xfId="0" applyFont="1" applyFill="1" applyBorder="1" applyAlignment="1">
      <alignment horizontal="center" vertical="center" wrapText="1" readingOrder="1"/>
    </xf>
    <xf numFmtId="0" fontId="81" fillId="2" borderId="120" xfId="0" applyFont="1" applyFill="1" applyBorder="1" applyAlignment="1">
      <alignment horizontal="left" vertical="center" wrapText="1" readingOrder="1"/>
    </xf>
    <xf numFmtId="44" fontId="81" fillId="2" borderId="121" xfId="0" applyNumberFormat="1" applyFont="1" applyFill="1" applyBorder="1" applyAlignment="1">
      <alignment horizontal="center" vertical="center" wrapText="1" readingOrder="1"/>
    </xf>
    <xf numFmtId="44" fontId="81" fillId="2" borderId="122" xfId="0" applyNumberFormat="1" applyFont="1" applyFill="1" applyBorder="1" applyAlignment="1">
      <alignment horizontal="center" vertical="center" wrapText="1" readingOrder="1"/>
    </xf>
    <xf numFmtId="0" fontId="81" fillId="2" borderId="123" xfId="0" applyFont="1" applyFill="1" applyBorder="1" applyAlignment="1">
      <alignment horizontal="left" vertical="center" wrapText="1" readingOrder="1"/>
    </xf>
    <xf numFmtId="44" fontId="81" fillId="2" borderId="124" xfId="0" applyNumberFormat="1" applyFont="1" applyFill="1" applyBorder="1" applyAlignment="1">
      <alignment horizontal="center" vertical="center" wrapText="1" readingOrder="1"/>
    </xf>
    <xf numFmtId="0" fontId="81" fillId="2" borderId="125" xfId="0" applyFont="1" applyFill="1" applyBorder="1" applyAlignment="1">
      <alignment horizontal="left" vertical="center" wrapText="1" readingOrder="1"/>
    </xf>
    <xf numFmtId="44" fontId="81" fillId="2" borderId="126" xfId="0" applyNumberFormat="1" applyFont="1" applyFill="1" applyBorder="1" applyAlignment="1">
      <alignment horizontal="center" vertical="center" wrapText="1" readingOrder="1"/>
    </xf>
    <xf numFmtId="44" fontId="80" fillId="12" borderId="118" xfId="0" applyNumberFormat="1" applyFont="1" applyFill="1" applyBorder="1" applyAlignment="1">
      <alignment horizontal="center" vertical="center" wrapText="1" readingOrder="1"/>
    </xf>
    <xf numFmtId="44" fontId="80" fillId="12" borderId="119" xfId="0" applyNumberFormat="1" applyFont="1" applyFill="1" applyBorder="1" applyAlignment="1">
      <alignment horizontal="center" vertical="center" wrapText="1" readingOrder="1"/>
    </xf>
    <xf numFmtId="0" fontId="77" fillId="0" borderId="0" xfId="0" applyFont="1" applyBorder="1" applyAlignment="1">
      <alignment horizontal="center" vertical="center" wrapText="1" readingOrder="1"/>
    </xf>
    <xf numFmtId="0" fontId="77" fillId="0" borderId="0" xfId="0" applyFont="1" applyBorder="1" applyAlignment="1">
      <alignment horizontal="center" vertical="center" wrapText="1" readingOrder="1"/>
    </xf>
    <xf numFmtId="44" fontId="8" fillId="0" borderId="0" xfId="0" applyNumberFormat="1" applyFont="1" applyFill="1" applyBorder="1"/>
    <xf numFmtId="0" fontId="10" fillId="0" borderId="0" xfId="0" applyFont="1" applyBorder="1"/>
    <xf numFmtId="44" fontId="7" fillId="0" borderId="0" xfId="0" applyNumberFormat="1" applyFont="1" applyFill="1" applyBorder="1"/>
    <xf numFmtId="0" fontId="56" fillId="2" borderId="33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56" fillId="2" borderId="35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35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/>
    </xf>
    <xf numFmtId="0" fontId="56" fillId="2" borderId="36" xfId="0" applyFont="1" applyFill="1" applyBorder="1" applyAlignment="1">
      <alignment horizontal="center"/>
    </xf>
    <xf numFmtId="0" fontId="56" fillId="2" borderId="3" xfId="0" applyFont="1" applyFill="1" applyBorder="1" applyAlignment="1">
      <alignment horizontal="center"/>
    </xf>
    <xf numFmtId="0" fontId="56" fillId="2" borderId="4" xfId="0" applyFont="1" applyFill="1" applyBorder="1" applyAlignment="1">
      <alignment horizontal="center"/>
    </xf>
    <xf numFmtId="0" fontId="37" fillId="6" borderId="53" xfId="0" applyFont="1" applyFill="1" applyBorder="1" applyAlignment="1">
      <alignment horizontal="center" vertical="center" textRotation="90" wrapText="1"/>
    </xf>
    <xf numFmtId="0" fontId="37" fillId="6" borderId="54" xfId="0" applyFont="1" applyFill="1" applyBorder="1" applyAlignment="1">
      <alignment horizontal="center" vertical="center" textRotation="90" wrapText="1"/>
    </xf>
    <xf numFmtId="0" fontId="37" fillId="6" borderId="55" xfId="0" applyFont="1" applyFill="1" applyBorder="1" applyAlignment="1">
      <alignment horizontal="center" vertical="center" textRotation="90" wrapText="1"/>
    </xf>
    <xf numFmtId="0" fontId="38" fillId="6" borderId="48" xfId="0" applyFont="1" applyFill="1" applyBorder="1" applyAlignment="1">
      <alignment horizontal="center" vertical="center" wrapText="1"/>
    </xf>
    <xf numFmtId="0" fontId="38" fillId="6" borderId="49" xfId="0" applyFont="1" applyFill="1" applyBorder="1" applyAlignment="1">
      <alignment horizontal="center" vertical="center" wrapText="1"/>
    </xf>
    <xf numFmtId="0" fontId="38" fillId="6" borderId="45" xfId="0" applyFont="1" applyFill="1" applyBorder="1" applyAlignment="1">
      <alignment horizontal="center" vertical="center" wrapText="1"/>
    </xf>
    <xf numFmtId="0" fontId="38" fillId="3" borderId="43" xfId="0" applyFont="1" applyFill="1" applyBorder="1" applyAlignment="1" applyProtection="1">
      <alignment horizontal="center" vertical="center" wrapText="1"/>
      <protection locked="0" hidden="1"/>
    </xf>
    <xf numFmtId="0" fontId="38" fillId="3" borderId="44" xfId="0" applyFont="1" applyFill="1" applyBorder="1" applyAlignment="1" applyProtection="1">
      <alignment horizontal="center" vertical="center" wrapText="1"/>
      <protection locked="0" hidden="1"/>
    </xf>
    <xf numFmtId="0" fontId="38" fillId="3" borderId="52" xfId="0" applyFont="1" applyFill="1" applyBorder="1" applyAlignment="1" applyProtection="1">
      <alignment horizontal="center" vertical="center" wrapText="1"/>
      <protection locked="0" hidden="1"/>
    </xf>
    <xf numFmtId="0" fontId="15" fillId="0" borderId="3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25" fillId="0" borderId="33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/>
    <xf numFmtId="0" fontId="8" fillId="0" borderId="21" xfId="0" applyFont="1" applyFill="1" applyBorder="1" applyAlignment="1"/>
    <xf numFmtId="0" fontId="8" fillId="0" borderId="25" xfId="0" applyFont="1" applyFill="1" applyBorder="1" applyAlignment="1" applyProtection="1">
      <alignment horizontal="center" vertical="center" wrapText="1"/>
      <protection locked="0" hidden="1"/>
    </xf>
    <xf numFmtId="0" fontId="8" fillId="0" borderId="27" xfId="0" applyFont="1" applyFill="1" applyBorder="1" applyAlignment="1" applyProtection="1">
      <alignment horizontal="center" vertical="center" wrapText="1"/>
      <protection locked="0" hidden="1"/>
    </xf>
    <xf numFmtId="0" fontId="8" fillId="0" borderId="27" xfId="0" applyFont="1" applyFill="1" applyBorder="1" applyAlignment="1"/>
    <xf numFmtId="0" fontId="8" fillId="0" borderId="57" xfId="0" applyFont="1" applyFill="1" applyBorder="1" applyAlignment="1"/>
    <xf numFmtId="0" fontId="7" fillId="0" borderId="1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textRotation="90" wrapText="1"/>
    </xf>
    <xf numFmtId="0" fontId="8" fillId="6" borderId="37" xfId="0" applyFont="1" applyFill="1" applyBorder="1" applyAlignment="1">
      <alignment horizontal="center" vertical="center" textRotation="90" wrapText="1"/>
    </xf>
    <xf numFmtId="0" fontId="8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/>
    <xf numFmtId="0" fontId="8" fillId="2" borderId="29" xfId="0" applyFont="1" applyFill="1" applyBorder="1" applyAlignment="1"/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  <protection locked="0" hidden="1"/>
    </xf>
    <xf numFmtId="0" fontId="8" fillId="3" borderId="38" xfId="0" applyFont="1" applyFill="1" applyBorder="1" applyAlignment="1" applyProtection="1">
      <alignment horizontal="center" vertical="center" wrapText="1"/>
      <protection locked="0" hidden="1"/>
    </xf>
    <xf numFmtId="0" fontId="8" fillId="2" borderId="27" xfId="0" applyFont="1" applyFill="1" applyBorder="1" applyAlignment="1"/>
    <xf numFmtId="0" fontId="8" fillId="2" borderId="30" xfId="0" applyFont="1" applyFill="1" applyBorder="1" applyAlignment="1"/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textRotation="90" wrapText="1"/>
    </xf>
    <xf numFmtId="49" fontId="7" fillId="0" borderId="37" xfId="0" applyNumberFormat="1" applyFont="1" applyFill="1" applyBorder="1" applyAlignment="1">
      <alignment horizontal="center" vertical="center" textRotation="90" wrapText="1"/>
    </xf>
    <xf numFmtId="49" fontId="7" fillId="0" borderId="26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/>
    <xf numFmtId="4" fontId="8" fillId="0" borderId="29" xfId="0" applyNumberFormat="1" applyFont="1" applyFill="1" applyBorder="1" applyAlignment="1"/>
    <xf numFmtId="4" fontId="7" fillId="0" borderId="43" xfId="0" applyNumberFormat="1" applyFont="1" applyFill="1" applyBorder="1" applyAlignment="1" applyProtection="1">
      <alignment horizontal="center" vertical="center" wrapText="1"/>
      <protection locked="0" hidden="1"/>
    </xf>
    <xf numFmtId="4" fontId="7" fillId="0" borderId="44" xfId="0" applyNumberFormat="1" applyFont="1" applyFill="1" applyBorder="1" applyAlignment="1" applyProtection="1">
      <alignment horizontal="center" vertical="center" wrapText="1"/>
      <protection locked="0" hidden="1"/>
    </xf>
    <xf numFmtId="4" fontId="7" fillId="0" borderId="52" xfId="0" applyNumberFormat="1" applyFont="1" applyFill="1" applyBorder="1" applyAlignment="1" applyProtection="1">
      <alignment horizontal="center" vertical="center" wrapText="1"/>
      <protection locked="0" hidden="1"/>
    </xf>
    <xf numFmtId="4" fontId="10" fillId="0" borderId="39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Fill="1" applyBorder="1" applyAlignment="1">
      <alignment horizontal="center" vertical="center" wrapText="1"/>
    </xf>
    <xf numFmtId="4" fontId="10" fillId="0" borderId="31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4" fontId="10" fillId="0" borderId="32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textRotation="90" wrapText="1"/>
    </xf>
    <xf numFmtId="0" fontId="7" fillId="0" borderId="2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/>
    <xf numFmtId="0" fontId="10" fillId="0" borderId="39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  <protection locked="0" hidden="1"/>
    </xf>
    <xf numFmtId="0" fontId="7" fillId="0" borderId="44" xfId="0" applyFont="1" applyFill="1" applyBorder="1" applyAlignment="1" applyProtection="1">
      <alignment horizontal="center" vertical="center" wrapText="1"/>
      <protection locked="0" hidden="1"/>
    </xf>
    <xf numFmtId="0" fontId="7" fillId="0" borderId="52" xfId="0" applyFont="1" applyFill="1" applyBorder="1" applyAlignment="1" applyProtection="1">
      <alignment horizontal="center" vertical="center" wrapText="1"/>
      <protection locked="0" hidden="1"/>
    </xf>
    <xf numFmtId="0" fontId="10" fillId="0" borderId="42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/>
    </xf>
    <xf numFmtId="0" fontId="45" fillId="13" borderId="62" xfId="0" applyNumberFormat="1" applyFont="1" applyFill="1" applyBorder="1" applyAlignment="1">
      <alignment horizontal="left"/>
    </xf>
    <xf numFmtId="0" fontId="45" fillId="13" borderId="63" xfId="0" applyNumberFormat="1" applyFont="1" applyFill="1" applyBorder="1" applyAlignment="1">
      <alignment horizontal="left"/>
    </xf>
    <xf numFmtId="0" fontId="7" fillId="13" borderId="93" xfId="0" applyFont="1" applyFill="1" applyBorder="1" applyAlignment="1">
      <alignment horizontal="left" vertical="center"/>
    </xf>
    <xf numFmtId="0" fontId="7" fillId="13" borderId="94" xfId="0" applyFont="1" applyFill="1" applyBorder="1" applyAlignment="1">
      <alignment horizontal="left" vertical="center"/>
    </xf>
    <xf numFmtId="0" fontId="44" fillId="13" borderId="59" xfId="0" applyFont="1" applyFill="1" applyBorder="1" applyAlignment="1">
      <alignment horizontal="center"/>
    </xf>
    <xf numFmtId="0" fontId="44" fillId="13" borderId="60" xfId="0" applyFont="1" applyFill="1" applyBorder="1" applyAlignment="1">
      <alignment horizontal="center"/>
    </xf>
    <xf numFmtId="0" fontId="44" fillId="13" borderId="61" xfId="0" applyFont="1" applyFill="1" applyBorder="1" applyAlignment="1">
      <alignment horizontal="center"/>
    </xf>
    <xf numFmtId="0" fontId="43" fillId="3" borderId="64" xfId="0" applyFont="1" applyFill="1" applyBorder="1" applyAlignment="1" applyProtection="1">
      <alignment horizontal="center" vertical="center" textRotation="90" wrapText="1"/>
      <protection locked="0" hidden="1"/>
    </xf>
    <xf numFmtId="0" fontId="44" fillId="3" borderId="63" xfId="0" applyFont="1" applyFill="1" applyBorder="1" applyAlignment="1">
      <alignment horizontal="center"/>
    </xf>
    <xf numFmtId="0" fontId="44" fillId="3" borderId="63" xfId="0" applyFont="1" applyFill="1" applyBorder="1" applyAlignment="1">
      <alignment horizontal="center" vertical="center" textRotation="90" wrapText="1"/>
    </xf>
    <xf numFmtId="0" fontId="32" fillId="6" borderId="62" xfId="0" applyFont="1" applyFill="1" applyBorder="1" applyAlignment="1">
      <alignment horizontal="center" vertical="center" textRotation="88" wrapText="1"/>
    </xf>
    <xf numFmtId="0" fontId="32" fillId="6" borderId="63" xfId="0" applyFont="1" applyFill="1" applyBorder="1" applyAlignment="1">
      <alignment horizontal="center" vertical="center" textRotation="1" wrapText="1"/>
    </xf>
    <xf numFmtId="0" fontId="43" fillId="3" borderId="63" xfId="0" applyFont="1" applyFill="1" applyBorder="1" applyAlignment="1">
      <alignment horizontal="center" vertical="center" textRotation="90" wrapText="1"/>
    </xf>
    <xf numFmtId="0" fontId="44" fillId="3" borderId="88" xfId="0" applyFont="1" applyFill="1" applyBorder="1" applyAlignment="1">
      <alignment horizontal="center" vertical="center" textRotation="90" wrapText="1"/>
    </xf>
    <xf numFmtId="0" fontId="44" fillId="3" borderId="90" xfId="0" applyFont="1" applyFill="1" applyBorder="1" applyAlignment="1">
      <alignment horizontal="center" vertical="center" textRotation="90"/>
    </xf>
    <xf numFmtId="0" fontId="44" fillId="3" borderId="91" xfId="0" applyFont="1" applyFill="1" applyBorder="1" applyAlignment="1">
      <alignment horizontal="center" vertical="center" textRotation="90"/>
    </xf>
    <xf numFmtId="9" fontId="9" fillId="4" borderId="34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 vertical="center" textRotation="90" wrapText="1"/>
    </xf>
    <xf numFmtId="0" fontId="6" fillId="6" borderId="37" xfId="0" applyFont="1" applyFill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/>
    </xf>
    <xf numFmtId="0" fontId="74" fillId="6" borderId="71" xfId="0" applyFont="1" applyFill="1" applyBorder="1" applyAlignment="1">
      <alignment horizontal="center" vertical="center" textRotation="45" wrapText="1"/>
    </xf>
    <xf numFmtId="0" fontId="74" fillId="6" borderId="72" xfId="0" applyFont="1" applyFill="1" applyBorder="1" applyAlignment="1">
      <alignment horizontal="center" vertical="center" textRotation="45" wrapText="1"/>
    </xf>
    <xf numFmtId="0" fontId="74" fillId="6" borderId="46" xfId="0" applyFont="1" applyFill="1" applyBorder="1" applyAlignment="1">
      <alignment horizontal="center" vertical="center" textRotation="45" wrapText="1"/>
    </xf>
    <xf numFmtId="0" fontId="27" fillId="0" borderId="74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3" borderId="76" xfId="0" applyFont="1" applyFill="1" applyBorder="1" applyAlignment="1">
      <alignment horizontal="center" vertical="center" wrapText="1"/>
    </xf>
    <xf numFmtId="0" fontId="27" fillId="3" borderId="42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/>
    </xf>
    <xf numFmtId="44" fontId="14" fillId="4" borderId="50" xfId="3" applyFont="1" applyFill="1" applyBorder="1" applyAlignment="1">
      <alignment horizontal="center"/>
    </xf>
    <xf numFmtId="44" fontId="14" fillId="4" borderId="51" xfId="3" applyFont="1" applyFill="1" applyBorder="1" applyAlignment="1">
      <alignment horizontal="center"/>
    </xf>
    <xf numFmtId="0" fontId="27" fillId="3" borderId="106" xfId="0" applyFont="1" applyFill="1" applyBorder="1" applyAlignment="1">
      <alignment horizontal="center" vertical="center" wrapText="1"/>
    </xf>
    <xf numFmtId="0" fontId="27" fillId="3" borderId="11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 applyBorder="1" applyAlignment="1">
      <alignment horizontal="center" wrapText="1"/>
    </xf>
    <xf numFmtId="0" fontId="27" fillId="3" borderId="58" xfId="0" applyFont="1" applyFill="1" applyBorder="1" applyAlignment="1">
      <alignment horizontal="center" vertical="center" wrapText="1"/>
    </xf>
    <xf numFmtId="0" fontId="27" fillId="3" borderId="10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 vertical="center" textRotation="45" wrapText="1"/>
    </xf>
    <xf numFmtId="0" fontId="26" fillId="6" borderId="2" xfId="0" applyFont="1" applyFill="1" applyBorder="1" applyAlignment="1">
      <alignment horizontal="center" vertical="center" textRotation="45" wrapText="1"/>
    </xf>
    <xf numFmtId="0" fontId="26" fillId="6" borderId="4" xfId="0" applyFont="1" applyFill="1" applyBorder="1" applyAlignment="1">
      <alignment horizontal="center" vertical="center" textRotation="45" wrapText="1"/>
    </xf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64" fillId="1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7" fillId="0" borderId="0" xfId="0" applyFont="1" applyAlignment="1">
      <alignment horizontal="center" vertical="center" wrapText="1" readingOrder="1"/>
    </xf>
    <xf numFmtId="0" fontId="77" fillId="0" borderId="0" xfId="0" applyFont="1" applyBorder="1" applyAlignment="1">
      <alignment horizontal="center" vertical="center" wrapText="1" readingOrder="1"/>
    </xf>
    <xf numFmtId="0" fontId="76" fillId="0" borderId="0" xfId="0" applyFont="1" applyBorder="1" applyAlignment="1">
      <alignment horizontal="left" wrapText="1" readingOrder="1"/>
    </xf>
    <xf numFmtId="0" fontId="15" fillId="0" borderId="0" xfId="0" applyFont="1" applyAlignment="1">
      <alignment horizontal="left" readingOrder="1"/>
    </xf>
  </cellXfs>
  <cellStyles count="5">
    <cellStyle name="Moneda" xfId="3" builtinId="4"/>
    <cellStyle name="Moneda 2" xfId="2"/>
    <cellStyle name="Normal" xfId="0" builtinId="0"/>
    <cellStyle name="Normal 2" xfId="1"/>
    <cellStyle name="Porcentaje" xfId="4" builtinId="5"/>
  </cellStyles>
  <dxfs count="0"/>
  <tableStyles count="0" defaultTableStyle="TableStyleMedium9" defaultPivotStyle="PivotStyleLight16"/>
  <colors>
    <mruColors>
      <color rgb="FF0082B0"/>
      <color rgb="FFFFFFCC"/>
      <color rgb="FFFBEAD3"/>
      <color rgb="FFF8F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268431</xdr:colOff>
      <xdr:row>0</xdr:row>
      <xdr:rowOff>121228</xdr:rowOff>
    </xdr:from>
    <xdr:to>
      <xdr:col>1</xdr:col>
      <xdr:colOff>746125</xdr:colOff>
      <xdr:row>2</xdr:row>
      <xdr:rowOff>206375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23" y="121228"/>
          <a:ext cx="477694" cy="497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375708</xdr:colOff>
      <xdr:row>0</xdr:row>
      <xdr:rowOff>198197</xdr:rowOff>
    </xdr:from>
    <xdr:to>
      <xdr:col>7</xdr:col>
      <xdr:colOff>174988</xdr:colOff>
      <xdr:row>3</xdr:row>
      <xdr:rowOff>105833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3416" y="198197"/>
          <a:ext cx="513655" cy="532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</xdr:rowOff>
    </xdr:from>
    <xdr:to>
      <xdr:col>0</xdr:col>
      <xdr:colOff>685801</xdr:colOff>
      <xdr:row>2</xdr:row>
      <xdr:rowOff>219075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00076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400051</xdr:colOff>
      <xdr:row>0</xdr:row>
      <xdr:rowOff>295274</xdr:rowOff>
    </xdr:from>
    <xdr:to>
      <xdr:col>5</xdr:col>
      <xdr:colOff>1009650</xdr:colOff>
      <xdr:row>2</xdr:row>
      <xdr:rowOff>247649</xdr:rowOff>
    </xdr:to>
    <xdr:pic>
      <xdr:nvPicPr>
        <xdr:cNvPr id="3" name="Imagen 1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6" y="190499"/>
          <a:ext cx="56197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-20\PLANILLA%202020\PLANILLA%20PERMANENTE%20NOVIEMBRE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VERSO 1"/>
      <sheetName val="Hoja2"/>
      <sheetName val="Hoja3"/>
      <sheetName val="Hoja4"/>
      <sheetName val="Hoja5"/>
      <sheetName val="Hoja6"/>
    </sheetNames>
    <sheetDataSet>
      <sheetData sheetId="0">
        <row r="55">
          <cell r="G55">
            <v>550</v>
          </cell>
        </row>
        <row r="116">
          <cell r="K11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30"/>
  <sheetViews>
    <sheetView tabSelected="1" topLeftCell="A10" zoomScale="150" zoomScaleNormal="150" workbookViewId="0">
      <selection activeCell="I22" sqref="I22"/>
    </sheetView>
  </sheetViews>
  <sheetFormatPr baseColWidth="10" defaultRowHeight="16.5" customHeight="1"/>
  <cols>
    <col min="1" max="1" width="7.42578125" customWidth="1"/>
    <col min="2" max="2" width="31.5703125" customWidth="1"/>
    <col min="3" max="3" width="20.28515625" customWidth="1"/>
    <col min="4" max="4" width="15.140625" customWidth="1"/>
    <col min="5" max="5" width="3.85546875" customWidth="1"/>
  </cols>
  <sheetData>
    <row r="1" spans="1:5" ht="16.5" customHeight="1">
      <c r="A1" s="460" t="s">
        <v>159</v>
      </c>
      <c r="B1" s="461"/>
      <c r="C1" s="461"/>
      <c r="D1" s="462"/>
    </row>
    <row r="2" spans="1:5" ht="16.5" customHeight="1">
      <c r="A2" s="463" t="s">
        <v>269</v>
      </c>
      <c r="B2" s="464"/>
      <c r="C2" s="464"/>
      <c r="D2" s="465"/>
    </row>
    <row r="3" spans="1:5" ht="16.5" customHeight="1">
      <c r="A3" s="466" t="s">
        <v>0</v>
      </c>
      <c r="B3" s="467"/>
      <c r="C3" s="467"/>
      <c r="D3" s="468"/>
    </row>
    <row r="4" spans="1:5" ht="16.5" customHeight="1" thickBot="1">
      <c r="A4" s="469" t="s">
        <v>327</v>
      </c>
      <c r="B4" s="470"/>
      <c r="C4" s="470"/>
      <c r="D4" s="471"/>
      <c r="E4" s="297"/>
    </row>
    <row r="5" spans="1:5" ht="19.5" customHeight="1">
      <c r="A5" s="472" t="s">
        <v>3</v>
      </c>
      <c r="B5" s="475" t="s">
        <v>41</v>
      </c>
      <c r="C5" s="245" t="s">
        <v>217</v>
      </c>
      <c r="D5" s="478" t="s">
        <v>74</v>
      </c>
      <c r="E5" s="297"/>
    </row>
    <row r="6" spans="1:5" ht="16.5" customHeight="1">
      <c r="A6" s="473"/>
      <c r="B6" s="476"/>
      <c r="C6" s="126" t="s">
        <v>221</v>
      </c>
      <c r="D6" s="479"/>
    </row>
    <row r="7" spans="1:5" ht="18.75" customHeight="1">
      <c r="A7" s="473"/>
      <c r="B7" s="476"/>
      <c r="C7" s="126" t="s">
        <v>212</v>
      </c>
      <c r="D7" s="479"/>
    </row>
    <row r="8" spans="1:5" ht="19.5" customHeight="1">
      <c r="A8" s="473"/>
      <c r="B8" s="476"/>
      <c r="C8" s="93" t="s">
        <v>220</v>
      </c>
      <c r="D8" s="479"/>
    </row>
    <row r="9" spans="1:5" ht="12.75" customHeight="1">
      <c r="A9" s="473"/>
      <c r="B9" s="476"/>
      <c r="C9" s="94" t="s">
        <v>293</v>
      </c>
      <c r="D9" s="479"/>
    </row>
    <row r="10" spans="1:5" ht="24.75" customHeight="1" thickBot="1">
      <c r="A10" s="474"/>
      <c r="B10" s="477"/>
      <c r="C10" s="263" t="s">
        <v>219</v>
      </c>
      <c r="D10" s="480"/>
    </row>
    <row r="11" spans="1:5" ht="13.5" customHeight="1">
      <c r="A11" s="265"/>
      <c r="B11" s="266"/>
      <c r="C11" s="267"/>
      <c r="D11" s="268"/>
    </row>
    <row r="12" spans="1:5" ht="16.5" customHeight="1">
      <c r="A12" s="259">
        <v>55</v>
      </c>
      <c r="B12" s="260" t="s">
        <v>108</v>
      </c>
      <c r="C12" s="261">
        <f>C13</f>
        <v>129012.82</v>
      </c>
      <c r="D12" s="262">
        <f>C12</f>
        <v>129012.82</v>
      </c>
    </row>
    <row r="13" spans="1:5" ht="16.5" customHeight="1">
      <c r="A13" s="97">
        <v>553</v>
      </c>
      <c r="B13" s="98" t="s">
        <v>109</v>
      </c>
      <c r="C13" s="99">
        <f>C14+C15</f>
        <v>129012.82</v>
      </c>
      <c r="D13" s="262">
        <f t="shared" ref="D13:D20" si="0">C13</f>
        <v>129012.82</v>
      </c>
    </row>
    <row r="14" spans="1:5" ht="16.5" customHeight="1">
      <c r="A14" s="100" t="s">
        <v>48</v>
      </c>
      <c r="B14" s="101" t="s">
        <v>49</v>
      </c>
      <c r="C14" s="95">
        <v>109090.42</v>
      </c>
      <c r="D14" s="269">
        <f t="shared" si="0"/>
        <v>109090.42</v>
      </c>
    </row>
    <row r="15" spans="1:5" ht="16.5" customHeight="1">
      <c r="A15" s="100" t="s">
        <v>325</v>
      </c>
      <c r="B15" s="101" t="s">
        <v>328</v>
      </c>
      <c r="C15" s="95">
        <v>19922.400000000001</v>
      </c>
      <c r="D15" s="269">
        <f t="shared" si="0"/>
        <v>19922.400000000001</v>
      </c>
    </row>
    <row r="16" spans="1:5" ht="16.5" customHeight="1">
      <c r="A16" s="100"/>
      <c r="B16" s="101"/>
      <c r="C16" s="95"/>
      <c r="D16" s="262">
        <f t="shared" si="0"/>
        <v>0</v>
      </c>
    </row>
    <row r="17" spans="1:5" ht="16.5" customHeight="1">
      <c r="A17" s="102" t="s">
        <v>107</v>
      </c>
      <c r="B17" s="103" t="s">
        <v>145</v>
      </c>
      <c r="C17" s="99">
        <f>C18</f>
        <v>518551.30000000005</v>
      </c>
      <c r="D17" s="262">
        <f t="shared" si="0"/>
        <v>518551.30000000005</v>
      </c>
    </row>
    <row r="18" spans="1:5" ht="16.5" customHeight="1">
      <c r="A18" s="102" t="s">
        <v>106</v>
      </c>
      <c r="B18" s="103" t="s">
        <v>110</v>
      </c>
      <c r="C18" s="99">
        <f>C19+C20</f>
        <v>518551.30000000005</v>
      </c>
      <c r="D18" s="262">
        <f t="shared" si="0"/>
        <v>518551.30000000005</v>
      </c>
    </row>
    <row r="19" spans="1:5" ht="16.5" customHeight="1">
      <c r="A19" s="100" t="s">
        <v>50</v>
      </c>
      <c r="B19" s="101" t="s">
        <v>51</v>
      </c>
      <c r="C19" s="95">
        <v>438861.7</v>
      </c>
      <c r="D19" s="269">
        <f t="shared" si="0"/>
        <v>438861.7</v>
      </c>
    </row>
    <row r="20" spans="1:5" ht="16.5" customHeight="1">
      <c r="A20" s="100" t="s">
        <v>326</v>
      </c>
      <c r="B20" s="101" t="s">
        <v>328</v>
      </c>
      <c r="C20" s="95">
        <v>79689.600000000006</v>
      </c>
      <c r="D20" s="269">
        <f t="shared" si="0"/>
        <v>79689.600000000006</v>
      </c>
    </row>
    <row r="21" spans="1:5" ht="14.25" customHeight="1">
      <c r="A21" s="100"/>
      <c r="B21" s="101"/>
      <c r="C21" s="95"/>
      <c r="D21" s="96"/>
    </row>
    <row r="22" spans="1:5" ht="16.5" customHeight="1" thickBot="1">
      <c r="A22" s="104"/>
      <c r="B22" s="105" t="s">
        <v>146</v>
      </c>
      <c r="C22" s="264">
        <f>C17+C12</f>
        <v>647564.12000000011</v>
      </c>
      <c r="D22" s="273">
        <f>D17+D12</f>
        <v>647564.12000000011</v>
      </c>
      <c r="E22" s="1"/>
    </row>
    <row r="23" spans="1:5" ht="16.5" customHeight="1">
      <c r="A23" s="55"/>
      <c r="B23" s="106"/>
      <c r="C23" s="254"/>
      <c r="D23" s="255"/>
    </row>
    <row r="24" spans="1:5" ht="16.5" customHeight="1">
      <c r="A24" s="55"/>
      <c r="B24" s="106"/>
      <c r="C24" s="256"/>
      <c r="D24" s="255"/>
      <c r="E24" s="41"/>
    </row>
    <row r="25" spans="1:5" ht="16.5" customHeight="1">
      <c r="A25" s="55"/>
      <c r="B25" s="55"/>
      <c r="C25" s="256"/>
      <c r="D25" s="255"/>
      <c r="E25" s="41"/>
    </row>
    <row r="26" spans="1:5" ht="16.5" customHeight="1">
      <c r="A26" s="55"/>
      <c r="B26" s="55"/>
      <c r="C26" s="257"/>
      <c r="D26" s="255"/>
      <c r="E26" s="41"/>
    </row>
    <row r="27" spans="1:5" ht="16.5" customHeight="1">
      <c r="A27" s="55"/>
      <c r="B27" s="55"/>
      <c r="C27" s="255"/>
      <c r="D27" s="255"/>
      <c r="E27" s="16"/>
    </row>
    <row r="28" spans="1:5" ht="16.5" customHeight="1">
      <c r="A28" s="107"/>
      <c r="B28" s="108"/>
      <c r="C28" s="255"/>
      <c r="D28" s="258"/>
      <c r="E28" s="70"/>
    </row>
    <row r="29" spans="1:5" ht="16.5" customHeight="1">
      <c r="C29" s="6"/>
      <c r="D29" s="6"/>
    </row>
    <row r="30" spans="1:5" ht="16.5" customHeight="1">
      <c r="C30" s="6"/>
      <c r="D30" s="6"/>
    </row>
  </sheetData>
  <mergeCells count="7">
    <mergeCell ref="A1:D1"/>
    <mergeCell ref="A2:D2"/>
    <mergeCell ref="A3:D3"/>
    <mergeCell ref="A4:D4"/>
    <mergeCell ref="A5:A10"/>
    <mergeCell ref="B5:B10"/>
    <mergeCell ref="D5:D10"/>
  </mergeCells>
  <pageMargins left="1.1417322834645669" right="0.59055118110236227" top="1.5354330708661419" bottom="0.74803149606299213" header="0.31496062992125984" footer="0.31496062992125984"/>
  <pageSetup scale="4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4" zoomScale="140" zoomScaleNormal="140" workbookViewId="0">
      <selection activeCell="B17" sqref="B17:D17"/>
    </sheetView>
  </sheetViews>
  <sheetFormatPr baseColWidth="10" defaultRowHeight="20.25" customHeight="1"/>
  <cols>
    <col min="1" max="1" width="7.5703125" customWidth="1"/>
    <col min="2" max="2" width="9.7109375" customWidth="1"/>
    <col min="3" max="3" width="34.140625" customWidth="1"/>
    <col min="4" max="4" width="20.85546875" customWidth="1"/>
    <col min="5" max="5" width="20.85546875" style="138" customWidth="1"/>
  </cols>
  <sheetData>
    <row r="1" spans="2:5" ht="20.25" customHeight="1">
      <c r="B1" s="35"/>
      <c r="C1" s="36"/>
      <c r="D1" s="38"/>
      <c r="E1" s="316"/>
    </row>
    <row r="2" spans="2:5" ht="20.25" customHeight="1">
      <c r="B2" s="624" t="s">
        <v>254</v>
      </c>
      <c r="C2" s="624"/>
      <c r="D2" s="624"/>
      <c r="E2" s="317"/>
    </row>
    <row r="3" spans="2:5" ht="18" customHeight="1">
      <c r="B3" s="625" t="s">
        <v>255</v>
      </c>
      <c r="C3" s="625"/>
      <c r="D3" s="625"/>
      <c r="E3" s="312"/>
    </row>
    <row r="4" spans="2:5" ht="18" customHeight="1">
      <c r="B4" s="625" t="s">
        <v>335</v>
      </c>
      <c r="C4" s="625"/>
      <c r="D4" s="625"/>
      <c r="E4" s="312"/>
    </row>
    <row r="5" spans="2:5" ht="21.75" customHeight="1">
      <c r="B5" s="626" t="s">
        <v>256</v>
      </c>
      <c r="C5" s="626"/>
      <c r="D5" s="626"/>
      <c r="E5" s="313"/>
    </row>
    <row r="6" spans="2:5" ht="20.25" customHeight="1">
      <c r="B6" s="241" t="s">
        <v>251</v>
      </c>
      <c r="C6" s="241" t="s">
        <v>252</v>
      </c>
      <c r="D6" s="241" t="s">
        <v>74</v>
      </c>
      <c r="E6" s="318"/>
    </row>
    <row r="7" spans="2:5" ht="20.25" customHeight="1">
      <c r="B7" s="236">
        <v>11</v>
      </c>
      <c r="C7" s="237" t="s">
        <v>187</v>
      </c>
      <c r="D7" s="238">
        <f>'CONSOLIDADO ING.'!H11</f>
        <v>748358.17</v>
      </c>
      <c r="E7" s="240"/>
    </row>
    <row r="8" spans="2:5" ht="20.25" customHeight="1">
      <c r="B8" s="236">
        <v>12</v>
      </c>
      <c r="C8" s="237" t="s">
        <v>188</v>
      </c>
      <c r="D8" s="238">
        <f>'CONSOLIDADO ING.'!H19</f>
        <v>1961226.63</v>
      </c>
      <c r="E8" s="240"/>
    </row>
    <row r="9" spans="2:5" ht="20.25" customHeight="1">
      <c r="B9" s="236">
        <v>15</v>
      </c>
      <c r="C9" s="237" t="s">
        <v>324</v>
      </c>
      <c r="D9" s="238">
        <v>159493.57999999999</v>
      </c>
      <c r="E9" s="240"/>
    </row>
    <row r="10" spans="2:5" ht="20.25" customHeight="1">
      <c r="B10" s="627" t="s">
        <v>312</v>
      </c>
      <c r="C10" s="627"/>
      <c r="D10" s="335">
        <f>D7+D8+D9</f>
        <v>2869078.38</v>
      </c>
      <c r="E10" s="315"/>
    </row>
    <row r="11" spans="2:5" ht="20.25" customHeight="1">
      <c r="B11" s="236">
        <v>16</v>
      </c>
      <c r="C11" s="237" t="s">
        <v>225</v>
      </c>
      <c r="D11" s="238">
        <v>737060.75</v>
      </c>
      <c r="E11" s="240"/>
    </row>
    <row r="12" spans="2:5" ht="20.25" customHeight="1">
      <c r="B12" s="236">
        <v>22</v>
      </c>
      <c r="C12" s="237" t="s">
        <v>323</v>
      </c>
      <c r="D12" s="238">
        <v>2951733.36</v>
      </c>
      <c r="E12" s="240"/>
    </row>
    <row r="13" spans="2:5" ht="20.25" customHeight="1">
      <c r="B13" s="333">
        <v>32</v>
      </c>
      <c r="C13" s="334" t="s">
        <v>337</v>
      </c>
      <c r="D13" s="238">
        <v>611076.89</v>
      </c>
      <c r="E13" s="240"/>
    </row>
    <row r="14" spans="2:5" ht="20.25" customHeight="1">
      <c r="B14" s="239"/>
      <c r="C14" s="239"/>
      <c r="D14" s="240"/>
      <c r="E14" s="240"/>
    </row>
    <row r="15" spans="2:5" ht="20.25" customHeight="1">
      <c r="B15" s="621" t="s">
        <v>253</v>
      </c>
      <c r="C15" s="621"/>
      <c r="D15" s="243">
        <f>D12+D11+D9+D8+D7+D13</f>
        <v>7168949.3799999999</v>
      </c>
      <c r="E15" s="319"/>
    </row>
    <row r="16" spans="2:5" ht="20.25" customHeight="1">
      <c r="B16" s="138"/>
      <c r="C16" s="138"/>
      <c r="D16" s="138"/>
    </row>
    <row r="17" spans="1:5" ht="20.25" customHeight="1">
      <c r="A17" s="64"/>
      <c r="B17" s="622" t="s">
        <v>255</v>
      </c>
      <c r="C17" s="622"/>
      <c r="D17" s="622"/>
      <c r="E17" s="312"/>
    </row>
    <row r="18" spans="1:5" ht="20.25" customHeight="1">
      <c r="B18" s="622" t="s">
        <v>336</v>
      </c>
      <c r="C18" s="622"/>
      <c r="D18" s="622"/>
      <c r="E18" s="312"/>
    </row>
    <row r="19" spans="1:5" ht="23.25" customHeight="1">
      <c r="A19" s="64"/>
      <c r="B19" s="623" t="s">
        <v>256</v>
      </c>
      <c r="C19" s="623"/>
      <c r="D19" s="623"/>
      <c r="E19" s="313"/>
    </row>
    <row r="20" spans="1:5" ht="20.25" customHeight="1">
      <c r="B20" s="242" t="s">
        <v>251</v>
      </c>
      <c r="C20" s="242" t="s">
        <v>252</v>
      </c>
      <c r="D20" s="242" t="s">
        <v>74</v>
      </c>
      <c r="E20" s="320"/>
    </row>
    <row r="21" spans="1:5" ht="20.25" customHeight="1">
      <c r="B21" s="236">
        <v>51</v>
      </c>
      <c r="C21" s="237" t="s">
        <v>222</v>
      </c>
      <c r="D21" s="238">
        <v>3444457.13</v>
      </c>
      <c r="E21" s="240"/>
    </row>
    <row r="22" spans="1:5" ht="20.25" customHeight="1">
      <c r="B22" s="236">
        <v>54</v>
      </c>
      <c r="C22" s="237" t="s">
        <v>223</v>
      </c>
      <c r="D22" s="238">
        <v>2589150.7799999998</v>
      </c>
      <c r="E22" s="240"/>
    </row>
    <row r="23" spans="1:5" ht="20.25" customHeight="1">
      <c r="B23" s="236">
        <v>55</v>
      </c>
      <c r="C23" s="237" t="s">
        <v>224</v>
      </c>
      <c r="D23" s="238">
        <v>245833.83</v>
      </c>
      <c r="E23" s="240"/>
    </row>
    <row r="24" spans="1:5" ht="20.25" customHeight="1">
      <c r="B24" s="236">
        <v>56</v>
      </c>
      <c r="C24" s="237" t="s">
        <v>225</v>
      </c>
      <c r="D24" s="238">
        <v>135956.34</v>
      </c>
      <c r="E24" s="240"/>
    </row>
    <row r="25" spans="1:5" ht="20.25" customHeight="1">
      <c r="B25" s="236">
        <v>61</v>
      </c>
      <c r="C25" s="237" t="s">
        <v>226</v>
      </c>
      <c r="D25" s="238">
        <v>235000</v>
      </c>
      <c r="E25" s="240"/>
    </row>
    <row r="26" spans="1:5" ht="20.25" customHeight="1">
      <c r="B26" s="236">
        <v>71</v>
      </c>
      <c r="C26" s="237" t="s">
        <v>257</v>
      </c>
      <c r="D26" s="238">
        <v>518551.3</v>
      </c>
      <c r="E26" s="240"/>
    </row>
    <row r="27" spans="1:5" ht="20.25" customHeight="1">
      <c r="B27" s="236"/>
      <c r="C27" s="237"/>
      <c r="D27" s="238"/>
      <c r="E27" s="240"/>
    </row>
    <row r="28" spans="1:5" ht="20.25" customHeight="1">
      <c r="B28" s="239"/>
      <c r="C28" s="239"/>
      <c r="D28" s="240"/>
      <c r="E28" s="240"/>
    </row>
    <row r="29" spans="1:5" ht="20.25" customHeight="1">
      <c r="B29" s="621" t="s">
        <v>258</v>
      </c>
      <c r="C29" s="621"/>
      <c r="D29" s="244">
        <f>D26+D25+D24+D23+D22+D21</f>
        <v>7168949.3799999999</v>
      </c>
      <c r="E29" s="321"/>
    </row>
    <row r="30" spans="1:5" s="6" customFormat="1" ht="20.25" customHeight="1">
      <c r="B30" s="63"/>
      <c r="C30" s="63"/>
      <c r="D30" s="62"/>
      <c r="E30" s="322"/>
    </row>
    <row r="32" spans="1:5" ht="20.25" customHeight="1">
      <c r="D32" s="1"/>
      <c r="E32" s="208"/>
    </row>
  </sheetData>
  <mergeCells count="10">
    <mergeCell ref="B29:C29"/>
    <mergeCell ref="B17:D17"/>
    <mergeCell ref="B19:D19"/>
    <mergeCell ref="B15:C15"/>
    <mergeCell ref="B2:D2"/>
    <mergeCell ref="B3:D3"/>
    <mergeCell ref="B5:D5"/>
    <mergeCell ref="B4:D4"/>
    <mergeCell ref="B18:D18"/>
    <mergeCell ref="B10:C10"/>
  </mergeCells>
  <pageMargins left="1.4566929133858268" right="1.2598425196850394" top="0.55118110236220474" bottom="0.55118110236220474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N10" sqref="N10"/>
    </sheetView>
  </sheetViews>
  <sheetFormatPr baseColWidth="10" defaultRowHeight="15"/>
  <cols>
    <col min="1" max="1" width="24.140625" customWidth="1"/>
    <col min="2" max="6" width="18" customWidth="1"/>
  </cols>
  <sheetData>
    <row r="1" spans="1:6">
      <c r="A1" s="628"/>
      <c r="B1" s="628"/>
      <c r="C1" s="628"/>
      <c r="D1" s="628"/>
      <c r="E1" s="628"/>
      <c r="F1" s="628"/>
    </row>
    <row r="2" spans="1:6" s="442" customFormat="1" ht="21">
      <c r="A2" s="629" t="s">
        <v>159</v>
      </c>
      <c r="B2" s="629"/>
      <c r="C2" s="629"/>
      <c r="D2" s="629"/>
      <c r="E2" s="629"/>
      <c r="F2" s="629"/>
    </row>
    <row r="3" spans="1:6" s="442" customFormat="1" ht="21">
      <c r="A3" s="630" t="s">
        <v>370</v>
      </c>
      <c r="B3" s="630"/>
      <c r="C3" s="630"/>
      <c r="D3" s="630"/>
      <c r="E3" s="630"/>
      <c r="F3" s="630"/>
    </row>
    <row r="4" spans="1:6" s="442" customFormat="1" ht="21.75" thickBot="1">
      <c r="A4" s="455"/>
      <c r="B4" s="455"/>
      <c r="C4" s="456"/>
      <c r="D4" s="455"/>
      <c r="E4" s="455"/>
      <c r="F4" s="455"/>
    </row>
    <row r="5" spans="1:6" ht="43.5" customHeight="1" thickBot="1">
      <c r="A5" s="443" t="s">
        <v>352</v>
      </c>
      <c r="B5" s="444" t="s">
        <v>353</v>
      </c>
      <c r="C5" s="444" t="s">
        <v>373</v>
      </c>
      <c r="D5" s="444" t="s">
        <v>354</v>
      </c>
      <c r="E5" s="444" t="s">
        <v>355</v>
      </c>
      <c r="F5" s="445" t="s">
        <v>356</v>
      </c>
    </row>
    <row r="6" spans="1:6" ht="34.5" customHeight="1">
      <c r="A6" s="446" t="s">
        <v>357</v>
      </c>
      <c r="B6" s="447">
        <v>2869078.38</v>
      </c>
      <c r="C6" s="447">
        <v>0</v>
      </c>
      <c r="D6" s="447">
        <v>157630.99</v>
      </c>
      <c r="E6" s="447">
        <v>0</v>
      </c>
      <c r="F6" s="448">
        <f t="shared" ref="F6:F13" si="0">B6+D6+E6+C6</f>
        <v>3026709.37</v>
      </c>
    </row>
    <row r="7" spans="1:6" ht="34.5" customHeight="1">
      <c r="A7" s="449" t="s">
        <v>358</v>
      </c>
      <c r="B7" s="450">
        <v>875248.25</v>
      </c>
      <c r="C7" s="450">
        <v>69338.28</v>
      </c>
      <c r="D7" s="450">
        <v>332211.93</v>
      </c>
      <c r="E7" s="450">
        <v>94249.57</v>
      </c>
      <c r="F7" s="448">
        <f t="shared" si="0"/>
        <v>1371048.03</v>
      </c>
    </row>
    <row r="8" spans="1:6" ht="34.5" customHeight="1">
      <c r="A8" s="449" t="s">
        <v>359</v>
      </c>
      <c r="B8" s="450">
        <v>3310442.75</v>
      </c>
      <c r="C8" s="450">
        <v>277353.23</v>
      </c>
      <c r="D8" s="450">
        <v>1229571.53</v>
      </c>
      <c r="E8" s="450">
        <v>373508.2</v>
      </c>
      <c r="F8" s="448">
        <f t="shared" si="0"/>
        <v>5190875.7100000009</v>
      </c>
    </row>
    <row r="9" spans="1:6" ht="34.5" customHeight="1">
      <c r="A9" s="449" t="s">
        <v>360</v>
      </c>
      <c r="B9" s="450">
        <v>0</v>
      </c>
      <c r="C9" s="450">
        <v>0</v>
      </c>
      <c r="D9" s="450">
        <v>0</v>
      </c>
      <c r="E9" s="450">
        <v>0</v>
      </c>
      <c r="F9" s="448">
        <f t="shared" si="0"/>
        <v>0</v>
      </c>
    </row>
    <row r="10" spans="1:6" ht="34.5" customHeight="1">
      <c r="A10" s="449" t="s">
        <v>361</v>
      </c>
      <c r="B10" s="450">
        <v>0</v>
      </c>
      <c r="C10" s="450">
        <v>0</v>
      </c>
      <c r="D10" s="450">
        <v>1077996.8600000001</v>
      </c>
      <c r="E10" s="450">
        <v>0</v>
      </c>
      <c r="F10" s="448">
        <f t="shared" si="0"/>
        <v>1077996.8600000001</v>
      </c>
    </row>
    <row r="11" spans="1:6" ht="34.5" customHeight="1">
      <c r="A11" s="449" t="s">
        <v>362</v>
      </c>
      <c r="B11" s="450">
        <v>114180</v>
      </c>
      <c r="C11" s="450">
        <v>0</v>
      </c>
      <c r="D11" s="450">
        <v>873618.69</v>
      </c>
      <c r="E11" s="450">
        <v>0</v>
      </c>
      <c r="F11" s="448">
        <f t="shared" si="0"/>
        <v>987798.69</v>
      </c>
    </row>
    <row r="12" spans="1:6" ht="34.5" customHeight="1">
      <c r="A12" s="449" t="s">
        <v>363</v>
      </c>
      <c r="B12" s="450">
        <v>0</v>
      </c>
      <c r="C12" s="450">
        <v>0</v>
      </c>
      <c r="D12" s="450">
        <v>13046.51</v>
      </c>
      <c r="E12" s="450">
        <v>0</v>
      </c>
      <c r="F12" s="448">
        <f t="shared" si="0"/>
        <v>13046.51</v>
      </c>
    </row>
    <row r="13" spans="1:6" ht="34.5" customHeight="1" thickBot="1">
      <c r="A13" s="451" t="s">
        <v>364</v>
      </c>
      <c r="B13" s="452">
        <v>0</v>
      </c>
      <c r="C13" s="452">
        <v>0</v>
      </c>
      <c r="D13" s="452">
        <v>791789.39</v>
      </c>
      <c r="E13" s="452">
        <v>0</v>
      </c>
      <c r="F13" s="448">
        <f t="shared" si="0"/>
        <v>791789.39</v>
      </c>
    </row>
    <row r="14" spans="1:6" ht="34.5" customHeight="1" thickBot="1">
      <c r="A14" s="443" t="s">
        <v>365</v>
      </c>
      <c r="B14" s="453">
        <f t="shared" ref="B14" si="1">SUM(B6:B13)</f>
        <v>7168949.3799999999</v>
      </c>
      <c r="C14" s="453">
        <f>SUM(C6:C13)</f>
        <v>346691.51</v>
      </c>
      <c r="D14" s="453">
        <f>SUM(D6:D13)</f>
        <v>4475865.8999999994</v>
      </c>
      <c r="E14" s="453">
        <f>SUM(E6:E13)</f>
        <v>467757.77</v>
      </c>
      <c r="F14" s="454">
        <f>SUM(F6:F13)</f>
        <v>12459264.560000001</v>
      </c>
    </row>
    <row r="15" spans="1:6" ht="34.5" customHeight="1">
      <c r="A15" s="440"/>
      <c r="B15" s="441"/>
      <c r="C15" s="441"/>
      <c r="D15" s="441"/>
      <c r="E15" s="441"/>
      <c r="F15" s="441"/>
    </row>
    <row r="16" spans="1:6" ht="21.75" customHeight="1">
      <c r="A16" s="438" t="s">
        <v>366</v>
      </c>
      <c r="B16" s="631" t="s">
        <v>367</v>
      </c>
      <c r="C16" s="631"/>
      <c r="D16" s="631"/>
      <c r="E16" s="631"/>
      <c r="F16" s="631"/>
    </row>
    <row r="17" spans="1:10" ht="21.75" customHeight="1">
      <c r="A17" s="439" t="s">
        <v>368</v>
      </c>
      <c r="B17" s="632" t="s">
        <v>369</v>
      </c>
      <c r="C17" s="632"/>
      <c r="D17" s="632"/>
      <c r="E17" s="632"/>
      <c r="F17" s="632"/>
    </row>
    <row r="22" spans="1:10">
      <c r="J22" t="s">
        <v>322</v>
      </c>
    </row>
  </sheetData>
  <mergeCells count="5">
    <mergeCell ref="A1:F1"/>
    <mergeCell ref="A2:F2"/>
    <mergeCell ref="A3:F3"/>
    <mergeCell ref="B16:F16"/>
    <mergeCell ref="B17:F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A103" zoomScale="170" zoomScaleNormal="170" workbookViewId="0">
      <selection activeCell="J11" sqref="J11"/>
    </sheetView>
  </sheetViews>
  <sheetFormatPr baseColWidth="10" defaultRowHeight="16.5" customHeight="1"/>
  <cols>
    <col min="1" max="1" width="5" customWidth="1"/>
    <col min="2" max="2" width="24.7109375" customWidth="1"/>
    <col min="3" max="7" width="12.42578125" customWidth="1"/>
    <col min="8" max="8" width="12.85546875" customWidth="1"/>
    <col min="9" max="9" width="11.7109375" customWidth="1"/>
    <col min="10" max="10" width="36.5703125" style="131" customWidth="1"/>
    <col min="11" max="11" width="12.42578125" style="131" customWidth="1"/>
    <col min="12" max="12" width="12.5703125" style="131" customWidth="1"/>
    <col min="13" max="13" width="12.28515625" style="131" customWidth="1"/>
    <col min="14" max="14" width="12.42578125" style="131" customWidth="1"/>
    <col min="15" max="15" width="11.42578125" style="131"/>
    <col min="16" max="16" width="11.42578125" style="6"/>
  </cols>
  <sheetData>
    <row r="1" spans="1:14" ht="16.5" customHeight="1">
      <c r="A1" s="487" t="s">
        <v>159</v>
      </c>
      <c r="B1" s="488"/>
      <c r="C1" s="488"/>
      <c r="D1" s="488"/>
      <c r="E1" s="488"/>
      <c r="F1" s="488"/>
      <c r="G1" s="489"/>
      <c r="H1" s="271"/>
      <c r="I1" s="296"/>
    </row>
    <row r="2" spans="1:14" ht="16.5" customHeight="1">
      <c r="A2" s="504" t="s">
        <v>267</v>
      </c>
      <c r="B2" s="505"/>
      <c r="C2" s="505"/>
      <c r="D2" s="505"/>
      <c r="E2" s="505"/>
      <c r="F2" s="505"/>
      <c r="G2" s="506"/>
      <c r="H2" s="271"/>
      <c r="I2" s="296"/>
    </row>
    <row r="3" spans="1:14" ht="16.5" customHeight="1">
      <c r="A3" s="484" t="s">
        <v>0</v>
      </c>
      <c r="B3" s="485"/>
      <c r="C3" s="485"/>
      <c r="D3" s="485"/>
      <c r="E3" s="485"/>
      <c r="F3" s="485"/>
      <c r="G3" s="486"/>
      <c r="H3" s="270"/>
      <c r="I3" s="295"/>
    </row>
    <row r="4" spans="1:14" ht="16.5" customHeight="1" thickBot="1">
      <c r="A4" s="481" t="s">
        <v>327</v>
      </c>
      <c r="B4" s="482"/>
      <c r="C4" s="482"/>
      <c r="D4" s="482"/>
      <c r="E4" s="482"/>
      <c r="F4" s="482"/>
      <c r="G4" s="483"/>
      <c r="H4" s="276"/>
      <c r="I4" s="276"/>
    </row>
    <row r="5" spans="1:14" ht="16.5" customHeight="1">
      <c r="A5" s="491" t="s">
        <v>3</v>
      </c>
      <c r="B5" s="495" t="s">
        <v>41</v>
      </c>
      <c r="C5" s="490" t="s">
        <v>214</v>
      </c>
      <c r="D5" s="490"/>
      <c r="E5" s="490"/>
      <c r="F5" s="490"/>
      <c r="G5" s="499" t="s">
        <v>74</v>
      </c>
      <c r="H5" s="277"/>
      <c r="I5" s="277"/>
      <c r="K5" s="347"/>
    </row>
    <row r="6" spans="1:14" ht="16.5" customHeight="1">
      <c r="A6" s="492"/>
      <c r="B6" s="496"/>
      <c r="C6" s="507" t="s">
        <v>212</v>
      </c>
      <c r="D6" s="507"/>
      <c r="E6" s="507"/>
      <c r="F6" s="507"/>
      <c r="G6" s="500"/>
      <c r="H6" s="277"/>
      <c r="I6" s="277"/>
      <c r="K6" s="347"/>
    </row>
    <row r="7" spans="1:14" ht="16.5" customHeight="1">
      <c r="A7" s="492"/>
      <c r="B7" s="496"/>
      <c r="C7" s="496" t="s">
        <v>213</v>
      </c>
      <c r="D7" s="496"/>
      <c r="E7" s="496"/>
      <c r="F7" s="496"/>
      <c r="G7" s="500"/>
      <c r="H7" s="277"/>
      <c r="I7" s="277"/>
      <c r="J7" s="209"/>
      <c r="K7" s="347"/>
    </row>
    <row r="8" spans="1:14" ht="16.5" customHeight="1">
      <c r="A8" s="493"/>
      <c r="B8" s="497"/>
      <c r="C8" s="503" t="s">
        <v>205</v>
      </c>
      <c r="D8" s="503"/>
      <c r="E8" s="503" t="s">
        <v>204</v>
      </c>
      <c r="F8" s="503"/>
      <c r="G8" s="501"/>
      <c r="H8" s="278"/>
      <c r="I8" s="278"/>
      <c r="J8" s="209"/>
      <c r="K8" s="347"/>
    </row>
    <row r="9" spans="1:14" ht="16.5" customHeight="1">
      <c r="A9" s="493"/>
      <c r="B9" s="497"/>
      <c r="C9" s="222" t="s">
        <v>197</v>
      </c>
      <c r="D9" s="222" t="s">
        <v>196</v>
      </c>
      <c r="E9" s="222" t="s">
        <v>198</v>
      </c>
      <c r="F9" s="222" t="s">
        <v>199</v>
      </c>
      <c r="G9" s="501"/>
      <c r="H9" s="278"/>
      <c r="I9" s="278"/>
      <c r="J9" s="209"/>
      <c r="K9" s="348"/>
    </row>
    <row r="10" spans="1:14" ht="21.75" customHeight="1">
      <c r="A10" s="494"/>
      <c r="B10" s="498"/>
      <c r="C10" s="223" t="s">
        <v>200</v>
      </c>
      <c r="D10" s="223" t="s">
        <v>202</v>
      </c>
      <c r="E10" s="223" t="s">
        <v>203</v>
      </c>
      <c r="F10" s="223" t="s">
        <v>201</v>
      </c>
      <c r="G10" s="502"/>
      <c r="H10" s="278"/>
      <c r="I10" s="278"/>
      <c r="J10" s="209"/>
      <c r="K10" s="349"/>
    </row>
    <row r="11" spans="1:14" ht="16.5" customHeight="1">
      <c r="A11" s="224" t="s">
        <v>138</v>
      </c>
      <c r="B11" s="225" t="s">
        <v>111</v>
      </c>
      <c r="C11" s="226">
        <f>+C13+C16+C22+C25</f>
        <v>178017</v>
      </c>
      <c r="D11" s="226">
        <f>+D13+D16+D22+D25</f>
        <v>22000</v>
      </c>
      <c r="E11" s="226">
        <f>+E13+E16+E22+E25</f>
        <v>14300</v>
      </c>
      <c r="F11" s="226">
        <f>+F13+F16+F22+F25+F20</f>
        <v>154213.38175000003</v>
      </c>
      <c r="G11" s="287">
        <f>G13+G16+G20+G22+G25</f>
        <v>368530.38175</v>
      </c>
      <c r="H11" s="279"/>
      <c r="I11" s="279"/>
      <c r="J11" s="350"/>
      <c r="K11" s="348"/>
      <c r="L11" s="351"/>
    </row>
    <row r="12" spans="1:14" ht="16.5" customHeight="1">
      <c r="A12" s="189"/>
      <c r="B12" s="192"/>
      <c r="C12" s="183"/>
      <c r="D12" s="183"/>
      <c r="E12" s="183"/>
      <c r="F12" s="183"/>
      <c r="G12" s="288"/>
      <c r="H12" s="279"/>
      <c r="I12" s="279"/>
      <c r="J12" s="209"/>
      <c r="K12" s="348"/>
      <c r="L12" s="351"/>
      <c r="M12" s="352"/>
      <c r="N12" s="352"/>
    </row>
    <row r="13" spans="1:14" ht="16.5" customHeight="1">
      <c r="A13" s="189" t="s">
        <v>69</v>
      </c>
      <c r="B13" s="191" t="s">
        <v>121</v>
      </c>
      <c r="C13" s="183">
        <f>+C14+C15</f>
        <v>164640</v>
      </c>
      <c r="D13" s="183">
        <f>+D14+D15</f>
        <v>22000</v>
      </c>
      <c r="E13" s="183">
        <f>+E14+E15</f>
        <v>14300</v>
      </c>
      <c r="F13" s="183">
        <f>+F14+F15</f>
        <v>74250</v>
      </c>
      <c r="G13" s="288">
        <f>+G14+G15</f>
        <v>275190</v>
      </c>
      <c r="H13" s="279"/>
      <c r="I13" s="279"/>
      <c r="J13" s="209"/>
      <c r="K13" s="348"/>
      <c r="L13" s="353"/>
      <c r="N13" s="354"/>
    </row>
    <row r="14" spans="1:14" ht="16.5" customHeight="1">
      <c r="A14" s="227" t="s">
        <v>66</v>
      </c>
      <c r="B14" s="192" t="s">
        <v>18</v>
      </c>
      <c r="C14" s="228"/>
      <c r="D14" s="228">
        <v>22000</v>
      </c>
      <c r="E14" s="228">
        <v>14300</v>
      </c>
      <c r="F14" s="228">
        <v>74250</v>
      </c>
      <c r="G14" s="272">
        <f>SUM(C14:F14)</f>
        <v>110550</v>
      </c>
      <c r="H14" s="285"/>
      <c r="I14" s="285"/>
      <c r="J14" s="351"/>
      <c r="K14" s="355"/>
      <c r="L14" s="351"/>
    </row>
    <row r="15" spans="1:14" ht="16.5" customHeight="1">
      <c r="A15" s="58">
        <v>51105</v>
      </c>
      <c r="B15" s="192" t="s">
        <v>19</v>
      </c>
      <c r="C15" s="182">
        <v>164640</v>
      </c>
      <c r="D15" s="182">
        <v>0</v>
      </c>
      <c r="E15" s="182">
        <v>0</v>
      </c>
      <c r="F15" s="182">
        <v>0</v>
      </c>
      <c r="G15" s="272">
        <f>SUM(C15:F15)</f>
        <v>164640</v>
      </c>
      <c r="H15" s="280"/>
      <c r="I15" s="280"/>
      <c r="J15" s="351"/>
      <c r="K15" s="356"/>
      <c r="L15" s="352"/>
    </row>
    <row r="16" spans="1:14" ht="16.5" customHeight="1">
      <c r="A16" s="59">
        <v>512</v>
      </c>
      <c r="B16" s="191" t="s">
        <v>122</v>
      </c>
      <c r="C16" s="183">
        <f>C18+C19+C17</f>
        <v>0</v>
      </c>
      <c r="D16" s="183">
        <f>D18+D19+D17</f>
        <v>0</v>
      </c>
      <c r="E16" s="183">
        <f>E18+E19+E17</f>
        <v>0</v>
      </c>
      <c r="F16" s="183">
        <f>F18+F19+F17</f>
        <v>68785.7</v>
      </c>
      <c r="G16" s="233">
        <f>G18+G19+G17</f>
        <v>68785.7</v>
      </c>
      <c r="H16" s="279"/>
      <c r="I16" s="279"/>
      <c r="J16" s="351"/>
      <c r="K16" s="351"/>
    </row>
    <row r="17" spans="1:13" ht="13.5" customHeight="1">
      <c r="A17" s="58">
        <v>51201</v>
      </c>
      <c r="B17" s="192" t="s">
        <v>17</v>
      </c>
      <c r="C17" s="228">
        <v>0</v>
      </c>
      <c r="D17" s="228">
        <v>0</v>
      </c>
      <c r="E17" s="228">
        <v>0</v>
      </c>
      <c r="F17" s="228">
        <v>68785.7</v>
      </c>
      <c r="G17" s="218">
        <f>F17+E17+D17+C17</f>
        <v>68785.7</v>
      </c>
      <c r="H17" s="286"/>
      <c r="I17" s="286"/>
      <c r="J17" s="357"/>
      <c r="L17" s="358"/>
      <c r="M17" s="358"/>
    </row>
    <row r="18" spans="1:13" ht="16.5" customHeight="1">
      <c r="A18" s="58">
        <v>51203</v>
      </c>
      <c r="B18" s="192" t="s">
        <v>18</v>
      </c>
      <c r="C18" s="228">
        <v>0</v>
      </c>
      <c r="D18" s="228">
        <v>0</v>
      </c>
      <c r="E18" s="228">
        <v>0</v>
      </c>
      <c r="F18" s="228">
        <v>0</v>
      </c>
      <c r="G18" s="272">
        <f t="shared" ref="G18:G26" si="0">SUM(C18:F18)</f>
        <v>0</v>
      </c>
      <c r="H18" s="285"/>
      <c r="I18" s="285"/>
      <c r="J18" s="351"/>
      <c r="K18" s="351"/>
      <c r="L18" s="209"/>
      <c r="M18" s="359"/>
    </row>
    <row r="19" spans="1:13" ht="16.5" customHeight="1">
      <c r="A19" s="58">
        <v>51207</v>
      </c>
      <c r="B19" s="192" t="s">
        <v>314</v>
      </c>
      <c r="C19" s="229">
        <v>0</v>
      </c>
      <c r="D19" s="229">
        <v>0</v>
      </c>
      <c r="E19" s="229">
        <v>0</v>
      </c>
      <c r="F19" s="229">
        <v>0</v>
      </c>
      <c r="G19" s="272">
        <f t="shared" si="0"/>
        <v>0</v>
      </c>
      <c r="H19" s="280"/>
      <c r="I19" s="280"/>
      <c r="J19" s="351"/>
      <c r="K19" s="351"/>
      <c r="L19" s="209"/>
      <c r="M19" s="359"/>
    </row>
    <row r="20" spans="1:13" ht="16.5" customHeight="1">
      <c r="A20" s="50">
        <v>513</v>
      </c>
      <c r="B20" s="230" t="s">
        <v>190</v>
      </c>
      <c r="C20" s="231" t="str">
        <f>+C21</f>
        <v xml:space="preserve">                                                                       </v>
      </c>
      <c r="D20" s="231">
        <f>+D21</f>
        <v>0</v>
      </c>
      <c r="E20" s="231">
        <f>+E21</f>
        <v>0</v>
      </c>
      <c r="F20" s="231">
        <v>0</v>
      </c>
      <c r="G20" s="289">
        <f t="shared" si="0"/>
        <v>0</v>
      </c>
      <c r="H20" s="281"/>
      <c r="I20" s="281"/>
      <c r="J20" s="351"/>
      <c r="K20" s="351"/>
      <c r="L20" s="209"/>
      <c r="M20" s="359"/>
    </row>
    <row r="21" spans="1:13" ht="16.5" customHeight="1">
      <c r="A21" s="52">
        <v>51301</v>
      </c>
      <c r="B21" s="192" t="s">
        <v>313</v>
      </c>
      <c r="C21" s="229" t="s">
        <v>330</v>
      </c>
      <c r="D21" s="229"/>
      <c r="E21" s="229"/>
      <c r="F21" s="229">
        <v>0</v>
      </c>
      <c r="G21" s="272">
        <f t="shared" si="0"/>
        <v>0</v>
      </c>
      <c r="H21" s="280"/>
      <c r="I21" s="280"/>
      <c r="J21" s="351"/>
      <c r="K21" s="351"/>
      <c r="L21" s="209"/>
      <c r="M21" s="359"/>
    </row>
    <row r="22" spans="1:13" ht="16.5" customHeight="1">
      <c r="A22" s="59">
        <v>514</v>
      </c>
      <c r="B22" s="298" t="s">
        <v>316</v>
      </c>
      <c r="C22" s="183">
        <f>C23+C24</f>
        <v>6997.2</v>
      </c>
      <c r="D22" s="183">
        <f>D23+D24</f>
        <v>0</v>
      </c>
      <c r="E22" s="183">
        <f>E23+E24</f>
        <v>0</v>
      </c>
      <c r="F22" s="183">
        <f>F23+F24</f>
        <v>5846.79</v>
      </c>
      <c r="G22" s="289">
        <f t="shared" si="0"/>
        <v>12843.99</v>
      </c>
      <c r="H22" s="281"/>
      <c r="I22" s="281"/>
      <c r="J22" s="351"/>
      <c r="K22" s="136"/>
    </row>
    <row r="23" spans="1:13" ht="16.5" customHeight="1">
      <c r="A23" s="58">
        <v>51401</v>
      </c>
      <c r="B23" s="192" t="s">
        <v>20</v>
      </c>
      <c r="C23" s="182">
        <v>6997.2</v>
      </c>
      <c r="D23" s="182">
        <f>D15*8.5%</f>
        <v>0</v>
      </c>
      <c r="E23" s="182">
        <f>E15*8.5%</f>
        <v>0</v>
      </c>
      <c r="F23" s="182">
        <f>F15*8.5%</f>
        <v>0</v>
      </c>
      <c r="G23" s="272">
        <f t="shared" si="0"/>
        <v>6997.2</v>
      </c>
      <c r="H23" s="280"/>
      <c r="I23" s="280"/>
      <c r="J23" s="351"/>
      <c r="K23" s="136"/>
    </row>
    <row r="24" spans="1:13" ht="16.5" customHeight="1">
      <c r="A24" s="58">
        <v>51402</v>
      </c>
      <c r="B24" s="192" t="s">
        <v>315</v>
      </c>
      <c r="C24" s="182">
        <v>0</v>
      </c>
      <c r="D24" s="182">
        <f>(GF17+D19+D21)*8.5%</f>
        <v>0</v>
      </c>
      <c r="E24" s="182">
        <f>(GG17+E19+E21)*8.5%</f>
        <v>0</v>
      </c>
      <c r="F24" s="182">
        <v>5846.79</v>
      </c>
      <c r="G24" s="272">
        <f t="shared" si="0"/>
        <v>5846.79</v>
      </c>
      <c r="H24" s="280"/>
      <c r="I24" s="280"/>
      <c r="J24" s="351"/>
      <c r="K24" s="351"/>
      <c r="L24" s="209"/>
    </row>
    <row r="25" spans="1:13" ht="16.5" customHeight="1">
      <c r="A25" s="59">
        <v>515</v>
      </c>
      <c r="B25" s="298" t="s">
        <v>317</v>
      </c>
      <c r="C25" s="232">
        <f>C26+C27</f>
        <v>6379.8</v>
      </c>
      <c r="D25" s="232">
        <f>D26+D27</f>
        <v>0</v>
      </c>
      <c r="E25" s="232">
        <f>E26+E27</f>
        <v>0</v>
      </c>
      <c r="F25" s="232">
        <f>F26+F27</f>
        <v>5330.8917499999998</v>
      </c>
      <c r="G25" s="288">
        <f t="shared" si="0"/>
        <v>11710.69175</v>
      </c>
      <c r="H25" s="279"/>
      <c r="I25" s="279"/>
      <c r="J25" s="351"/>
      <c r="K25" s="351"/>
    </row>
    <row r="26" spans="1:13" ht="16.5" customHeight="1">
      <c r="A26" s="58">
        <v>51501</v>
      </c>
      <c r="B26" s="192" t="s">
        <v>20</v>
      </c>
      <c r="C26" s="182">
        <v>6379.8</v>
      </c>
      <c r="D26" s="182">
        <v>0</v>
      </c>
      <c r="E26" s="182">
        <v>0</v>
      </c>
      <c r="F26" s="182">
        <v>0</v>
      </c>
      <c r="G26" s="57">
        <f t="shared" si="0"/>
        <v>6379.8</v>
      </c>
      <c r="H26" s="280"/>
      <c r="I26" s="280"/>
      <c r="J26" s="351"/>
      <c r="K26" s="136"/>
    </row>
    <row r="27" spans="1:13" ht="16.5" customHeight="1">
      <c r="A27" s="58">
        <v>51502</v>
      </c>
      <c r="B27" s="192" t="s">
        <v>315</v>
      </c>
      <c r="C27" s="182">
        <v>0</v>
      </c>
      <c r="D27" s="182">
        <f>(D19+D21+D17)*7.75%</f>
        <v>0</v>
      </c>
      <c r="E27" s="182">
        <f>(E19+E21+E17)*7.75%</f>
        <v>0</v>
      </c>
      <c r="F27" s="182">
        <f>F17*7.75%</f>
        <v>5330.8917499999998</v>
      </c>
      <c r="G27" s="57">
        <f>F27+E27+C27</f>
        <v>5330.8917499999998</v>
      </c>
      <c r="H27" s="280"/>
      <c r="I27" s="280"/>
      <c r="J27" s="351"/>
      <c r="K27" s="136"/>
    </row>
    <row r="28" spans="1:13" ht="16.5" customHeight="1">
      <c r="A28" s="58"/>
      <c r="B28" s="192"/>
      <c r="C28" s="182"/>
      <c r="D28" s="182"/>
      <c r="E28" s="182"/>
      <c r="F28" s="182"/>
      <c r="G28" s="57">
        <f>SUM(C28:F28)</f>
        <v>0</v>
      </c>
      <c r="H28" s="280"/>
      <c r="I28" s="280"/>
      <c r="J28" s="351"/>
      <c r="K28" s="136"/>
    </row>
    <row r="29" spans="1:13" ht="16.5" customHeight="1">
      <c r="A29" s="59">
        <v>54</v>
      </c>
      <c r="B29" s="190" t="s">
        <v>143</v>
      </c>
      <c r="C29" s="142">
        <f>C31+C49+C54+C66+C69</f>
        <v>482006.15</v>
      </c>
      <c r="D29" s="143">
        <f>D31+D49+D54+D66+D69</f>
        <v>0</v>
      </c>
      <c r="E29" s="143">
        <f>E31+E49+E54+E66+E69</f>
        <v>0</v>
      </c>
      <c r="F29" s="143">
        <f>F31+F49+F54+F66+F69</f>
        <v>0</v>
      </c>
      <c r="G29" s="144">
        <f>G31+G49+G66+G69+G54</f>
        <v>482006.15</v>
      </c>
      <c r="H29" s="282"/>
      <c r="I29" s="282"/>
      <c r="J29" s="360"/>
      <c r="K29" s="351"/>
    </row>
    <row r="30" spans="1:13" ht="16.5" customHeight="1">
      <c r="A30" s="58"/>
      <c r="B30" s="192"/>
      <c r="C30" s="182"/>
      <c r="D30" s="182"/>
      <c r="E30" s="182"/>
      <c r="F30" s="182"/>
      <c r="G30" s="57"/>
      <c r="H30" s="280"/>
      <c r="I30" s="280"/>
      <c r="J30" s="209"/>
    </row>
    <row r="31" spans="1:13" ht="16.5" customHeight="1">
      <c r="A31" s="59">
        <v>541</v>
      </c>
      <c r="B31" s="192" t="s">
        <v>112</v>
      </c>
      <c r="C31" s="183">
        <f>C32+C33+C34+C35+C36+C37+C38+C40+C41+C42+C43+C44+C45+C46+C47+C48+C39</f>
        <v>364600</v>
      </c>
      <c r="D31" s="183">
        <f>D32+D33+D34+D35+D36+D37+D38+D40+D41+D42+D43+D44+D45+D46+D47+D48</f>
        <v>0</v>
      </c>
      <c r="E31" s="183">
        <f>E32+E33+E34+E35+E36+E37+E38+E40+E41+E42+E43+E44+E45+E46+E47+E48</f>
        <v>0</v>
      </c>
      <c r="F31" s="183">
        <f>F32+F33+F34+F35+F36+F37+F38+F40+F41+F42+F43+F44+F45+F46+F47+F48</f>
        <v>0</v>
      </c>
      <c r="G31" s="233">
        <f>C31</f>
        <v>364600</v>
      </c>
      <c r="H31" s="282"/>
      <c r="I31" s="282"/>
      <c r="J31" s="209"/>
    </row>
    <row r="32" spans="1:13" ht="16.5" customHeight="1">
      <c r="A32" s="58">
        <v>54101</v>
      </c>
      <c r="B32" s="192" t="s">
        <v>182</v>
      </c>
      <c r="C32" s="182">
        <v>8000</v>
      </c>
      <c r="D32" s="182"/>
      <c r="E32" s="182"/>
      <c r="F32" s="182"/>
      <c r="G32" s="57">
        <f>SUM(C32:F32)</f>
        <v>8000</v>
      </c>
      <c r="H32" s="280"/>
      <c r="I32" s="280"/>
      <c r="J32" s="209"/>
    </row>
    <row r="33" spans="1:13" ht="16.5" customHeight="1">
      <c r="A33" s="58">
        <v>54103</v>
      </c>
      <c r="B33" s="192" t="s">
        <v>318</v>
      </c>
      <c r="C33" s="182">
        <v>500</v>
      </c>
      <c r="D33" s="182"/>
      <c r="E33" s="182"/>
      <c r="F33" s="182"/>
      <c r="G33" s="57">
        <f>SUM(C33:F33)</f>
        <v>500</v>
      </c>
      <c r="H33" s="280"/>
      <c r="I33" s="280"/>
      <c r="J33" s="209"/>
    </row>
    <row r="34" spans="1:13" ht="16.5" customHeight="1">
      <c r="A34" s="58">
        <v>54104</v>
      </c>
      <c r="B34" s="192" t="s">
        <v>10</v>
      </c>
      <c r="C34" s="182">
        <v>100000</v>
      </c>
      <c r="D34" s="182"/>
      <c r="E34" s="182"/>
      <c r="F34" s="182"/>
      <c r="G34" s="57">
        <f t="shared" ref="G34:G48" si="1">SUM(C34:F34)</f>
        <v>100000</v>
      </c>
      <c r="H34" s="281"/>
      <c r="I34" s="280"/>
      <c r="J34" s="21"/>
      <c r="K34" s="21"/>
      <c r="L34" s="353"/>
      <c r="M34" s="209"/>
    </row>
    <row r="35" spans="1:13" ht="16.5" customHeight="1">
      <c r="A35" s="58">
        <v>54105</v>
      </c>
      <c r="B35" s="192" t="s">
        <v>4</v>
      </c>
      <c r="C35" s="182">
        <v>20000</v>
      </c>
      <c r="D35" s="182"/>
      <c r="E35" s="182"/>
      <c r="F35" s="182"/>
      <c r="G35" s="57" t="s">
        <v>320</v>
      </c>
      <c r="H35" s="280"/>
      <c r="I35" s="280"/>
      <c r="J35" s="209"/>
    </row>
    <row r="36" spans="1:13" ht="16.5" customHeight="1">
      <c r="A36" s="58">
        <v>54106</v>
      </c>
      <c r="B36" s="192" t="s">
        <v>43</v>
      </c>
      <c r="C36" s="182">
        <v>15000</v>
      </c>
      <c r="D36" s="182"/>
      <c r="E36" s="182"/>
      <c r="F36" s="182"/>
      <c r="G36" s="57">
        <f t="shared" si="1"/>
        <v>15000</v>
      </c>
      <c r="H36" s="280"/>
      <c r="I36" s="280"/>
      <c r="J36" s="209"/>
    </row>
    <row r="37" spans="1:13" ht="16.5" customHeight="1">
      <c r="A37" s="58">
        <v>54107</v>
      </c>
      <c r="B37" s="192" t="s">
        <v>44</v>
      </c>
      <c r="C37" s="182">
        <v>7000</v>
      </c>
      <c r="D37" s="182"/>
      <c r="E37" s="182"/>
      <c r="F37" s="182"/>
      <c r="G37" s="57">
        <f t="shared" si="1"/>
        <v>7000</v>
      </c>
      <c r="H37" s="280"/>
      <c r="I37" s="280"/>
      <c r="J37" s="209"/>
    </row>
    <row r="38" spans="1:13" ht="16.5" customHeight="1">
      <c r="A38" s="58">
        <v>54109</v>
      </c>
      <c r="B38" s="192" t="s">
        <v>90</v>
      </c>
      <c r="C38" s="182">
        <v>10000</v>
      </c>
      <c r="D38" s="182"/>
      <c r="E38" s="182"/>
      <c r="F38" s="182"/>
      <c r="G38" s="57">
        <f t="shared" si="1"/>
        <v>10000</v>
      </c>
      <c r="H38" s="280"/>
      <c r="I38" s="280"/>
      <c r="J38" s="209"/>
    </row>
    <row r="39" spans="1:13" ht="16.5" customHeight="1">
      <c r="A39" s="58">
        <v>54110</v>
      </c>
      <c r="B39" s="192" t="s">
        <v>11</v>
      </c>
      <c r="C39" s="182">
        <v>80000</v>
      </c>
      <c r="D39" s="182"/>
      <c r="E39" s="182"/>
      <c r="F39" s="182"/>
      <c r="G39" s="57">
        <f t="shared" si="1"/>
        <v>80000</v>
      </c>
      <c r="H39" s="285"/>
      <c r="I39" s="285"/>
      <c r="J39" s="351"/>
      <c r="K39" s="351"/>
      <c r="L39" s="136"/>
    </row>
    <row r="40" spans="1:13" ht="16.5" customHeight="1">
      <c r="A40" s="58">
        <v>54111</v>
      </c>
      <c r="B40" s="192" t="s">
        <v>177</v>
      </c>
      <c r="C40" s="182">
        <v>5000</v>
      </c>
      <c r="D40" s="182"/>
      <c r="E40" s="182"/>
      <c r="F40" s="182"/>
      <c r="G40" s="57">
        <f t="shared" si="1"/>
        <v>5000</v>
      </c>
      <c r="H40" s="280"/>
      <c r="I40" s="280"/>
      <c r="J40" s="209"/>
    </row>
    <row r="41" spans="1:13" ht="16.5" customHeight="1">
      <c r="A41" s="58">
        <v>54112</v>
      </c>
      <c r="B41" s="192" t="s">
        <v>176</v>
      </c>
      <c r="C41" s="182">
        <v>5000</v>
      </c>
      <c r="D41" s="182"/>
      <c r="E41" s="182"/>
      <c r="F41" s="182"/>
      <c r="G41" s="57">
        <f t="shared" si="1"/>
        <v>5000</v>
      </c>
      <c r="H41" s="280"/>
      <c r="I41" s="280"/>
      <c r="J41" s="209"/>
    </row>
    <row r="42" spans="1:13" ht="16.5" customHeight="1">
      <c r="A42" s="58">
        <v>54114</v>
      </c>
      <c r="B42" s="192" t="s">
        <v>5</v>
      </c>
      <c r="C42" s="182">
        <v>9000</v>
      </c>
      <c r="D42" s="182"/>
      <c r="E42" s="182"/>
      <c r="F42" s="182"/>
      <c r="G42" s="57">
        <f t="shared" si="1"/>
        <v>9000</v>
      </c>
      <c r="H42" s="280"/>
      <c r="I42" s="280"/>
      <c r="J42" s="209"/>
    </row>
    <row r="43" spans="1:13" ht="16.5" customHeight="1">
      <c r="A43" s="58">
        <v>54115</v>
      </c>
      <c r="B43" s="192" t="s">
        <v>6</v>
      </c>
      <c r="C43" s="182">
        <v>5000</v>
      </c>
      <c r="D43" s="182"/>
      <c r="E43" s="182"/>
      <c r="F43" s="182"/>
      <c r="G43" s="57">
        <f t="shared" si="1"/>
        <v>5000</v>
      </c>
      <c r="H43" s="280"/>
      <c r="I43" s="280"/>
      <c r="J43" s="209"/>
    </row>
    <row r="44" spans="1:13" ht="16.5" customHeight="1">
      <c r="A44" s="58">
        <v>54116</v>
      </c>
      <c r="B44" s="192" t="s">
        <v>166</v>
      </c>
      <c r="C44" s="182">
        <v>100</v>
      </c>
      <c r="D44" s="182"/>
      <c r="E44" s="182"/>
      <c r="F44" s="182"/>
      <c r="G44" s="57">
        <f t="shared" si="1"/>
        <v>100</v>
      </c>
      <c r="H44" s="280"/>
      <c r="I44" s="280"/>
      <c r="J44" s="209"/>
    </row>
    <row r="45" spans="1:13" ht="16.5" customHeight="1">
      <c r="A45" s="58">
        <v>54118</v>
      </c>
      <c r="B45" s="192" t="s">
        <v>72</v>
      </c>
      <c r="C45" s="182">
        <v>15000</v>
      </c>
      <c r="D45" s="182"/>
      <c r="E45" s="182"/>
      <c r="F45" s="182"/>
      <c r="G45" s="57">
        <f t="shared" si="1"/>
        <v>15000</v>
      </c>
      <c r="H45" s="280"/>
      <c r="I45" s="280"/>
      <c r="J45" s="209"/>
    </row>
    <row r="46" spans="1:13" ht="16.5" customHeight="1">
      <c r="A46" s="58">
        <v>54119</v>
      </c>
      <c r="B46" s="192" t="s">
        <v>47</v>
      </c>
      <c r="C46" s="182">
        <v>20000</v>
      </c>
      <c r="D46" s="182"/>
      <c r="E46" s="182"/>
      <c r="F46" s="182"/>
      <c r="G46" s="57">
        <f t="shared" si="1"/>
        <v>20000</v>
      </c>
      <c r="H46" s="280"/>
      <c r="I46" s="280"/>
      <c r="J46" s="209"/>
    </row>
    <row r="47" spans="1:13" ht="16.5" customHeight="1">
      <c r="A47" s="58">
        <v>54121</v>
      </c>
      <c r="B47" s="192" t="s">
        <v>53</v>
      </c>
      <c r="C47" s="182">
        <v>50000</v>
      </c>
      <c r="D47" s="182"/>
      <c r="E47" s="182"/>
      <c r="F47" s="182"/>
      <c r="G47" s="57">
        <f t="shared" si="1"/>
        <v>50000</v>
      </c>
      <c r="H47" s="280"/>
      <c r="I47" s="280"/>
      <c r="J47" s="361"/>
    </row>
    <row r="48" spans="1:13" ht="16.5" customHeight="1">
      <c r="A48" s="58">
        <v>54199</v>
      </c>
      <c r="B48" s="192" t="s">
        <v>12</v>
      </c>
      <c r="C48" s="182">
        <v>15000</v>
      </c>
      <c r="D48" s="182"/>
      <c r="E48" s="182"/>
      <c r="F48" s="182"/>
      <c r="G48" s="57">
        <f t="shared" si="1"/>
        <v>15000</v>
      </c>
      <c r="H48" s="280"/>
      <c r="I48" s="280"/>
      <c r="J48" s="352"/>
    </row>
    <row r="49" spans="1:13" ht="16.5" customHeight="1">
      <c r="A49" s="59">
        <v>542</v>
      </c>
      <c r="B49" s="192" t="s">
        <v>113</v>
      </c>
      <c r="C49" s="183">
        <f>C50+C51+C52+C53</f>
        <v>86388.28</v>
      </c>
      <c r="D49" s="183"/>
      <c r="E49" s="183"/>
      <c r="F49" s="183"/>
      <c r="G49" s="60">
        <f>SUM(G50:G53)</f>
        <v>86388.28</v>
      </c>
      <c r="H49" s="282"/>
      <c r="I49" s="282"/>
      <c r="J49" s="209"/>
      <c r="K49" s="209"/>
    </row>
    <row r="50" spans="1:13" ht="16.5" customHeight="1">
      <c r="A50" s="58">
        <v>54201</v>
      </c>
      <c r="B50" s="192" t="s">
        <v>7</v>
      </c>
      <c r="C50" s="182">
        <v>45000</v>
      </c>
      <c r="D50" s="182"/>
      <c r="E50" s="182"/>
      <c r="F50" s="182"/>
      <c r="G50" s="57">
        <f>SUM(C50:F50)</f>
        <v>45000</v>
      </c>
      <c r="H50" s="280"/>
      <c r="I50" s="280"/>
      <c r="J50" s="351"/>
      <c r="K50" s="351"/>
      <c r="L50" s="136"/>
      <c r="M50" s="21"/>
    </row>
    <row r="51" spans="1:13" ht="16.5" customHeight="1">
      <c r="A51" s="58">
        <v>54202</v>
      </c>
      <c r="B51" s="192" t="s">
        <v>57</v>
      </c>
      <c r="C51" s="182">
        <v>21338.28</v>
      </c>
      <c r="D51" s="182"/>
      <c r="E51" s="182"/>
      <c r="F51" s="182"/>
      <c r="G51" s="57">
        <f>SUM(C51:F51)</f>
        <v>21338.28</v>
      </c>
      <c r="H51" s="280"/>
      <c r="I51" s="280"/>
      <c r="J51" s="351"/>
      <c r="K51" s="351"/>
      <c r="L51" s="136"/>
      <c r="M51" s="21"/>
    </row>
    <row r="52" spans="1:13" ht="16.5" customHeight="1">
      <c r="A52" s="58">
        <v>54203</v>
      </c>
      <c r="B52" s="192" t="s">
        <v>8</v>
      </c>
      <c r="C52" s="182">
        <v>20000</v>
      </c>
      <c r="D52" s="182"/>
      <c r="E52" s="182"/>
      <c r="F52" s="182"/>
      <c r="G52" s="57">
        <f>SUM(C52:F52)</f>
        <v>20000</v>
      </c>
      <c r="H52" s="280"/>
      <c r="I52" s="280"/>
      <c r="J52" s="351"/>
      <c r="K52" s="351"/>
      <c r="L52" s="136"/>
      <c r="M52" s="21"/>
    </row>
    <row r="53" spans="1:13" ht="16.5" customHeight="1">
      <c r="A53" s="58">
        <v>54204</v>
      </c>
      <c r="B53" s="192" t="s">
        <v>81</v>
      </c>
      <c r="C53" s="182">
        <v>50</v>
      </c>
      <c r="D53" s="182"/>
      <c r="E53" s="182"/>
      <c r="F53" s="182"/>
      <c r="G53" s="57">
        <f>SUM(C53:F53)</f>
        <v>50</v>
      </c>
      <c r="H53" s="280"/>
      <c r="I53" s="280"/>
      <c r="J53" s="351"/>
      <c r="K53" s="351"/>
      <c r="L53" s="136"/>
      <c r="M53" s="21"/>
    </row>
    <row r="54" spans="1:13" ht="16.5" customHeight="1">
      <c r="A54" s="59">
        <v>543</v>
      </c>
      <c r="B54" s="192" t="s">
        <v>120</v>
      </c>
      <c r="C54" s="183">
        <f>C55+C56+C57+C58+C59+C60+C62+C61+C63+C65+C64</f>
        <v>28200</v>
      </c>
      <c r="D54" s="183"/>
      <c r="E54" s="183"/>
      <c r="F54" s="183"/>
      <c r="G54" s="60">
        <f>SUM(G55:G65)</f>
        <v>28200</v>
      </c>
      <c r="H54" s="282"/>
      <c r="I54" s="282"/>
      <c r="J54" s="209"/>
      <c r="K54" s="209"/>
    </row>
    <row r="55" spans="1:13" ht="16.5" customHeight="1">
      <c r="A55" s="58">
        <v>54301</v>
      </c>
      <c r="B55" s="192" t="s">
        <v>248</v>
      </c>
      <c r="C55" s="182">
        <v>500</v>
      </c>
      <c r="D55" s="182"/>
      <c r="E55" s="182"/>
      <c r="F55" s="182"/>
      <c r="G55" s="57">
        <f t="shared" ref="G55:G65" si="2">SUM(C55:F55)</f>
        <v>500</v>
      </c>
      <c r="H55" s="280"/>
      <c r="I55" s="280"/>
      <c r="J55" s="209"/>
      <c r="K55" s="209"/>
    </row>
    <row r="56" spans="1:13" ht="16.5" customHeight="1">
      <c r="A56" s="58">
        <v>54302</v>
      </c>
      <c r="B56" s="192" t="s">
        <v>249</v>
      </c>
      <c r="C56" s="182">
        <v>20000</v>
      </c>
      <c r="D56" s="182"/>
      <c r="E56" s="182"/>
      <c r="F56" s="182"/>
      <c r="G56" s="57">
        <f t="shared" si="2"/>
        <v>20000</v>
      </c>
      <c r="H56" s="280"/>
      <c r="I56" s="280"/>
      <c r="J56" s="209"/>
    </row>
    <row r="57" spans="1:13" ht="16.5" customHeight="1">
      <c r="A57" s="58">
        <v>54303</v>
      </c>
      <c r="B57" s="192" t="s">
        <v>78</v>
      </c>
      <c r="C57" s="182">
        <v>100</v>
      </c>
      <c r="D57" s="182"/>
      <c r="E57" s="182"/>
      <c r="F57" s="182"/>
      <c r="G57" s="57">
        <f t="shared" si="2"/>
        <v>100</v>
      </c>
      <c r="H57" s="280"/>
      <c r="I57" s="280"/>
      <c r="J57" s="209"/>
    </row>
    <row r="58" spans="1:13" ht="16.5" customHeight="1">
      <c r="A58" s="58">
        <v>54304</v>
      </c>
      <c r="B58" s="192" t="s">
        <v>73</v>
      </c>
      <c r="C58" s="182">
        <v>500</v>
      </c>
      <c r="D58" s="182"/>
      <c r="E58" s="182"/>
      <c r="F58" s="182"/>
      <c r="G58" s="57">
        <f t="shared" si="2"/>
        <v>500</v>
      </c>
      <c r="H58" s="280"/>
      <c r="I58" s="280"/>
      <c r="J58" s="209"/>
    </row>
    <row r="59" spans="1:13" ht="16.5" customHeight="1">
      <c r="A59" s="58">
        <v>54305</v>
      </c>
      <c r="B59" s="192" t="s">
        <v>52</v>
      </c>
      <c r="C59" s="182">
        <v>400</v>
      </c>
      <c r="D59" s="182"/>
      <c r="E59" s="182"/>
      <c r="F59" s="182"/>
      <c r="G59" s="57">
        <f t="shared" si="2"/>
        <v>400</v>
      </c>
      <c r="H59" s="280"/>
      <c r="I59" s="280"/>
      <c r="J59" s="209"/>
    </row>
    <row r="60" spans="1:13" ht="16.5" customHeight="1">
      <c r="A60" s="58">
        <v>54310</v>
      </c>
      <c r="B60" s="192" t="s">
        <v>79</v>
      </c>
      <c r="C60" s="182">
        <v>200</v>
      </c>
      <c r="D60" s="182"/>
      <c r="E60" s="182"/>
      <c r="F60" s="182"/>
      <c r="G60" s="57">
        <f t="shared" si="2"/>
        <v>200</v>
      </c>
      <c r="H60" s="280"/>
      <c r="I60" s="280"/>
      <c r="J60" s="209"/>
    </row>
    <row r="61" spans="1:13" ht="16.5" customHeight="1">
      <c r="A61" s="58">
        <v>54313</v>
      </c>
      <c r="B61" s="192" t="s">
        <v>250</v>
      </c>
      <c r="C61" s="182">
        <v>500</v>
      </c>
      <c r="D61" s="182"/>
      <c r="E61" s="182"/>
      <c r="F61" s="182"/>
      <c r="G61" s="57">
        <f t="shared" si="2"/>
        <v>500</v>
      </c>
      <c r="H61" s="280"/>
      <c r="I61" s="280"/>
      <c r="J61" s="209"/>
    </row>
    <row r="62" spans="1:13" ht="16.5" customHeight="1">
      <c r="A62" s="58">
        <v>54314</v>
      </c>
      <c r="B62" s="192" t="s">
        <v>14</v>
      </c>
      <c r="C62" s="182">
        <v>500</v>
      </c>
      <c r="D62" s="182"/>
      <c r="E62" s="182"/>
      <c r="F62" s="182"/>
      <c r="G62" s="57">
        <f t="shared" si="2"/>
        <v>500</v>
      </c>
      <c r="H62" s="280"/>
      <c r="I62" s="280"/>
      <c r="J62" s="209"/>
    </row>
    <row r="63" spans="1:13" ht="16.5" customHeight="1">
      <c r="A63" s="58">
        <v>54316</v>
      </c>
      <c r="B63" s="192" t="s">
        <v>183</v>
      </c>
      <c r="C63" s="182">
        <v>5000</v>
      </c>
      <c r="D63" s="182"/>
      <c r="E63" s="182"/>
      <c r="F63" s="182"/>
      <c r="G63" s="57">
        <f t="shared" si="2"/>
        <v>5000</v>
      </c>
      <c r="H63" s="280"/>
      <c r="I63" s="280"/>
      <c r="J63" s="209"/>
    </row>
    <row r="64" spans="1:13" ht="16.5" customHeight="1">
      <c r="A64" s="58">
        <v>54317</v>
      </c>
      <c r="B64" s="192" t="s">
        <v>321</v>
      </c>
      <c r="C64" s="182">
        <v>0</v>
      </c>
      <c r="D64" s="182"/>
      <c r="E64" s="182"/>
      <c r="F64" s="182"/>
      <c r="G64" s="57">
        <f t="shared" si="2"/>
        <v>0</v>
      </c>
      <c r="H64" s="280"/>
      <c r="I64" s="280"/>
      <c r="J64" s="209"/>
    </row>
    <row r="65" spans="1:12" ht="16.5" customHeight="1">
      <c r="A65" s="58">
        <v>54399</v>
      </c>
      <c r="B65" s="192" t="s">
        <v>184</v>
      </c>
      <c r="C65" s="182">
        <v>500</v>
      </c>
      <c r="D65" s="182"/>
      <c r="E65" s="182"/>
      <c r="F65" s="182"/>
      <c r="G65" s="57">
        <f t="shared" si="2"/>
        <v>500</v>
      </c>
      <c r="H65" s="280"/>
      <c r="I65" s="280"/>
      <c r="J65" s="209"/>
    </row>
    <row r="66" spans="1:12" ht="16.5" customHeight="1">
      <c r="A66" s="59">
        <v>544</v>
      </c>
      <c r="B66" s="192" t="s">
        <v>114</v>
      </c>
      <c r="C66" s="183">
        <f>C67+C68</f>
        <v>800</v>
      </c>
      <c r="D66" s="183"/>
      <c r="E66" s="183"/>
      <c r="F66" s="183"/>
      <c r="G66" s="60">
        <f>+G67+G68</f>
        <v>800</v>
      </c>
      <c r="H66" s="282"/>
      <c r="I66" s="282"/>
      <c r="J66" s="209"/>
    </row>
    <row r="67" spans="1:12" ht="16.5" customHeight="1">
      <c r="A67" s="58">
        <v>54401</v>
      </c>
      <c r="B67" s="192" t="s">
        <v>59</v>
      </c>
      <c r="C67" s="195">
        <v>400</v>
      </c>
      <c r="D67" s="195"/>
      <c r="E67" s="195"/>
      <c r="F67" s="195"/>
      <c r="G67" s="87">
        <f>SUM(C67:F67)</f>
        <v>400</v>
      </c>
      <c r="H67" s="283"/>
      <c r="I67" s="283"/>
      <c r="J67" s="209"/>
    </row>
    <row r="68" spans="1:12" ht="16.5" customHeight="1">
      <c r="A68" s="58">
        <v>54403</v>
      </c>
      <c r="B68" s="192" t="s">
        <v>61</v>
      </c>
      <c r="C68" s="182">
        <v>400</v>
      </c>
      <c r="D68" s="182"/>
      <c r="E68" s="182"/>
      <c r="F68" s="182"/>
      <c r="G68" s="57">
        <f>SUM(C68:F68)</f>
        <v>400</v>
      </c>
      <c r="H68" s="280"/>
      <c r="I68" s="280"/>
      <c r="J68" s="209"/>
    </row>
    <row r="69" spans="1:12" ht="16.5" customHeight="1">
      <c r="A69" s="59">
        <v>545</v>
      </c>
      <c r="B69" s="192" t="s">
        <v>115</v>
      </c>
      <c r="C69" s="183">
        <f>C70+C71+C72+C74+C73</f>
        <v>2017.87</v>
      </c>
      <c r="D69" s="183"/>
      <c r="E69" s="183"/>
      <c r="F69" s="183"/>
      <c r="G69" s="60">
        <f>+G70+G71+G72+G73+G74</f>
        <v>2017.87</v>
      </c>
      <c r="H69" s="282"/>
      <c r="I69" s="282"/>
      <c r="J69" s="209"/>
    </row>
    <row r="70" spans="1:12" ht="16.5" customHeight="1">
      <c r="A70" s="58">
        <v>54503</v>
      </c>
      <c r="B70" s="192" t="s">
        <v>82</v>
      </c>
      <c r="C70" s="182">
        <v>500</v>
      </c>
      <c r="D70" s="182"/>
      <c r="E70" s="182"/>
      <c r="F70" s="182"/>
      <c r="G70" s="57">
        <f>SUM(C70:F70)</f>
        <v>500</v>
      </c>
      <c r="H70" s="280"/>
      <c r="I70" s="280"/>
      <c r="J70" s="209"/>
    </row>
    <row r="71" spans="1:12" ht="16.5" customHeight="1">
      <c r="A71" s="58">
        <v>54505</v>
      </c>
      <c r="B71" s="192" t="s">
        <v>167</v>
      </c>
      <c r="C71" s="182">
        <v>400</v>
      </c>
      <c r="D71" s="182"/>
      <c r="E71" s="182"/>
      <c r="F71" s="182"/>
      <c r="G71" s="57">
        <f>SUM(C71:F71)</f>
        <v>400</v>
      </c>
      <c r="H71" s="280"/>
      <c r="I71" s="280"/>
      <c r="J71" s="209"/>
    </row>
    <row r="72" spans="1:12" ht="16.5" customHeight="1">
      <c r="A72" s="58">
        <v>54507</v>
      </c>
      <c r="B72" s="192" t="s">
        <v>170</v>
      </c>
      <c r="C72" s="182">
        <v>600</v>
      </c>
      <c r="D72" s="182"/>
      <c r="E72" s="182"/>
      <c r="F72" s="182"/>
      <c r="G72" s="57">
        <f>SUM(C72:F72)</f>
        <v>600</v>
      </c>
      <c r="H72" s="280"/>
      <c r="I72" s="280"/>
      <c r="J72" s="209"/>
    </row>
    <row r="73" spans="1:12" ht="16.5" customHeight="1">
      <c r="A73" s="58">
        <v>54508</v>
      </c>
      <c r="B73" s="192" t="s">
        <v>230</v>
      </c>
      <c r="C73" s="182">
        <v>100</v>
      </c>
      <c r="D73" s="182"/>
      <c r="E73" s="182"/>
      <c r="F73" s="182"/>
      <c r="G73" s="57">
        <f>SUM(C73:F73)</f>
        <v>100</v>
      </c>
      <c r="H73" s="280"/>
      <c r="I73" s="280"/>
      <c r="J73" s="209"/>
    </row>
    <row r="74" spans="1:12" ht="16.5" customHeight="1">
      <c r="A74" s="58">
        <v>54599</v>
      </c>
      <c r="B74" s="192" t="s">
        <v>100</v>
      </c>
      <c r="C74" s="182">
        <v>417.87</v>
      </c>
      <c r="D74" s="182"/>
      <c r="E74" s="182"/>
      <c r="F74" s="182"/>
      <c r="G74" s="57">
        <f>SUM(C74:F74)</f>
        <v>417.87</v>
      </c>
      <c r="H74" s="280"/>
      <c r="I74" s="280"/>
      <c r="J74" s="209"/>
      <c r="K74" s="362"/>
      <c r="L74" s="21"/>
    </row>
    <row r="75" spans="1:12" ht="16.5" customHeight="1">
      <c r="A75" s="58"/>
      <c r="B75" s="192"/>
      <c r="C75" s="182"/>
      <c r="D75" s="182"/>
      <c r="E75" s="182"/>
      <c r="F75" s="182"/>
      <c r="G75" s="57"/>
      <c r="H75" s="280"/>
      <c r="I75" s="280"/>
      <c r="J75" s="209"/>
      <c r="K75" s="362"/>
      <c r="L75" s="21"/>
    </row>
    <row r="76" spans="1:12" ht="16.5" customHeight="1">
      <c r="A76" s="59">
        <v>55</v>
      </c>
      <c r="B76" s="190" t="s">
        <v>108</v>
      </c>
      <c r="C76" s="183">
        <f>C78+C82</f>
        <v>57550</v>
      </c>
      <c r="D76" s="183"/>
      <c r="E76" s="183"/>
      <c r="F76" s="183"/>
      <c r="G76" s="60">
        <f>+G78+G82</f>
        <v>57550</v>
      </c>
      <c r="H76" s="282"/>
      <c r="I76" s="282"/>
      <c r="J76" s="350"/>
      <c r="K76" s="362"/>
      <c r="L76" s="21"/>
    </row>
    <row r="77" spans="1:12" ht="16.5" customHeight="1">
      <c r="A77" s="58"/>
      <c r="B77" s="192"/>
      <c r="C77" s="182"/>
      <c r="D77" s="182"/>
      <c r="E77" s="182"/>
      <c r="F77" s="182"/>
      <c r="G77" s="57"/>
      <c r="H77" s="280"/>
      <c r="I77" s="280"/>
      <c r="J77" s="209"/>
      <c r="K77" s="362"/>
      <c r="L77" s="21"/>
    </row>
    <row r="78" spans="1:12" ht="16.5" customHeight="1">
      <c r="A78" s="59">
        <v>556</v>
      </c>
      <c r="B78" s="192" t="s">
        <v>116</v>
      </c>
      <c r="C78" s="183">
        <f>C79+C80+C81</f>
        <v>55500</v>
      </c>
      <c r="D78" s="183"/>
      <c r="E78" s="183"/>
      <c r="F78" s="183"/>
      <c r="G78" s="60">
        <f>+G79+G80+G81</f>
        <v>55500</v>
      </c>
      <c r="H78" s="282"/>
      <c r="I78" s="282"/>
      <c r="J78" s="209"/>
      <c r="K78" s="362"/>
      <c r="L78" s="21"/>
    </row>
    <row r="79" spans="1:12" ht="16.5" customHeight="1">
      <c r="A79" s="58">
        <v>55601</v>
      </c>
      <c r="B79" s="192" t="s">
        <v>75</v>
      </c>
      <c r="C79" s="182">
        <v>25000</v>
      </c>
      <c r="D79" s="182"/>
      <c r="E79" s="182"/>
      <c r="F79" s="182"/>
      <c r="G79" s="57">
        <f>SUM(C79:F79)</f>
        <v>25000</v>
      </c>
      <c r="H79" s="280"/>
      <c r="I79" s="280"/>
      <c r="J79" s="351"/>
      <c r="K79" s="363"/>
      <c r="L79" s="351"/>
    </row>
    <row r="80" spans="1:12" ht="16.5" customHeight="1">
      <c r="A80" s="58">
        <v>55602</v>
      </c>
      <c r="B80" s="192" t="s">
        <v>76</v>
      </c>
      <c r="C80" s="182">
        <v>30000</v>
      </c>
      <c r="D80" s="182"/>
      <c r="E80" s="182"/>
      <c r="F80" s="182"/>
      <c r="G80" s="57">
        <f>SUM(C80:F80)</f>
        <v>30000</v>
      </c>
      <c r="H80" s="280"/>
      <c r="I80" s="280"/>
      <c r="J80" s="351"/>
      <c r="K80" s="363"/>
      <c r="L80" s="351"/>
    </row>
    <row r="81" spans="1:13" ht="16.5" customHeight="1">
      <c r="A81" s="58">
        <v>55603</v>
      </c>
      <c r="B81" s="192" t="s">
        <v>64</v>
      </c>
      <c r="C81" s="182">
        <v>500</v>
      </c>
      <c r="D81" s="182"/>
      <c r="E81" s="182"/>
      <c r="F81" s="182"/>
      <c r="G81" s="57">
        <f>SUM(C81:F81)</f>
        <v>500</v>
      </c>
      <c r="H81" s="280"/>
      <c r="I81" s="280"/>
      <c r="J81" s="209"/>
      <c r="K81" s="209"/>
      <c r="L81" s="137"/>
    </row>
    <row r="82" spans="1:13" ht="16.5" customHeight="1">
      <c r="A82" s="59">
        <v>557</v>
      </c>
      <c r="B82" s="192" t="s">
        <v>117</v>
      </c>
      <c r="C82" s="183">
        <f>C83+C84</f>
        <v>2050</v>
      </c>
      <c r="D82" s="183"/>
      <c r="E82" s="183"/>
      <c r="F82" s="183"/>
      <c r="G82" s="60">
        <f>+G83+G84</f>
        <v>2050</v>
      </c>
      <c r="H82" s="282"/>
      <c r="I82" s="282"/>
      <c r="J82" s="209"/>
      <c r="L82" s="21"/>
    </row>
    <row r="83" spans="1:13" ht="16.5" customHeight="1">
      <c r="A83" s="58">
        <v>55703</v>
      </c>
      <c r="B83" s="192" t="s">
        <v>65</v>
      </c>
      <c r="C83" s="182">
        <v>50</v>
      </c>
      <c r="D83" s="182"/>
      <c r="E83" s="182"/>
      <c r="F83" s="182"/>
      <c r="G83" s="57">
        <f>SUM(C83:F83)</f>
        <v>50</v>
      </c>
      <c r="H83" s="280"/>
      <c r="I83" s="280"/>
      <c r="J83" s="209"/>
      <c r="L83" s="351"/>
    </row>
    <row r="84" spans="1:13" ht="16.5" customHeight="1">
      <c r="A84" s="58">
        <v>55799</v>
      </c>
      <c r="B84" s="192" t="s">
        <v>185</v>
      </c>
      <c r="C84" s="182">
        <v>2000</v>
      </c>
      <c r="D84" s="182"/>
      <c r="E84" s="182"/>
      <c r="F84" s="182"/>
      <c r="G84" s="272">
        <f>SUM(C84:F84)</f>
        <v>2000</v>
      </c>
      <c r="H84" s="280"/>
      <c r="I84" s="280"/>
      <c r="J84" s="209"/>
    </row>
    <row r="85" spans="1:13" ht="16.5" customHeight="1">
      <c r="A85" s="58"/>
      <c r="B85" s="192"/>
      <c r="C85" s="182"/>
      <c r="D85" s="182"/>
      <c r="E85" s="182"/>
      <c r="F85" s="182"/>
      <c r="G85" s="272"/>
      <c r="H85" s="280"/>
      <c r="I85" s="280"/>
      <c r="J85" s="209"/>
    </row>
    <row r="86" spans="1:13" ht="16.5" customHeight="1">
      <c r="A86" s="59">
        <v>56</v>
      </c>
      <c r="B86" s="190" t="s">
        <v>178</v>
      </c>
      <c r="C86" s="183">
        <f>C88</f>
        <v>36500</v>
      </c>
      <c r="D86" s="183"/>
      <c r="E86" s="183"/>
      <c r="F86" s="183"/>
      <c r="G86" s="233">
        <f>G88</f>
        <v>36500</v>
      </c>
      <c r="H86" s="282"/>
      <c r="I86" s="282"/>
      <c r="J86" s="350"/>
    </row>
    <row r="87" spans="1:13" ht="16.5" customHeight="1">
      <c r="A87" s="58"/>
      <c r="B87" s="192"/>
      <c r="C87" s="182"/>
      <c r="D87" s="182"/>
      <c r="E87" s="182"/>
      <c r="F87" s="182"/>
      <c r="G87" s="272"/>
      <c r="H87" s="280"/>
      <c r="I87" s="280"/>
      <c r="J87" s="209"/>
    </row>
    <row r="88" spans="1:13" ht="16.5" customHeight="1">
      <c r="A88" s="59">
        <v>563</v>
      </c>
      <c r="B88" s="192" t="s">
        <v>118</v>
      </c>
      <c r="C88" s="183">
        <f>C89</f>
        <v>36500</v>
      </c>
      <c r="D88" s="183"/>
      <c r="E88" s="183"/>
      <c r="F88" s="183"/>
      <c r="G88" s="233">
        <f>G89</f>
        <v>36500</v>
      </c>
      <c r="H88" s="282"/>
      <c r="I88" s="282"/>
      <c r="J88" s="209"/>
      <c r="L88" s="21"/>
    </row>
    <row r="89" spans="1:13" ht="16.5" customHeight="1">
      <c r="A89" s="58">
        <v>56303</v>
      </c>
      <c r="B89" s="192" t="s">
        <v>80</v>
      </c>
      <c r="C89" s="182">
        <v>36500</v>
      </c>
      <c r="D89" s="182"/>
      <c r="E89" s="182"/>
      <c r="F89" s="182"/>
      <c r="G89" s="272">
        <v>36500</v>
      </c>
      <c r="H89" s="280"/>
      <c r="I89" s="280"/>
      <c r="J89" s="364"/>
      <c r="K89" s="365"/>
      <c r="L89" s="366"/>
      <c r="M89" s="367"/>
    </row>
    <row r="90" spans="1:13" ht="16.5" customHeight="1" thickBot="1">
      <c r="A90" s="234"/>
      <c r="B90" s="235" t="s">
        <v>259</v>
      </c>
      <c r="C90" s="200">
        <f>+C11+C29+C76+C86</f>
        <v>754073.15</v>
      </c>
      <c r="D90" s="200">
        <f>+D11</f>
        <v>22000</v>
      </c>
      <c r="E90" s="200">
        <f>+E11</f>
        <v>14300</v>
      </c>
      <c r="F90" s="200">
        <f>+F11</f>
        <v>154213.38175000003</v>
      </c>
      <c r="G90" s="201">
        <f>G86+G76+G29+G11</f>
        <v>944586.53175000008</v>
      </c>
      <c r="H90" s="284"/>
      <c r="I90" s="284"/>
      <c r="J90" s="209"/>
      <c r="L90" s="21"/>
    </row>
    <row r="91" spans="1:13" ht="18.75" customHeight="1">
      <c r="A91" s="18"/>
      <c r="B91" s="19"/>
      <c r="C91" s="76"/>
      <c r="D91" s="76"/>
      <c r="E91" s="76"/>
      <c r="F91" s="77"/>
      <c r="G91" s="23"/>
      <c r="H91" s="23"/>
      <c r="I91" s="23"/>
      <c r="J91" s="367"/>
      <c r="L91" s="21"/>
    </row>
    <row r="92" spans="1:13" ht="18" customHeight="1">
      <c r="A92" s="18"/>
      <c r="B92" s="19"/>
      <c r="C92" s="76"/>
      <c r="D92" s="76"/>
      <c r="E92" s="76"/>
      <c r="F92" s="77"/>
      <c r="G92" s="78"/>
      <c r="H92" s="78"/>
      <c r="I92" s="78"/>
      <c r="J92" s="367"/>
      <c r="L92" s="21"/>
    </row>
    <row r="93" spans="1:13" ht="16.5" customHeight="1">
      <c r="G93" s="5"/>
    </row>
    <row r="96" spans="1:13" ht="16.5" customHeight="1">
      <c r="I96" s="145"/>
    </row>
  </sheetData>
  <mergeCells count="12">
    <mergeCell ref="A4:G4"/>
    <mergeCell ref="A3:G3"/>
    <mergeCell ref="A1:G1"/>
    <mergeCell ref="C5:F5"/>
    <mergeCell ref="A5:A10"/>
    <mergeCell ref="B5:B10"/>
    <mergeCell ref="G5:G10"/>
    <mergeCell ref="C8:D8"/>
    <mergeCell ref="E8:F8"/>
    <mergeCell ref="A2:G2"/>
    <mergeCell ref="C6:F6"/>
    <mergeCell ref="C7:F7"/>
  </mergeCells>
  <pageMargins left="0.75" right="0.44" top="0.75" bottom="0.75" header="0.3" footer="0.3"/>
  <pageSetup orientation="portrait" r:id="rId1"/>
  <ignoredErrors>
    <ignoredError sqref="A11:A14" numberStoredAsText="1"/>
    <ignoredError sqref="G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opLeftCell="A94" zoomScale="170" zoomScaleNormal="170" zoomScalePageLayoutView="136" workbookViewId="0">
      <selection activeCell="K27" sqref="K27"/>
    </sheetView>
  </sheetViews>
  <sheetFormatPr baseColWidth="10" defaultRowHeight="13.5" customHeight="1"/>
  <cols>
    <col min="1" max="1" width="4.7109375" style="74" customWidth="1"/>
    <col min="2" max="2" width="25.28515625" style="74" customWidth="1"/>
    <col min="3" max="6" width="11.7109375" style="74" customWidth="1"/>
    <col min="7" max="7" width="13.7109375" style="74" customWidth="1"/>
    <col min="8" max="9" width="5.28515625" style="74" customWidth="1"/>
    <col min="10" max="10" width="10.140625" style="74" customWidth="1"/>
    <col min="11" max="11" width="13.7109375" style="74" customWidth="1"/>
  </cols>
  <sheetData>
    <row r="1" spans="1:11" ht="13.5" customHeight="1">
      <c r="A1" s="508" t="s">
        <v>159</v>
      </c>
      <c r="B1" s="509"/>
      <c r="C1" s="509"/>
      <c r="D1" s="509"/>
      <c r="E1" s="509"/>
      <c r="F1" s="509"/>
      <c r="G1" s="510"/>
      <c r="H1" s="275"/>
      <c r="I1" s="275"/>
      <c r="J1" s="275"/>
      <c r="K1" s="275"/>
    </row>
    <row r="2" spans="1:11" ht="13.5" customHeight="1">
      <c r="A2" s="517" t="s">
        <v>266</v>
      </c>
      <c r="B2" s="518"/>
      <c r="C2" s="518"/>
      <c r="D2" s="518"/>
      <c r="E2" s="518"/>
      <c r="F2" s="518"/>
      <c r="G2" s="519"/>
      <c r="H2" s="275"/>
      <c r="I2" s="275"/>
      <c r="J2" s="275"/>
      <c r="K2" s="275"/>
    </row>
    <row r="3" spans="1:11" ht="13.5" customHeight="1">
      <c r="A3" s="511" t="s">
        <v>0</v>
      </c>
      <c r="B3" s="512"/>
      <c r="C3" s="512"/>
      <c r="D3" s="512"/>
      <c r="E3" s="512"/>
      <c r="F3" s="512"/>
      <c r="G3" s="513"/>
      <c r="H3" s="274"/>
      <c r="I3" s="274"/>
      <c r="J3" s="274"/>
      <c r="K3" s="274"/>
    </row>
    <row r="4" spans="1:11" ht="13.5" customHeight="1" thickBot="1">
      <c r="A4" s="514" t="s">
        <v>327</v>
      </c>
      <c r="B4" s="515"/>
      <c r="C4" s="515"/>
      <c r="D4" s="515"/>
      <c r="E4" s="515"/>
      <c r="F4" s="515"/>
      <c r="G4" s="516"/>
      <c r="H4" s="290"/>
      <c r="I4" s="290"/>
      <c r="J4" s="290"/>
      <c r="K4" s="290"/>
    </row>
    <row r="5" spans="1:11" ht="13.5" customHeight="1">
      <c r="A5" s="520" t="s">
        <v>3</v>
      </c>
      <c r="B5" s="524" t="s">
        <v>41</v>
      </c>
      <c r="C5" s="528" t="s">
        <v>214</v>
      </c>
      <c r="D5" s="529"/>
      <c r="E5" s="529"/>
      <c r="F5" s="530"/>
      <c r="G5" s="531" t="s">
        <v>74</v>
      </c>
      <c r="H5" s="291"/>
      <c r="I5" s="291"/>
      <c r="J5" s="291"/>
      <c r="K5" s="291"/>
    </row>
    <row r="6" spans="1:11" ht="13.5" customHeight="1">
      <c r="A6" s="521"/>
      <c r="B6" s="525"/>
      <c r="C6" s="537" t="s">
        <v>215</v>
      </c>
      <c r="D6" s="538"/>
      <c r="E6" s="538"/>
      <c r="F6" s="539"/>
      <c r="G6" s="532"/>
      <c r="H6" s="291"/>
      <c r="I6" s="291"/>
      <c r="J6" s="291"/>
      <c r="K6" s="291"/>
    </row>
    <row r="7" spans="1:11" ht="13.5" customHeight="1">
      <c r="A7" s="521"/>
      <c r="B7" s="525"/>
      <c r="C7" s="540" t="s">
        <v>216</v>
      </c>
      <c r="D7" s="541"/>
      <c r="E7" s="541"/>
      <c r="F7" s="542"/>
      <c r="G7" s="532"/>
      <c r="H7" s="291"/>
      <c r="I7" s="291"/>
      <c r="J7" s="291"/>
      <c r="K7" s="291"/>
    </row>
    <row r="8" spans="1:11" ht="13.5" customHeight="1">
      <c r="A8" s="522"/>
      <c r="B8" s="526"/>
      <c r="C8" s="535" t="s">
        <v>211</v>
      </c>
      <c r="D8" s="536"/>
      <c r="E8" s="535" t="s">
        <v>204</v>
      </c>
      <c r="F8" s="536"/>
      <c r="G8" s="533"/>
      <c r="H8" s="292"/>
      <c r="I8" s="292"/>
      <c r="J8" s="292"/>
      <c r="K8" s="292"/>
    </row>
    <row r="9" spans="1:11" ht="13.5" customHeight="1">
      <c r="A9" s="522"/>
      <c r="B9" s="526"/>
      <c r="C9" s="39" t="s">
        <v>197</v>
      </c>
      <c r="D9" s="39" t="s">
        <v>196</v>
      </c>
      <c r="E9" s="39" t="s">
        <v>198</v>
      </c>
      <c r="F9" s="39" t="s">
        <v>199</v>
      </c>
      <c r="G9" s="533"/>
      <c r="H9" s="292"/>
      <c r="I9" s="292"/>
      <c r="J9" s="292"/>
      <c r="K9" s="292"/>
    </row>
    <row r="10" spans="1:11" ht="20.25" customHeight="1" thickBot="1">
      <c r="A10" s="523"/>
      <c r="B10" s="527"/>
      <c r="C10" s="217" t="s">
        <v>200</v>
      </c>
      <c r="D10" s="217" t="s">
        <v>202</v>
      </c>
      <c r="E10" s="217" t="s">
        <v>203</v>
      </c>
      <c r="F10" s="217" t="s">
        <v>201</v>
      </c>
      <c r="G10" s="534"/>
      <c r="H10" s="292"/>
      <c r="I10" s="292"/>
      <c r="J10" s="292"/>
      <c r="K10" s="292"/>
    </row>
    <row r="11" spans="1:11" ht="13.5" customHeight="1">
      <c r="A11" s="247" t="s">
        <v>138</v>
      </c>
      <c r="B11" s="248" t="s">
        <v>139</v>
      </c>
      <c r="C11" s="339">
        <f>C13+C17+C22+C25+C29+C33+C36</f>
        <v>432138.75</v>
      </c>
      <c r="D11" s="339">
        <f>D13+D17+D22+D25+D29+D33+D36</f>
        <v>414267.75</v>
      </c>
      <c r="E11" s="339">
        <f>E13+E17+E22+E25+E29+E33+E36</f>
        <v>238151.25</v>
      </c>
      <c r="F11" s="339">
        <f>F13+F17+F22+F25+F29+F33+F36</f>
        <v>1155406.5</v>
      </c>
      <c r="G11" s="339">
        <f>G13+G17+G22+G25+G29+G33+G36</f>
        <v>2239964.25</v>
      </c>
      <c r="H11" s="293"/>
      <c r="I11" s="293"/>
      <c r="J11" s="293"/>
      <c r="K11" s="293"/>
    </row>
    <row r="12" spans="1:11" ht="8.25" customHeight="1">
      <c r="A12" s="53"/>
      <c r="B12" s="51"/>
      <c r="C12" s="181"/>
      <c r="D12" s="181"/>
      <c r="E12" s="181"/>
      <c r="F12" s="181"/>
      <c r="G12" s="54"/>
      <c r="H12" s="293"/>
      <c r="I12" s="293"/>
      <c r="J12" s="293"/>
      <c r="K12" s="293"/>
    </row>
    <row r="13" spans="1:11" ht="13.5" customHeight="1">
      <c r="A13" s="53" t="s">
        <v>69</v>
      </c>
      <c r="B13" s="51" t="s">
        <v>189</v>
      </c>
      <c r="C13" s="181">
        <f>+C14+C15+C16</f>
        <v>302550</v>
      </c>
      <c r="D13" s="181">
        <f>+D14+D15+D16</f>
        <v>335580</v>
      </c>
      <c r="E13" s="181">
        <f>+E14+E15+E16</f>
        <v>193500</v>
      </c>
      <c r="F13" s="181">
        <f>+F14+F15+F16</f>
        <v>909790</v>
      </c>
      <c r="G13" s="218">
        <f>SUM(C13:F13)</f>
        <v>1741420</v>
      </c>
      <c r="H13" s="293"/>
      <c r="I13" s="293"/>
      <c r="J13" s="293"/>
      <c r="K13" s="293"/>
    </row>
    <row r="14" spans="1:11" ht="13.5" customHeight="1">
      <c r="A14" s="53" t="s">
        <v>16</v>
      </c>
      <c r="B14" s="89" t="s">
        <v>17</v>
      </c>
      <c r="C14" s="181">
        <v>287700</v>
      </c>
      <c r="D14" s="181">
        <v>335580</v>
      </c>
      <c r="E14" s="181">
        <v>193500</v>
      </c>
      <c r="F14" s="181">
        <v>890440</v>
      </c>
      <c r="G14" s="218">
        <f t="shared" ref="G14:G38" si="0">SUM(C14:F14)</f>
        <v>1707220</v>
      </c>
      <c r="H14" s="293"/>
      <c r="I14" s="293"/>
      <c r="J14" s="293"/>
      <c r="K14" s="293"/>
    </row>
    <row r="15" spans="1:11" ht="13.5" customHeight="1">
      <c r="A15" s="53" t="s">
        <v>66</v>
      </c>
      <c r="B15" s="89" t="s">
        <v>18</v>
      </c>
      <c r="C15" s="181">
        <v>14850</v>
      </c>
      <c r="D15" s="181">
        <v>0</v>
      </c>
      <c r="E15" s="181">
        <v>0</v>
      </c>
      <c r="F15" s="181">
        <v>550</v>
      </c>
      <c r="G15" s="218">
        <f t="shared" si="0"/>
        <v>15400</v>
      </c>
      <c r="H15" s="286"/>
      <c r="I15" s="293"/>
      <c r="J15" s="293"/>
      <c r="K15" s="293"/>
    </row>
    <row r="16" spans="1:11" ht="13.5" customHeight="1">
      <c r="A16" s="52">
        <v>51107</v>
      </c>
      <c r="B16" s="89" t="s">
        <v>294</v>
      </c>
      <c r="C16" s="181">
        <v>0</v>
      </c>
      <c r="D16" s="181">
        <v>0</v>
      </c>
      <c r="E16" s="181">
        <v>0</v>
      </c>
      <c r="F16" s="181">
        <v>18800</v>
      </c>
      <c r="G16" s="218">
        <f t="shared" si="0"/>
        <v>18800</v>
      </c>
      <c r="H16" s="286"/>
      <c r="I16" s="293"/>
      <c r="J16" s="293"/>
      <c r="K16" s="293"/>
    </row>
    <row r="17" spans="1:11" ht="13.5" customHeight="1">
      <c r="A17" s="52">
        <v>512</v>
      </c>
      <c r="B17" s="89" t="s">
        <v>122</v>
      </c>
      <c r="C17" s="340">
        <f>SUM(C18:C21)</f>
        <v>17100</v>
      </c>
      <c r="D17" s="340">
        <f>SUM(D18:D21)</f>
        <v>17010</v>
      </c>
      <c r="E17" s="340">
        <f>SUM(E18:E21)</f>
        <v>0</v>
      </c>
      <c r="F17" s="340">
        <f>SUM(F18:F21)</f>
        <v>55100</v>
      </c>
      <c r="G17" s="341">
        <f t="shared" si="0"/>
        <v>89210</v>
      </c>
      <c r="H17" s="286"/>
      <c r="I17" s="293"/>
      <c r="J17" s="293"/>
      <c r="K17" s="293"/>
    </row>
    <row r="18" spans="1:11" ht="13.5" customHeight="1">
      <c r="A18" s="52">
        <v>51201</v>
      </c>
      <c r="B18" s="89" t="s">
        <v>17</v>
      </c>
      <c r="C18" s="181">
        <v>16000</v>
      </c>
      <c r="D18" s="181">
        <v>15360</v>
      </c>
      <c r="E18" s="181">
        <v>0</v>
      </c>
      <c r="F18" s="181">
        <v>26400</v>
      </c>
      <c r="G18" s="218">
        <f t="shared" si="0"/>
        <v>57760</v>
      </c>
      <c r="H18" s="286"/>
      <c r="I18" s="293"/>
      <c r="J18" s="293"/>
      <c r="K18" s="293"/>
    </row>
    <row r="19" spans="1:11" ht="13.5" customHeight="1">
      <c r="A19" s="52">
        <v>51202</v>
      </c>
      <c r="B19" s="89" t="s">
        <v>85</v>
      </c>
      <c r="C19" s="181">
        <v>0</v>
      </c>
      <c r="D19" s="181">
        <v>0</v>
      </c>
      <c r="E19" s="181">
        <v>0</v>
      </c>
      <c r="F19" s="181">
        <v>8000</v>
      </c>
      <c r="G19" s="218">
        <f t="shared" si="0"/>
        <v>8000</v>
      </c>
      <c r="H19" s="286"/>
      <c r="I19" s="293"/>
      <c r="J19" s="293"/>
      <c r="K19" s="293"/>
    </row>
    <row r="20" spans="1:11" ht="13.5" customHeight="1">
      <c r="A20" s="52">
        <v>51203</v>
      </c>
      <c r="B20" s="89" t="s">
        <v>18</v>
      </c>
      <c r="C20" s="181">
        <v>1100</v>
      </c>
      <c r="D20" s="181">
        <v>1650</v>
      </c>
      <c r="E20" s="181">
        <v>0</v>
      </c>
      <c r="F20" s="181">
        <v>18700</v>
      </c>
      <c r="G20" s="218">
        <f t="shared" si="0"/>
        <v>21450</v>
      </c>
      <c r="H20" s="286"/>
      <c r="I20" s="293"/>
      <c r="J20" s="293"/>
      <c r="K20" s="293"/>
    </row>
    <row r="21" spans="1:11" ht="13.5" customHeight="1">
      <c r="A21" s="52">
        <v>51207</v>
      </c>
      <c r="B21" s="89" t="s">
        <v>294</v>
      </c>
      <c r="C21" s="181">
        <v>0</v>
      </c>
      <c r="D21" s="181">
        <v>0</v>
      </c>
      <c r="E21" s="181">
        <v>0</v>
      </c>
      <c r="F21" s="181">
        <v>2000</v>
      </c>
      <c r="G21" s="218">
        <f t="shared" si="0"/>
        <v>2000</v>
      </c>
      <c r="H21" s="286"/>
      <c r="I21" s="293"/>
      <c r="J21" s="293"/>
      <c r="K21" s="293"/>
    </row>
    <row r="22" spans="1:11" ht="13.5" customHeight="1">
      <c r="A22" s="52">
        <v>513</v>
      </c>
      <c r="B22" s="89" t="s">
        <v>190</v>
      </c>
      <c r="C22" s="340">
        <f>SUM(C23:C24)</f>
        <v>21000</v>
      </c>
      <c r="D22" s="340">
        <f>SUM(D23:D24)</f>
        <v>4000</v>
      </c>
      <c r="E22" s="340">
        <f>SUM(E23:E24)</f>
        <v>3000</v>
      </c>
      <c r="F22" s="340">
        <f>SUM(F23:F24)</f>
        <v>20000</v>
      </c>
      <c r="G22" s="341">
        <f t="shared" si="0"/>
        <v>48000</v>
      </c>
      <c r="H22" s="293"/>
      <c r="I22" s="293"/>
      <c r="J22" s="293"/>
      <c r="K22" s="293"/>
    </row>
    <row r="23" spans="1:11" ht="13.5" customHeight="1">
      <c r="A23" s="52">
        <v>51301</v>
      </c>
      <c r="B23" s="89" t="s">
        <v>58</v>
      </c>
      <c r="C23" s="181">
        <v>7000</v>
      </c>
      <c r="D23" s="181">
        <v>4000</v>
      </c>
      <c r="E23" s="181">
        <v>3000</v>
      </c>
      <c r="F23" s="181">
        <v>20000</v>
      </c>
      <c r="G23" s="218">
        <f t="shared" si="0"/>
        <v>34000</v>
      </c>
      <c r="H23" s="293"/>
      <c r="I23" s="293"/>
      <c r="J23" s="293"/>
      <c r="K23" s="293"/>
    </row>
    <row r="24" spans="1:11" ht="13.5" customHeight="1">
      <c r="A24" s="52">
        <v>51302</v>
      </c>
      <c r="B24" s="89" t="s">
        <v>284</v>
      </c>
      <c r="C24" s="181">
        <v>14000</v>
      </c>
      <c r="D24" s="181">
        <v>0</v>
      </c>
      <c r="E24" s="181">
        <v>0</v>
      </c>
      <c r="F24" s="181">
        <v>0</v>
      </c>
      <c r="G24" s="218">
        <f t="shared" si="0"/>
        <v>14000</v>
      </c>
      <c r="H24" s="293"/>
      <c r="I24" s="293"/>
      <c r="J24" s="293"/>
      <c r="K24" s="293"/>
    </row>
    <row r="25" spans="1:11" ht="13.5" customHeight="1">
      <c r="A25" s="52">
        <v>514</v>
      </c>
      <c r="B25" s="89" t="s">
        <v>283</v>
      </c>
      <c r="C25" s="340">
        <f>SUM(C26:C28)</f>
        <v>26409.5</v>
      </c>
      <c r="D25" s="340">
        <f>SUM(D26:D28)</f>
        <v>30169.9</v>
      </c>
      <c r="E25" s="340">
        <f>SUM(E26:E28)</f>
        <v>16702.5</v>
      </c>
      <c r="F25" s="340">
        <f>SUM(F26:F28)</f>
        <v>81399.400000000009</v>
      </c>
      <c r="G25" s="341">
        <f t="shared" si="0"/>
        <v>154681.29999999999</v>
      </c>
      <c r="H25" s="293"/>
      <c r="I25" s="293"/>
      <c r="J25" s="293"/>
      <c r="K25" s="293"/>
    </row>
    <row r="26" spans="1:11" ht="13.5" customHeight="1">
      <c r="A26" s="52">
        <v>51401</v>
      </c>
      <c r="B26" s="89" t="s">
        <v>20</v>
      </c>
      <c r="C26" s="181">
        <f>(C14+C16)*8.5%</f>
        <v>24454.5</v>
      </c>
      <c r="D26" s="181">
        <f>(D14+D16)*8.5%</f>
        <v>28524.300000000003</v>
      </c>
      <c r="E26" s="181">
        <f>(E14+E16)*8.5%</f>
        <v>16447.5</v>
      </c>
      <c r="F26" s="181">
        <f>(F14+F16)*8.5%</f>
        <v>77285.400000000009</v>
      </c>
      <c r="G26" s="218">
        <f t="shared" si="0"/>
        <v>146711.70000000001</v>
      </c>
      <c r="H26" s="293"/>
      <c r="I26" s="293"/>
      <c r="J26" s="293"/>
      <c r="K26" s="293"/>
    </row>
    <row r="27" spans="1:11" ht="13.5" customHeight="1">
      <c r="A27" s="52">
        <v>51402</v>
      </c>
      <c r="B27" s="89" t="s">
        <v>67</v>
      </c>
      <c r="C27" s="181">
        <f>(C18+C21)*8.5%</f>
        <v>1360</v>
      </c>
      <c r="D27" s="181">
        <f>(D18+D21)*8.5%</f>
        <v>1305.6000000000001</v>
      </c>
      <c r="E27" s="181">
        <f>(E18+E21)*8.5%</f>
        <v>0</v>
      </c>
      <c r="F27" s="181">
        <f>(F18+F21)*8.5%</f>
        <v>2414</v>
      </c>
      <c r="G27" s="218">
        <f t="shared" si="0"/>
        <v>5079.6000000000004</v>
      </c>
      <c r="H27" s="293"/>
      <c r="I27" s="293"/>
      <c r="J27" s="293"/>
      <c r="K27" s="293"/>
    </row>
    <row r="28" spans="1:11" ht="13.5" customHeight="1">
      <c r="A28" s="52">
        <v>51403</v>
      </c>
      <c r="B28" s="89" t="s">
        <v>278</v>
      </c>
      <c r="C28" s="181">
        <f>(C23)*8.5%</f>
        <v>595</v>
      </c>
      <c r="D28" s="181">
        <f>(D23)*8.5%</f>
        <v>340</v>
      </c>
      <c r="E28" s="181">
        <f>(E23)*8.5%</f>
        <v>255.00000000000003</v>
      </c>
      <c r="F28" s="181">
        <f>(F23)*8.5%</f>
        <v>1700.0000000000002</v>
      </c>
      <c r="G28" s="218">
        <f t="shared" si="0"/>
        <v>2890</v>
      </c>
      <c r="H28" s="293"/>
      <c r="I28" s="293"/>
      <c r="J28" s="293"/>
      <c r="K28" s="293"/>
    </row>
    <row r="29" spans="1:11" ht="13.5" customHeight="1">
      <c r="A29" s="52">
        <v>515</v>
      </c>
      <c r="B29" s="89" t="s">
        <v>260</v>
      </c>
      <c r="C29" s="340">
        <f>+C30+C31+C32</f>
        <v>24079.25</v>
      </c>
      <c r="D29" s="340">
        <f>+D30+D31+D32</f>
        <v>27507.850000000002</v>
      </c>
      <c r="E29" s="340">
        <f>+E30+E31+E32</f>
        <v>15228.75</v>
      </c>
      <c r="F29" s="340">
        <f>+F30+F31+F32</f>
        <v>74217.100000000006</v>
      </c>
      <c r="G29" s="341">
        <f t="shared" si="0"/>
        <v>141032.95000000001</v>
      </c>
      <c r="H29" s="293"/>
      <c r="I29" s="293"/>
      <c r="J29" s="293"/>
      <c r="K29" s="293"/>
    </row>
    <row r="30" spans="1:11" ht="13.5" customHeight="1">
      <c r="A30" s="52">
        <v>51501</v>
      </c>
      <c r="B30" s="89" t="s">
        <v>20</v>
      </c>
      <c r="C30" s="181">
        <f>(C14+C16)*7.75%</f>
        <v>22296.75</v>
      </c>
      <c r="D30" s="181">
        <f>(D14+D16)*7.75%</f>
        <v>26007.45</v>
      </c>
      <c r="E30" s="181">
        <f>(E14+E16)*7.75%</f>
        <v>14996.25</v>
      </c>
      <c r="F30" s="181">
        <f>(F14+F16)*7.75%</f>
        <v>70466.100000000006</v>
      </c>
      <c r="G30" s="218">
        <f t="shared" si="0"/>
        <v>133766.54999999999</v>
      </c>
      <c r="H30" s="293"/>
      <c r="I30" s="293"/>
      <c r="J30" s="293"/>
      <c r="K30" s="293"/>
    </row>
    <row r="31" spans="1:11" ht="13.5" customHeight="1">
      <c r="A31" s="52">
        <v>51502</v>
      </c>
      <c r="B31" s="89" t="s">
        <v>67</v>
      </c>
      <c r="C31" s="181">
        <f>(C18+C21)*7.75%</f>
        <v>1240</v>
      </c>
      <c r="D31" s="181">
        <f>(D18+D21)*7.75%</f>
        <v>1190.4000000000001</v>
      </c>
      <c r="E31" s="181">
        <f>(E18+E21)*7.75%</f>
        <v>0</v>
      </c>
      <c r="F31" s="181">
        <f>(F18+F21)*7.75%</f>
        <v>2201</v>
      </c>
      <c r="G31" s="218">
        <f t="shared" si="0"/>
        <v>4631.3999999999996</v>
      </c>
      <c r="H31" s="293"/>
      <c r="I31" s="293"/>
      <c r="J31" s="293"/>
      <c r="K31" s="293"/>
    </row>
    <row r="32" spans="1:11" ht="13.5" customHeight="1">
      <c r="A32" s="52">
        <v>51503</v>
      </c>
      <c r="B32" s="89" t="s">
        <v>278</v>
      </c>
      <c r="C32" s="181">
        <f>C23*7.75%</f>
        <v>542.5</v>
      </c>
      <c r="D32" s="181">
        <f>D23*7.75%</f>
        <v>310</v>
      </c>
      <c r="E32" s="181">
        <f>E23*7.75%</f>
        <v>232.5</v>
      </c>
      <c r="F32" s="181">
        <f>F23*7.75%</f>
        <v>1550</v>
      </c>
      <c r="G32" s="218">
        <f t="shared" si="0"/>
        <v>2635</v>
      </c>
      <c r="H32" s="293"/>
      <c r="I32" s="293"/>
      <c r="J32" s="293"/>
      <c r="K32" s="293"/>
    </row>
    <row r="33" spans="1:11" ht="13.5" customHeight="1">
      <c r="A33" s="52">
        <v>516</v>
      </c>
      <c r="B33" s="89" t="s">
        <v>279</v>
      </c>
      <c r="C33" s="340">
        <f>+C34+C35</f>
        <v>14000</v>
      </c>
      <c r="D33" s="340">
        <f>+D34+D35</f>
        <v>0</v>
      </c>
      <c r="E33" s="340">
        <f>+E34+E35</f>
        <v>0</v>
      </c>
      <c r="F33" s="340">
        <f>+F34+F35</f>
        <v>0</v>
      </c>
      <c r="G33" s="341">
        <f t="shared" si="0"/>
        <v>14000</v>
      </c>
      <c r="H33" s="293"/>
      <c r="I33" s="293"/>
      <c r="J33" s="293"/>
      <c r="K33" s="293"/>
    </row>
    <row r="34" spans="1:11" ht="13.5" customHeight="1">
      <c r="A34" s="52">
        <v>51601</v>
      </c>
      <c r="B34" s="89" t="s">
        <v>280</v>
      </c>
      <c r="C34" s="181">
        <v>12000</v>
      </c>
      <c r="D34" s="181">
        <v>0</v>
      </c>
      <c r="E34" s="181">
        <v>0</v>
      </c>
      <c r="F34" s="181">
        <v>0</v>
      </c>
      <c r="G34" s="218">
        <f t="shared" si="0"/>
        <v>12000</v>
      </c>
      <c r="H34" s="293"/>
      <c r="I34" s="293"/>
      <c r="J34" s="293"/>
      <c r="K34" s="293"/>
    </row>
    <row r="35" spans="1:11" ht="13.5" customHeight="1">
      <c r="A35" s="52">
        <v>51602</v>
      </c>
      <c r="B35" s="51" t="s">
        <v>281</v>
      </c>
      <c r="C35" s="181">
        <v>2000</v>
      </c>
      <c r="D35" s="181">
        <v>0</v>
      </c>
      <c r="E35" s="181">
        <v>0</v>
      </c>
      <c r="F35" s="181">
        <v>0</v>
      </c>
      <c r="G35" s="218">
        <f t="shared" si="0"/>
        <v>2000</v>
      </c>
      <c r="H35" s="293"/>
      <c r="I35" s="293"/>
      <c r="J35" s="293"/>
      <c r="K35" s="293"/>
    </row>
    <row r="36" spans="1:11" ht="13.5" customHeight="1">
      <c r="A36" s="52">
        <v>517</v>
      </c>
      <c r="B36" s="51" t="s">
        <v>123</v>
      </c>
      <c r="C36" s="340">
        <f>SUM(C37:C38)</f>
        <v>27000</v>
      </c>
      <c r="D36" s="340">
        <f>SUM(D37:D38)</f>
        <v>0</v>
      </c>
      <c r="E36" s="340">
        <f>SUM(E37:E38)</f>
        <v>9720</v>
      </c>
      <c r="F36" s="340">
        <f>SUM(F37:F38)</f>
        <v>14900</v>
      </c>
      <c r="G36" s="341">
        <f t="shared" si="0"/>
        <v>51620</v>
      </c>
      <c r="H36" s="293"/>
      <c r="I36" s="293"/>
      <c r="J36" s="293"/>
      <c r="K36" s="293"/>
    </row>
    <row r="37" spans="1:11" ht="13.5" customHeight="1">
      <c r="A37" s="52">
        <v>51701</v>
      </c>
      <c r="B37" s="51" t="s">
        <v>54</v>
      </c>
      <c r="C37" s="181">
        <v>17000</v>
      </c>
      <c r="D37" s="181">
        <f>[1]HOJA1!$K$116</f>
        <v>0</v>
      </c>
      <c r="E37" s="181">
        <v>9720</v>
      </c>
      <c r="F37" s="181">
        <v>14900</v>
      </c>
      <c r="G37" s="218">
        <f t="shared" si="0"/>
        <v>41620</v>
      </c>
      <c r="H37" s="293"/>
      <c r="I37" s="293"/>
      <c r="J37" s="293"/>
      <c r="K37" s="293"/>
    </row>
    <row r="38" spans="1:11" ht="13.5" customHeight="1">
      <c r="A38" s="52">
        <v>51702</v>
      </c>
      <c r="B38" s="51" t="s">
        <v>68</v>
      </c>
      <c r="C38" s="181">
        <v>10000</v>
      </c>
      <c r="D38" s="181">
        <v>0</v>
      </c>
      <c r="E38" s="181">
        <v>0</v>
      </c>
      <c r="F38" s="181">
        <v>0</v>
      </c>
      <c r="G38" s="218">
        <f t="shared" si="0"/>
        <v>10000</v>
      </c>
      <c r="H38" s="293"/>
      <c r="I38" s="293"/>
      <c r="J38" s="293"/>
      <c r="K38" s="293"/>
    </row>
    <row r="39" spans="1:11" ht="13.5" customHeight="1">
      <c r="A39" s="52"/>
      <c r="B39" s="51"/>
      <c r="C39" s="181"/>
      <c r="D39" s="181"/>
      <c r="E39" s="181"/>
      <c r="F39" s="181"/>
      <c r="G39" s="54"/>
      <c r="H39" s="293"/>
      <c r="I39" s="293"/>
      <c r="J39" s="293"/>
      <c r="K39" s="293"/>
    </row>
    <row r="40" spans="1:11" ht="13.5" customHeight="1">
      <c r="A40" s="52">
        <v>54</v>
      </c>
      <c r="B40" s="51" t="s">
        <v>191</v>
      </c>
      <c r="C40" s="340">
        <f>+C42+C58+C63+C74+C79+C84</f>
        <v>584357.79</v>
      </c>
      <c r="D40" s="340"/>
      <c r="E40" s="340"/>
      <c r="F40" s="340"/>
      <c r="G40" s="342">
        <f>+G42+G58+G63+G74+G79+G84</f>
        <v>584357.79</v>
      </c>
      <c r="H40" s="293"/>
      <c r="I40" s="293"/>
      <c r="J40" s="293"/>
      <c r="K40" s="293"/>
    </row>
    <row r="41" spans="1:11" ht="13.5" customHeight="1">
      <c r="A41" s="52"/>
      <c r="B41" s="51"/>
      <c r="C41" s="181"/>
      <c r="D41" s="181"/>
      <c r="E41" s="181"/>
      <c r="F41" s="181"/>
      <c r="G41" s="54"/>
      <c r="H41" s="293"/>
      <c r="I41" s="293"/>
      <c r="J41" s="293"/>
      <c r="K41" s="293"/>
    </row>
    <row r="42" spans="1:11" ht="13.5" customHeight="1">
      <c r="A42" s="52">
        <v>541</v>
      </c>
      <c r="B42" s="51" t="s">
        <v>112</v>
      </c>
      <c r="C42" s="340">
        <f>SUM(C43:C57)</f>
        <v>105157.79000000001</v>
      </c>
      <c r="D42" s="340"/>
      <c r="E42" s="340"/>
      <c r="F42" s="340"/>
      <c r="G42" s="342">
        <f>SUM(C42:F42)</f>
        <v>105157.79000000001</v>
      </c>
      <c r="H42" s="293"/>
      <c r="I42" s="293"/>
      <c r="J42" s="293"/>
      <c r="K42" s="293"/>
    </row>
    <row r="43" spans="1:11" ht="13.5" customHeight="1">
      <c r="A43" s="52">
        <v>54101</v>
      </c>
      <c r="B43" s="51" t="s">
        <v>182</v>
      </c>
      <c r="C43" s="181">
        <v>16000</v>
      </c>
      <c r="D43" s="181"/>
      <c r="E43" s="181"/>
      <c r="F43" s="181"/>
      <c r="G43" s="54">
        <f t="shared" ref="G43:G57" si="1">SUM(C43:F43)</f>
        <v>16000</v>
      </c>
      <c r="H43" s="293"/>
      <c r="I43" s="293"/>
      <c r="J43" s="293"/>
      <c r="K43" s="293"/>
    </row>
    <row r="44" spans="1:11" ht="13.5" customHeight="1">
      <c r="A44" s="52">
        <v>54103</v>
      </c>
      <c r="B44" s="51" t="s">
        <v>71</v>
      </c>
      <c r="C44" s="181">
        <v>1000</v>
      </c>
      <c r="D44" s="181"/>
      <c r="E44" s="181"/>
      <c r="F44" s="181"/>
      <c r="G44" s="54">
        <f t="shared" si="1"/>
        <v>1000</v>
      </c>
      <c r="H44" s="293"/>
      <c r="I44" s="293"/>
      <c r="J44" s="293"/>
      <c r="K44" s="293"/>
    </row>
    <row r="45" spans="1:11" ht="13.5" customHeight="1">
      <c r="A45" s="52">
        <v>54104</v>
      </c>
      <c r="B45" s="51" t="s">
        <v>10</v>
      </c>
      <c r="C45" s="181">
        <v>7000</v>
      </c>
      <c r="D45" s="181"/>
      <c r="E45" s="181"/>
      <c r="F45" s="181"/>
      <c r="G45" s="54">
        <f t="shared" si="1"/>
        <v>7000</v>
      </c>
      <c r="H45" s="293"/>
      <c r="I45" s="293"/>
      <c r="J45" s="293"/>
      <c r="K45" s="293"/>
    </row>
    <row r="46" spans="1:11" ht="13.5" customHeight="1">
      <c r="A46" s="52">
        <v>54105</v>
      </c>
      <c r="B46" s="51" t="s">
        <v>4</v>
      </c>
      <c r="C46" s="181">
        <v>4000</v>
      </c>
      <c r="D46" s="181"/>
      <c r="E46" s="181"/>
      <c r="F46" s="181"/>
      <c r="G46" s="54">
        <f t="shared" si="1"/>
        <v>4000</v>
      </c>
      <c r="H46" s="293"/>
      <c r="I46" s="293"/>
      <c r="J46" s="293"/>
      <c r="K46" s="293"/>
    </row>
    <row r="47" spans="1:11" ht="13.5" customHeight="1">
      <c r="A47" s="52">
        <v>54106</v>
      </c>
      <c r="B47" s="51" t="s">
        <v>43</v>
      </c>
      <c r="C47" s="181">
        <v>1000</v>
      </c>
      <c r="D47" s="181"/>
      <c r="E47" s="181"/>
      <c r="F47" s="181"/>
      <c r="G47" s="54">
        <f t="shared" si="1"/>
        <v>1000</v>
      </c>
      <c r="H47" s="293"/>
      <c r="I47" s="293"/>
      <c r="J47" s="293"/>
      <c r="K47" s="293"/>
    </row>
    <row r="48" spans="1:11" ht="13.5" customHeight="1">
      <c r="A48" s="52">
        <v>54107</v>
      </c>
      <c r="B48" s="51" t="s">
        <v>44</v>
      </c>
      <c r="C48" s="181">
        <v>5000</v>
      </c>
      <c r="D48" s="181"/>
      <c r="E48" s="181"/>
      <c r="F48" s="181"/>
      <c r="G48" s="54">
        <f t="shared" si="1"/>
        <v>5000</v>
      </c>
      <c r="H48" s="293"/>
      <c r="I48" s="293"/>
      <c r="J48" s="293"/>
      <c r="K48" s="293"/>
    </row>
    <row r="49" spans="1:11" ht="13.5" customHeight="1">
      <c r="A49" s="52">
        <v>54108</v>
      </c>
      <c r="B49" s="51" t="s">
        <v>99</v>
      </c>
      <c r="C49" s="181">
        <v>100</v>
      </c>
      <c r="D49" s="181"/>
      <c r="E49" s="181"/>
      <c r="F49" s="181"/>
      <c r="G49" s="54">
        <f t="shared" si="1"/>
        <v>100</v>
      </c>
      <c r="H49" s="293"/>
      <c r="I49" s="293"/>
      <c r="J49" s="293"/>
      <c r="K49" s="293"/>
    </row>
    <row r="50" spans="1:11" ht="13.5" customHeight="1">
      <c r="A50" s="52">
        <v>54110</v>
      </c>
      <c r="B50" s="51" t="s">
        <v>11</v>
      </c>
      <c r="C50" s="181">
        <v>40000</v>
      </c>
      <c r="D50" s="181"/>
      <c r="E50" s="181"/>
      <c r="F50" s="181"/>
      <c r="G50" s="54">
        <f t="shared" si="1"/>
        <v>40000</v>
      </c>
      <c r="H50" s="293"/>
      <c r="I50" s="293"/>
      <c r="J50" s="293"/>
      <c r="K50" s="293"/>
    </row>
    <row r="51" spans="1:11" ht="13.5" customHeight="1">
      <c r="A51" s="52">
        <v>54111</v>
      </c>
      <c r="B51" s="51" t="s">
        <v>45</v>
      </c>
      <c r="C51" s="181">
        <v>4000</v>
      </c>
      <c r="D51" s="181"/>
      <c r="E51" s="181"/>
      <c r="F51" s="181"/>
      <c r="G51" s="54">
        <f t="shared" si="1"/>
        <v>4000</v>
      </c>
      <c r="H51" s="293"/>
      <c r="I51" s="293"/>
      <c r="J51" s="293"/>
      <c r="K51" s="293"/>
    </row>
    <row r="52" spans="1:11" ht="13.5" customHeight="1">
      <c r="A52" s="52">
        <v>54112</v>
      </c>
      <c r="B52" s="51" t="s">
        <v>176</v>
      </c>
      <c r="C52" s="181">
        <v>3000</v>
      </c>
      <c r="D52" s="181"/>
      <c r="E52" s="181"/>
      <c r="F52" s="181"/>
      <c r="G52" s="54">
        <f t="shared" si="1"/>
        <v>3000</v>
      </c>
      <c r="H52" s="293"/>
      <c r="I52" s="293"/>
      <c r="J52" s="293"/>
      <c r="K52" s="293"/>
    </row>
    <row r="53" spans="1:11" ht="13.5" customHeight="1">
      <c r="A53" s="52">
        <v>54114</v>
      </c>
      <c r="B53" s="51" t="s">
        <v>5</v>
      </c>
      <c r="C53" s="181">
        <v>4000</v>
      </c>
      <c r="D53" s="181"/>
      <c r="E53" s="181"/>
      <c r="F53" s="181"/>
      <c r="G53" s="54">
        <f t="shared" si="1"/>
        <v>4000</v>
      </c>
      <c r="H53" s="293"/>
      <c r="I53" s="293"/>
      <c r="J53" s="293"/>
      <c r="K53" s="293"/>
    </row>
    <row r="54" spans="1:11" ht="13.5" customHeight="1">
      <c r="A54" s="52">
        <v>54115</v>
      </c>
      <c r="B54" s="51" t="s">
        <v>6</v>
      </c>
      <c r="C54" s="181">
        <v>2000</v>
      </c>
      <c r="D54" s="181"/>
      <c r="E54" s="181"/>
      <c r="F54" s="181"/>
      <c r="G54" s="54">
        <f t="shared" si="1"/>
        <v>2000</v>
      </c>
      <c r="H54" s="293"/>
      <c r="I54" s="293"/>
      <c r="J54" s="293"/>
      <c r="K54" s="293"/>
    </row>
    <row r="55" spans="1:11" ht="13.5" customHeight="1">
      <c r="A55" s="52">
        <v>54118</v>
      </c>
      <c r="B55" s="51" t="s">
        <v>72</v>
      </c>
      <c r="C55" s="181">
        <v>5000</v>
      </c>
      <c r="D55" s="181"/>
      <c r="E55" s="181"/>
      <c r="F55" s="181"/>
      <c r="G55" s="54">
        <f t="shared" si="1"/>
        <v>5000</v>
      </c>
      <c r="H55" s="293"/>
      <c r="I55" s="293"/>
      <c r="J55" s="293"/>
      <c r="K55" s="293"/>
    </row>
    <row r="56" spans="1:11" ht="13.5" customHeight="1">
      <c r="A56" s="52">
        <v>54119</v>
      </c>
      <c r="B56" s="51" t="s">
        <v>47</v>
      </c>
      <c r="C56" s="181">
        <v>3000</v>
      </c>
      <c r="D56" s="181"/>
      <c r="E56" s="181"/>
      <c r="F56" s="181"/>
      <c r="G56" s="54">
        <f t="shared" si="1"/>
        <v>3000</v>
      </c>
      <c r="H56" s="293"/>
      <c r="I56" s="293"/>
      <c r="J56" s="293"/>
      <c r="K56" s="293"/>
    </row>
    <row r="57" spans="1:11" ht="13.5" customHeight="1">
      <c r="A57" s="52">
        <v>54199</v>
      </c>
      <c r="B57" s="51" t="s">
        <v>12</v>
      </c>
      <c r="C57" s="181">
        <v>10057.790000000001</v>
      </c>
      <c r="D57" s="181"/>
      <c r="E57" s="181"/>
      <c r="F57" s="181"/>
      <c r="G57" s="54">
        <f t="shared" si="1"/>
        <v>10057.790000000001</v>
      </c>
      <c r="H57" s="293"/>
      <c r="I57" s="293"/>
      <c r="J57" s="293"/>
      <c r="K57" s="293"/>
    </row>
    <row r="58" spans="1:11" ht="13.5" customHeight="1">
      <c r="A58" s="52">
        <v>542</v>
      </c>
      <c r="B58" s="51" t="s">
        <v>113</v>
      </c>
      <c r="C58" s="340">
        <f>SUM(C59:C62)</f>
        <v>326000</v>
      </c>
      <c r="D58" s="340"/>
      <c r="E58" s="340"/>
      <c r="F58" s="340"/>
      <c r="G58" s="342">
        <f t="shared" ref="G58:G63" si="2">SUM(C58:F58)</f>
        <v>326000</v>
      </c>
      <c r="H58" s="293"/>
      <c r="I58" s="293"/>
      <c r="J58" s="293"/>
      <c r="K58" s="293"/>
    </row>
    <row r="59" spans="1:11" ht="13.5" customHeight="1">
      <c r="A59" s="52">
        <v>54201</v>
      </c>
      <c r="B59" s="51" t="s">
        <v>7</v>
      </c>
      <c r="C59" s="181">
        <v>98000</v>
      </c>
      <c r="D59" s="181"/>
      <c r="E59" s="181"/>
      <c r="F59" s="181"/>
      <c r="G59" s="54">
        <f t="shared" si="2"/>
        <v>98000</v>
      </c>
      <c r="H59" s="293"/>
      <c r="I59" s="293"/>
      <c r="J59" s="293"/>
      <c r="K59" s="293"/>
    </row>
    <row r="60" spans="1:11" ht="13.5" customHeight="1">
      <c r="A60" s="52">
        <v>54202</v>
      </c>
      <c r="B60" s="51" t="s">
        <v>57</v>
      </c>
      <c r="C60" s="181">
        <v>5000</v>
      </c>
      <c r="D60" s="181"/>
      <c r="E60" s="181"/>
      <c r="F60" s="181"/>
      <c r="G60" s="54">
        <f t="shared" si="2"/>
        <v>5000</v>
      </c>
      <c r="H60" s="293"/>
      <c r="I60" s="293"/>
      <c r="J60" s="293"/>
      <c r="K60" s="293"/>
    </row>
    <row r="61" spans="1:11" ht="13.5" customHeight="1">
      <c r="A61" s="52">
        <v>54203</v>
      </c>
      <c r="B61" s="51" t="s">
        <v>8</v>
      </c>
      <c r="C61" s="181">
        <v>3000</v>
      </c>
      <c r="D61" s="181"/>
      <c r="E61" s="181"/>
      <c r="F61" s="181"/>
      <c r="G61" s="54">
        <f t="shared" si="2"/>
        <v>3000</v>
      </c>
      <c r="H61" s="293"/>
      <c r="I61" s="293"/>
      <c r="J61" s="293"/>
      <c r="K61" s="293"/>
    </row>
    <row r="62" spans="1:11" ht="13.5" customHeight="1">
      <c r="A62" s="52">
        <v>54205</v>
      </c>
      <c r="B62" s="51" t="s">
        <v>13</v>
      </c>
      <c r="C62" s="181">
        <v>220000</v>
      </c>
      <c r="D62" s="181"/>
      <c r="E62" s="181"/>
      <c r="F62" s="181"/>
      <c r="G62" s="54">
        <f t="shared" si="2"/>
        <v>220000</v>
      </c>
      <c r="H62" s="293"/>
      <c r="I62" s="293"/>
      <c r="J62" s="293"/>
      <c r="K62" s="293"/>
    </row>
    <row r="63" spans="1:11" ht="13.5" customHeight="1">
      <c r="A63" s="52">
        <v>543</v>
      </c>
      <c r="B63" s="51" t="s">
        <v>124</v>
      </c>
      <c r="C63" s="340">
        <f>SUM(C64:C73)</f>
        <v>114100</v>
      </c>
      <c r="D63" s="340"/>
      <c r="E63" s="340"/>
      <c r="F63" s="340"/>
      <c r="G63" s="342">
        <f t="shared" si="2"/>
        <v>114100</v>
      </c>
      <c r="H63" s="293"/>
      <c r="I63" s="293"/>
      <c r="J63" s="293"/>
      <c r="K63" s="293"/>
    </row>
    <row r="64" spans="1:11" ht="13.5" customHeight="1">
      <c r="A64" s="52">
        <v>54301</v>
      </c>
      <c r="B64" s="51" t="s">
        <v>9</v>
      </c>
      <c r="C64" s="181">
        <v>2000</v>
      </c>
      <c r="D64" s="181"/>
      <c r="E64" s="181"/>
      <c r="F64" s="181"/>
      <c r="G64" s="54">
        <f t="shared" ref="G64:G73" si="3">SUM(C64:F64)</f>
        <v>2000</v>
      </c>
      <c r="H64" s="293"/>
      <c r="I64" s="293"/>
      <c r="J64" s="293"/>
      <c r="K64" s="293"/>
    </row>
    <row r="65" spans="1:12" ht="13.5" customHeight="1">
      <c r="A65" s="52">
        <v>54303</v>
      </c>
      <c r="B65" s="51" t="s">
        <v>282</v>
      </c>
      <c r="C65" s="181">
        <v>1500</v>
      </c>
      <c r="D65" s="181"/>
      <c r="E65" s="181"/>
      <c r="F65" s="181"/>
      <c r="G65" s="54">
        <f t="shared" si="3"/>
        <v>1500</v>
      </c>
      <c r="H65" s="293"/>
      <c r="I65" s="293"/>
      <c r="J65" s="293"/>
      <c r="K65" s="293"/>
    </row>
    <row r="66" spans="1:12" ht="13.5" customHeight="1">
      <c r="A66" s="52">
        <v>54304</v>
      </c>
      <c r="B66" s="51" t="s">
        <v>73</v>
      </c>
      <c r="C66" s="181">
        <v>5000</v>
      </c>
      <c r="D66" s="181"/>
      <c r="E66" s="181"/>
      <c r="F66" s="181"/>
      <c r="G66" s="54">
        <f t="shared" si="3"/>
        <v>5000</v>
      </c>
      <c r="H66" s="293"/>
      <c r="I66" s="293"/>
      <c r="J66" s="293"/>
      <c r="K66" s="293"/>
    </row>
    <row r="67" spans="1:12" ht="13.5" customHeight="1">
      <c r="A67" s="52">
        <v>54305</v>
      </c>
      <c r="B67" s="51" t="s">
        <v>52</v>
      </c>
      <c r="C67" s="181">
        <v>4000</v>
      </c>
      <c r="D67" s="219"/>
      <c r="E67" s="181"/>
      <c r="F67" s="181"/>
      <c r="G67" s="54">
        <f t="shared" si="3"/>
        <v>4000</v>
      </c>
      <c r="H67" s="293"/>
      <c r="I67" s="293"/>
      <c r="J67" s="293"/>
      <c r="K67" s="293"/>
    </row>
    <row r="68" spans="1:12" ht="13.5" customHeight="1">
      <c r="A68" s="52">
        <v>54310</v>
      </c>
      <c r="B68" s="51" t="s">
        <v>79</v>
      </c>
      <c r="C68" s="181">
        <v>100</v>
      </c>
      <c r="D68" s="181"/>
      <c r="E68" s="181"/>
      <c r="F68" s="181"/>
      <c r="G68" s="54">
        <f t="shared" si="3"/>
        <v>100</v>
      </c>
      <c r="H68" s="293"/>
      <c r="I68" s="293"/>
      <c r="J68" s="293"/>
      <c r="K68" s="293"/>
    </row>
    <row r="69" spans="1:12" ht="13.5" customHeight="1">
      <c r="A69" s="52">
        <v>54313</v>
      </c>
      <c r="B69" s="51" t="s">
        <v>102</v>
      </c>
      <c r="C69" s="181">
        <v>3000</v>
      </c>
      <c r="D69" s="181"/>
      <c r="E69" s="181"/>
      <c r="F69" s="181"/>
      <c r="G69" s="54">
        <f t="shared" si="3"/>
        <v>3000</v>
      </c>
      <c r="H69" s="293"/>
      <c r="I69" s="293"/>
      <c r="J69" s="293"/>
      <c r="K69" s="293"/>
    </row>
    <row r="70" spans="1:12" ht="13.5" customHeight="1">
      <c r="A70" s="52">
        <v>54314</v>
      </c>
      <c r="B70" s="51" t="s">
        <v>14</v>
      </c>
      <c r="C70" s="181">
        <v>6500</v>
      </c>
      <c r="D70" s="181"/>
      <c r="E70" s="181"/>
      <c r="F70" s="181"/>
      <c r="G70" s="54">
        <f t="shared" si="3"/>
        <v>6500</v>
      </c>
      <c r="H70" s="293"/>
      <c r="I70" s="293"/>
      <c r="J70" s="293"/>
      <c r="K70" s="293"/>
    </row>
    <row r="71" spans="1:12" ht="13.5" customHeight="1">
      <c r="A71" s="52">
        <v>54316</v>
      </c>
      <c r="B71" s="51" t="s">
        <v>55</v>
      </c>
      <c r="C71" s="181">
        <v>3000</v>
      </c>
      <c r="D71" s="181"/>
      <c r="E71" s="181"/>
      <c r="F71" s="181"/>
      <c r="G71" s="54">
        <f t="shared" si="3"/>
        <v>3000</v>
      </c>
      <c r="H71" s="293"/>
      <c r="I71" s="293"/>
      <c r="J71" s="293"/>
      <c r="K71" s="293"/>
    </row>
    <row r="72" spans="1:12" ht="13.5" customHeight="1">
      <c r="A72" s="52">
        <v>54317</v>
      </c>
      <c r="B72" s="51" t="s">
        <v>56</v>
      </c>
      <c r="C72" s="181">
        <v>80000</v>
      </c>
      <c r="D72" s="181"/>
      <c r="E72" s="181"/>
      <c r="F72" s="181"/>
      <c r="G72" s="54">
        <f t="shared" si="3"/>
        <v>80000</v>
      </c>
      <c r="H72" s="293"/>
      <c r="I72" s="293"/>
      <c r="J72" s="293"/>
      <c r="K72" s="293"/>
    </row>
    <row r="73" spans="1:12" ht="13.5" customHeight="1">
      <c r="A73" s="52">
        <v>54399</v>
      </c>
      <c r="B73" s="51" t="s">
        <v>105</v>
      </c>
      <c r="C73" s="181">
        <v>9000</v>
      </c>
      <c r="D73" s="181"/>
      <c r="E73" s="181"/>
      <c r="F73" s="181"/>
      <c r="G73" s="54">
        <f t="shared" si="3"/>
        <v>9000</v>
      </c>
      <c r="H73" s="293"/>
      <c r="I73" s="293"/>
      <c r="J73" s="293"/>
      <c r="K73" s="293"/>
    </row>
    <row r="74" spans="1:12" ht="13.5" customHeight="1">
      <c r="A74" s="52">
        <v>544</v>
      </c>
      <c r="B74" s="51" t="s">
        <v>114</v>
      </c>
      <c r="C74" s="340">
        <f>SUM(C75:C78)</f>
        <v>7000</v>
      </c>
      <c r="D74" s="340"/>
      <c r="E74" s="340"/>
      <c r="F74" s="340"/>
      <c r="G74" s="342">
        <f t="shared" ref="G74:G79" si="4">SUM(C74:F74)</f>
        <v>7000</v>
      </c>
      <c r="H74" s="293"/>
      <c r="I74" s="293"/>
      <c r="J74" s="293"/>
      <c r="K74" s="293"/>
    </row>
    <row r="75" spans="1:12" ht="13.5" customHeight="1">
      <c r="A75" s="52">
        <v>54401</v>
      </c>
      <c r="B75" s="51" t="s">
        <v>59</v>
      </c>
      <c r="C75" s="181">
        <v>2000</v>
      </c>
      <c r="D75" s="181"/>
      <c r="E75" s="181"/>
      <c r="F75" s="181"/>
      <c r="G75" s="54">
        <f t="shared" si="4"/>
        <v>2000</v>
      </c>
      <c r="H75" s="293"/>
      <c r="I75" s="293"/>
      <c r="J75" s="293"/>
      <c r="K75" s="293"/>
    </row>
    <row r="76" spans="1:12" ht="13.5" customHeight="1">
      <c r="A76" s="52">
        <v>54402</v>
      </c>
      <c r="B76" s="51" t="s">
        <v>60</v>
      </c>
      <c r="C76" s="181">
        <v>2000</v>
      </c>
      <c r="D76" s="181"/>
      <c r="E76" s="181"/>
      <c r="F76" s="181"/>
      <c r="G76" s="54">
        <f t="shared" si="4"/>
        <v>2000</v>
      </c>
      <c r="H76" s="293"/>
      <c r="I76" s="293"/>
      <c r="J76" s="293"/>
      <c r="K76" s="293"/>
    </row>
    <row r="77" spans="1:12" ht="13.5" customHeight="1">
      <c r="A77" s="52">
        <v>54403</v>
      </c>
      <c r="B77" s="51" t="s">
        <v>61</v>
      </c>
      <c r="C77" s="181">
        <v>2000</v>
      </c>
      <c r="D77" s="181"/>
      <c r="E77" s="181"/>
      <c r="F77" s="181"/>
      <c r="G77" s="54">
        <f t="shared" si="4"/>
        <v>2000</v>
      </c>
      <c r="H77" s="293"/>
      <c r="I77" s="293"/>
      <c r="J77" s="293"/>
      <c r="K77" s="293"/>
      <c r="L77" s="145"/>
    </row>
    <row r="78" spans="1:12" ht="13.5" customHeight="1">
      <c r="A78" s="52">
        <v>54404</v>
      </c>
      <c r="B78" s="51" t="s">
        <v>62</v>
      </c>
      <c r="C78" s="181">
        <v>1000</v>
      </c>
      <c r="D78" s="181"/>
      <c r="E78" s="181"/>
      <c r="F78" s="181"/>
      <c r="G78" s="54">
        <f t="shared" si="4"/>
        <v>1000</v>
      </c>
      <c r="H78" s="293"/>
      <c r="I78" s="293"/>
      <c r="J78" s="293"/>
      <c r="K78" s="293"/>
    </row>
    <row r="79" spans="1:12" ht="13.5" customHeight="1">
      <c r="A79" s="52">
        <v>545</v>
      </c>
      <c r="B79" s="51" t="s">
        <v>192</v>
      </c>
      <c r="C79" s="340">
        <f>SUM(C80:C83)</f>
        <v>32000</v>
      </c>
      <c r="D79" s="340"/>
      <c r="E79" s="340"/>
      <c r="F79" s="340"/>
      <c r="G79" s="342">
        <f t="shared" si="4"/>
        <v>32000</v>
      </c>
      <c r="H79" s="293"/>
      <c r="I79" s="293"/>
      <c r="J79" s="293"/>
      <c r="K79" s="293"/>
    </row>
    <row r="80" spans="1:12" ht="13.5" customHeight="1">
      <c r="A80" s="52">
        <v>54503</v>
      </c>
      <c r="B80" s="51" t="s">
        <v>82</v>
      </c>
      <c r="C80" s="181">
        <v>10000</v>
      </c>
      <c r="D80" s="181"/>
      <c r="E80" s="181"/>
      <c r="F80" s="181"/>
      <c r="G80" s="54">
        <f t="shared" ref="G80:G85" si="5">SUM(C80:F80)</f>
        <v>10000</v>
      </c>
      <c r="H80" s="293"/>
      <c r="I80" s="293"/>
      <c r="J80" s="293"/>
      <c r="K80" s="293"/>
    </row>
    <row r="81" spans="1:11" ht="13.5" customHeight="1">
      <c r="A81" s="52">
        <v>54504</v>
      </c>
      <c r="B81" s="51" t="s">
        <v>63</v>
      </c>
      <c r="C81" s="181">
        <v>12000</v>
      </c>
      <c r="D81" s="181"/>
      <c r="E81" s="181"/>
      <c r="F81" s="181"/>
      <c r="G81" s="54">
        <f t="shared" si="5"/>
        <v>12000</v>
      </c>
      <c r="H81" s="293"/>
      <c r="I81" s="293"/>
      <c r="J81" s="293"/>
      <c r="K81" s="293"/>
    </row>
    <row r="82" spans="1:11" ht="13.5" customHeight="1">
      <c r="A82" s="52">
        <v>54507</v>
      </c>
      <c r="B82" s="51" t="s">
        <v>170</v>
      </c>
      <c r="C82" s="181">
        <v>3000</v>
      </c>
      <c r="D82" s="181"/>
      <c r="E82" s="181"/>
      <c r="F82" s="181"/>
      <c r="G82" s="54">
        <f t="shared" si="5"/>
        <v>3000</v>
      </c>
      <c r="H82" s="293"/>
      <c r="I82" s="293"/>
      <c r="J82" s="293"/>
      <c r="K82" s="293"/>
    </row>
    <row r="83" spans="1:11" ht="13.5" customHeight="1">
      <c r="A83" s="52">
        <v>54599</v>
      </c>
      <c r="B83" s="51" t="s">
        <v>193</v>
      </c>
      <c r="C83" s="181">
        <v>7000</v>
      </c>
      <c r="D83" s="181"/>
      <c r="E83" s="181"/>
      <c r="F83" s="181"/>
      <c r="G83" s="54">
        <f t="shared" si="5"/>
        <v>7000</v>
      </c>
      <c r="H83" s="293"/>
      <c r="I83" s="293"/>
      <c r="J83" s="293"/>
      <c r="K83" s="293"/>
    </row>
    <row r="84" spans="1:11" ht="13.5" customHeight="1">
      <c r="A84" s="344">
        <v>546</v>
      </c>
      <c r="B84" s="345" t="s">
        <v>136</v>
      </c>
      <c r="C84" s="340">
        <f>+C85</f>
        <v>100</v>
      </c>
      <c r="D84" s="340"/>
      <c r="E84" s="340"/>
      <c r="F84" s="340"/>
      <c r="G84" s="342">
        <f t="shared" si="5"/>
        <v>100</v>
      </c>
      <c r="H84" s="293"/>
      <c r="I84" s="293"/>
      <c r="J84" s="293"/>
      <c r="K84" s="293"/>
    </row>
    <row r="85" spans="1:11" ht="13.5" customHeight="1">
      <c r="A85" s="343">
        <v>54602</v>
      </c>
      <c r="B85" s="89" t="s">
        <v>15</v>
      </c>
      <c r="C85" s="220">
        <v>100</v>
      </c>
      <c r="D85" s="220"/>
      <c r="E85" s="220"/>
      <c r="F85" s="220"/>
      <c r="G85" s="88">
        <f t="shared" si="5"/>
        <v>100</v>
      </c>
      <c r="H85" s="294"/>
      <c r="I85" s="294"/>
      <c r="J85" s="294"/>
      <c r="K85" s="294"/>
    </row>
    <row r="86" spans="1:11" ht="13.5" customHeight="1">
      <c r="A86" s="52"/>
      <c r="B86" s="51"/>
      <c r="C86" s="181"/>
      <c r="D86" s="181"/>
      <c r="E86" s="181"/>
      <c r="F86" s="181"/>
      <c r="G86" s="54"/>
      <c r="H86" s="293"/>
      <c r="I86" s="293"/>
      <c r="J86" s="293"/>
      <c r="K86" s="293"/>
    </row>
    <row r="87" spans="1:11" ht="13.5" customHeight="1">
      <c r="A87" s="50">
        <v>55</v>
      </c>
      <c r="B87" s="346" t="s">
        <v>194</v>
      </c>
      <c r="C87" s="340">
        <f>+C89+C91</f>
        <v>35500</v>
      </c>
      <c r="D87" s="340"/>
      <c r="E87" s="340"/>
      <c r="F87" s="340"/>
      <c r="G87" s="342">
        <f>+G89+G91</f>
        <v>35500</v>
      </c>
      <c r="H87" s="293"/>
      <c r="I87" s="293"/>
      <c r="J87" s="293"/>
      <c r="K87" s="293"/>
    </row>
    <row r="88" spans="1:11" ht="13.5" customHeight="1">
      <c r="A88" s="52"/>
      <c r="B88" s="51"/>
      <c r="C88" s="181"/>
      <c r="D88" s="181"/>
      <c r="E88" s="181"/>
      <c r="F88" s="181"/>
      <c r="G88" s="54"/>
      <c r="H88" s="293"/>
      <c r="I88" s="293"/>
      <c r="J88" s="293"/>
      <c r="K88" s="293"/>
    </row>
    <row r="89" spans="1:11" ht="13.5" customHeight="1">
      <c r="A89" s="50">
        <v>556</v>
      </c>
      <c r="B89" s="346" t="s">
        <v>127</v>
      </c>
      <c r="C89" s="340">
        <f>SUM(C90:C90)</f>
        <v>30000</v>
      </c>
      <c r="D89" s="340"/>
      <c r="E89" s="340"/>
      <c r="F89" s="340"/>
      <c r="G89" s="342">
        <f>SUM(C89:F89)</f>
        <v>30000</v>
      </c>
      <c r="H89" s="293"/>
      <c r="I89" s="293"/>
      <c r="J89" s="293"/>
      <c r="K89" s="293"/>
    </row>
    <row r="90" spans="1:11" ht="13.5" customHeight="1">
      <c r="A90" s="52">
        <v>55603</v>
      </c>
      <c r="B90" s="51" t="s">
        <v>64</v>
      </c>
      <c r="C90" s="181">
        <v>30000</v>
      </c>
      <c r="D90" s="181"/>
      <c r="E90" s="181"/>
      <c r="F90" s="181"/>
      <c r="G90" s="54">
        <f>SUM(C90:F90)</f>
        <v>30000</v>
      </c>
      <c r="H90" s="293"/>
      <c r="I90" s="293"/>
      <c r="J90" s="293"/>
      <c r="K90" s="293"/>
    </row>
    <row r="91" spans="1:11" ht="13.5" customHeight="1">
      <c r="A91" s="50">
        <v>557</v>
      </c>
      <c r="B91" s="346" t="s">
        <v>117</v>
      </c>
      <c r="C91" s="340">
        <f>SUM(C92:C93)</f>
        <v>5500</v>
      </c>
      <c r="D91" s="340"/>
      <c r="E91" s="340"/>
      <c r="F91" s="340"/>
      <c r="G91" s="342">
        <f>SUM(C91:F91)</f>
        <v>5500</v>
      </c>
      <c r="H91" s="293"/>
      <c r="I91" s="293"/>
      <c r="J91" s="293"/>
      <c r="K91" s="293"/>
    </row>
    <row r="92" spans="1:11" ht="13.5" customHeight="1">
      <c r="A92" s="52">
        <v>55703</v>
      </c>
      <c r="B92" s="51" t="s">
        <v>65</v>
      </c>
      <c r="C92" s="181">
        <v>1500</v>
      </c>
      <c r="D92" s="181"/>
      <c r="E92" s="181"/>
      <c r="F92" s="181"/>
      <c r="G92" s="54">
        <f>SUM(C92:F92)</f>
        <v>1500</v>
      </c>
      <c r="H92" s="293"/>
      <c r="I92" s="293"/>
      <c r="J92" s="293"/>
      <c r="K92" s="293"/>
    </row>
    <row r="93" spans="1:11" ht="13.5" customHeight="1">
      <c r="A93" s="52">
        <v>55799</v>
      </c>
      <c r="B93" s="51" t="s">
        <v>83</v>
      </c>
      <c r="C93" s="181">
        <v>4000</v>
      </c>
      <c r="D93" s="181"/>
      <c r="E93" s="181"/>
      <c r="F93" s="181"/>
      <c r="G93" s="54">
        <f>SUM(C93:F93)</f>
        <v>4000</v>
      </c>
      <c r="H93" s="293"/>
      <c r="I93" s="293"/>
      <c r="J93" s="293"/>
      <c r="K93" s="293"/>
    </row>
    <row r="94" spans="1:11" ht="13.5" customHeight="1">
      <c r="A94" s="52"/>
      <c r="B94" s="51"/>
      <c r="C94" s="181"/>
      <c r="D94" s="181"/>
      <c r="E94" s="181"/>
      <c r="F94" s="181"/>
      <c r="G94" s="54"/>
      <c r="H94" s="293"/>
      <c r="I94" s="293"/>
      <c r="J94" s="293"/>
      <c r="K94" s="293"/>
    </row>
    <row r="95" spans="1:11" ht="13.5" customHeight="1">
      <c r="A95" s="52">
        <v>56</v>
      </c>
      <c r="B95" s="51" t="s">
        <v>141</v>
      </c>
      <c r="C95" s="181">
        <f>+C97</f>
        <v>9256.34</v>
      </c>
      <c r="D95" s="181"/>
      <c r="E95" s="181"/>
      <c r="F95" s="181"/>
      <c r="G95" s="54">
        <f>+G97</f>
        <v>9256.34</v>
      </c>
      <c r="H95" s="293"/>
      <c r="I95" s="293"/>
      <c r="J95" s="293"/>
      <c r="K95" s="293"/>
    </row>
    <row r="96" spans="1:11" ht="13.5" customHeight="1">
      <c r="A96" s="52"/>
      <c r="B96" s="51"/>
      <c r="C96" s="181"/>
      <c r="D96" s="181"/>
      <c r="E96" s="181"/>
      <c r="F96" s="181"/>
      <c r="G96" s="54"/>
      <c r="H96" s="293"/>
      <c r="I96" s="293"/>
      <c r="J96" s="293"/>
      <c r="K96" s="293"/>
    </row>
    <row r="97" spans="1:11" ht="13.5" customHeight="1">
      <c r="A97" s="50">
        <v>563</v>
      </c>
      <c r="B97" s="346" t="s">
        <v>128</v>
      </c>
      <c r="C97" s="340">
        <f>+C98+C99</f>
        <v>9256.34</v>
      </c>
      <c r="D97" s="340"/>
      <c r="E97" s="340"/>
      <c r="F97" s="340"/>
      <c r="G97" s="342">
        <f>SUM(C97:F97)</f>
        <v>9256.34</v>
      </c>
      <c r="H97" s="293"/>
      <c r="I97" s="293"/>
      <c r="J97" s="293"/>
      <c r="K97" s="293"/>
    </row>
    <row r="98" spans="1:11" ht="13.5" customHeight="1">
      <c r="A98" s="52">
        <v>56303</v>
      </c>
      <c r="B98" s="51" t="s">
        <v>80</v>
      </c>
      <c r="C98" s="181">
        <v>1967.09</v>
      </c>
      <c r="D98" s="181"/>
      <c r="E98" s="181"/>
      <c r="F98" s="181"/>
      <c r="G98" s="54">
        <f>SUM(C98:F98)</f>
        <v>1967.09</v>
      </c>
      <c r="H98" s="293"/>
      <c r="I98" s="293"/>
      <c r="J98" s="293"/>
      <c r="K98" s="293"/>
    </row>
    <row r="99" spans="1:11" ht="13.5" customHeight="1">
      <c r="A99" s="67">
        <v>56304</v>
      </c>
      <c r="B99" s="68" t="s">
        <v>229</v>
      </c>
      <c r="C99" s="221">
        <v>7289.25</v>
      </c>
      <c r="D99" s="221"/>
      <c r="E99" s="221"/>
      <c r="F99" s="221"/>
      <c r="G99" s="69">
        <f>SUM(C99:F99)</f>
        <v>7289.25</v>
      </c>
      <c r="H99" s="293"/>
      <c r="I99" s="293"/>
      <c r="J99" s="293"/>
      <c r="K99" s="293"/>
    </row>
    <row r="100" spans="1:11" ht="13.5" customHeight="1" thickBot="1">
      <c r="A100" s="66"/>
      <c r="B100" s="249" t="s">
        <v>195</v>
      </c>
      <c r="C100" s="250">
        <f>+C11+C40+C87+C95</f>
        <v>1061252.8800000001</v>
      </c>
      <c r="D100" s="250">
        <f>+D11</f>
        <v>414267.75</v>
      </c>
      <c r="E100" s="250">
        <f>+E11</f>
        <v>238151.25</v>
      </c>
      <c r="F100" s="250">
        <f>+F11</f>
        <v>1155406.5</v>
      </c>
      <c r="G100" s="251">
        <f>G11+G40+G87+G95</f>
        <v>2869078.38</v>
      </c>
      <c r="H100" s="337"/>
      <c r="I100" s="337"/>
      <c r="J100" s="337"/>
      <c r="K100" s="337"/>
    </row>
    <row r="101" spans="1:11" ht="13.5" customHeight="1" thickBot="1">
      <c r="A101" s="55"/>
      <c r="B101" s="55"/>
      <c r="C101" s="75"/>
      <c r="D101" s="75"/>
      <c r="E101" s="75"/>
      <c r="F101" s="75"/>
      <c r="G101" s="56"/>
      <c r="H101" s="56"/>
      <c r="I101" s="56"/>
      <c r="J101" s="56"/>
      <c r="K101" s="56"/>
    </row>
    <row r="102" spans="1:11" ht="13.5" customHeight="1" thickBot="1">
      <c r="A102" s="55"/>
      <c r="B102" s="55"/>
      <c r="C102" s="55"/>
      <c r="D102" s="55"/>
      <c r="E102" s="55"/>
      <c r="F102" s="252" t="s">
        <v>331</v>
      </c>
      <c r="G102" s="336"/>
      <c r="H102" s="336"/>
      <c r="I102" s="336"/>
      <c r="J102" s="336"/>
      <c r="K102" s="336"/>
    </row>
    <row r="103" spans="1:11" ht="13.5" customHeight="1">
      <c r="G103" s="140"/>
      <c r="H103" s="140"/>
      <c r="I103" s="140"/>
      <c r="J103" s="140"/>
      <c r="K103" s="140"/>
    </row>
    <row r="104" spans="1:11" ht="13.5" customHeight="1">
      <c r="G104" s="42"/>
      <c r="H104" s="42"/>
      <c r="I104" s="42"/>
      <c r="J104" s="42"/>
      <c r="K104" s="42"/>
    </row>
    <row r="105" spans="1:11" ht="13.5" customHeight="1">
      <c r="G105" s="42"/>
      <c r="H105" s="42"/>
      <c r="I105" s="42"/>
      <c r="J105" s="338"/>
      <c r="K105" s="42"/>
    </row>
    <row r="107" spans="1:11" ht="13.5" customHeight="1">
      <c r="G107" s="253"/>
      <c r="H107" s="253"/>
      <c r="I107" s="253"/>
      <c r="J107" s="253"/>
      <c r="K107" s="253"/>
    </row>
    <row r="108" spans="1:11" ht="13.5" customHeight="1">
      <c r="G108" s="42"/>
      <c r="H108" s="42"/>
      <c r="I108" s="42"/>
      <c r="J108" s="42"/>
      <c r="K108" s="42"/>
    </row>
    <row r="115" spans="3:3" ht="13.5" customHeight="1">
      <c r="C115" s="74" t="s">
        <v>322</v>
      </c>
    </row>
  </sheetData>
  <mergeCells count="12">
    <mergeCell ref="A1:G1"/>
    <mergeCell ref="A3:G3"/>
    <mergeCell ref="A4:G4"/>
    <mergeCell ref="A2:G2"/>
    <mergeCell ref="A5:A10"/>
    <mergeCell ref="B5:B10"/>
    <mergeCell ref="C5:F5"/>
    <mergeCell ref="G5:G10"/>
    <mergeCell ref="E8:F8"/>
    <mergeCell ref="C8:D8"/>
    <mergeCell ref="C6:F6"/>
    <mergeCell ref="C7:F7"/>
  </mergeCells>
  <pageMargins left="0.9055118110236221" right="0.4724409448818898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7"/>
  <sheetViews>
    <sheetView topLeftCell="A175" zoomScale="170" zoomScaleNormal="170" workbookViewId="0">
      <selection activeCell="F115" sqref="F115"/>
    </sheetView>
  </sheetViews>
  <sheetFormatPr baseColWidth="10" defaultColWidth="10.140625" defaultRowHeight="15.75" customHeight="1"/>
  <cols>
    <col min="1" max="1" width="7" style="437" customWidth="1"/>
    <col min="2" max="2" width="37.42578125" customWidth="1"/>
    <col min="3" max="3" width="16" customWidth="1"/>
    <col min="4" max="4" width="16.28515625" customWidth="1"/>
    <col min="5" max="5" width="16" customWidth="1"/>
    <col min="6" max="6" width="9.7109375" customWidth="1"/>
    <col min="7" max="7" width="10.42578125" customWidth="1"/>
    <col min="8" max="8" width="10" customWidth="1"/>
    <col min="9" max="9" width="11.7109375" bestFit="1" customWidth="1"/>
    <col min="10" max="10" width="11" style="138" bestFit="1" customWidth="1"/>
    <col min="11" max="11" width="13" bestFit="1" customWidth="1"/>
    <col min="12" max="12" width="10.28515625" customWidth="1"/>
  </cols>
  <sheetData>
    <row r="1" spans="1:7" ht="15.75" customHeight="1">
      <c r="A1" s="487" t="s">
        <v>159</v>
      </c>
      <c r="B1" s="488"/>
      <c r="C1" s="488"/>
      <c r="D1" s="488"/>
      <c r="E1" s="489"/>
    </row>
    <row r="2" spans="1:7" ht="15.75" customHeight="1">
      <c r="A2" s="504" t="s">
        <v>268</v>
      </c>
      <c r="B2" s="505"/>
      <c r="C2" s="505"/>
      <c r="D2" s="505"/>
      <c r="E2" s="506"/>
    </row>
    <row r="3" spans="1:7" ht="15.75" customHeight="1">
      <c r="A3" s="484" t="s">
        <v>0</v>
      </c>
      <c r="B3" s="485"/>
      <c r="C3" s="485"/>
      <c r="D3" s="485"/>
      <c r="E3" s="486"/>
    </row>
    <row r="4" spans="1:7" ht="15.75" customHeight="1" thickBot="1">
      <c r="A4" s="481" t="s">
        <v>327</v>
      </c>
      <c r="B4" s="482"/>
      <c r="C4" s="482"/>
      <c r="D4" s="482"/>
      <c r="E4" s="483"/>
    </row>
    <row r="5" spans="1:7" ht="17.25" customHeight="1">
      <c r="A5" s="543" t="s">
        <v>3</v>
      </c>
      <c r="B5" s="547" t="s">
        <v>41</v>
      </c>
      <c r="C5" s="554" t="s">
        <v>243</v>
      </c>
      <c r="D5" s="555"/>
      <c r="E5" s="551" t="s">
        <v>74</v>
      </c>
    </row>
    <row r="6" spans="1:7" ht="18.75" customHeight="1">
      <c r="A6" s="544"/>
      <c r="B6" s="548"/>
      <c r="C6" s="556" t="s">
        <v>212</v>
      </c>
      <c r="D6" s="557"/>
      <c r="E6" s="552"/>
    </row>
    <row r="7" spans="1:7" ht="24.75" customHeight="1">
      <c r="A7" s="544"/>
      <c r="B7" s="548"/>
      <c r="C7" s="556" t="s">
        <v>231</v>
      </c>
      <c r="D7" s="558"/>
      <c r="E7" s="552"/>
    </row>
    <row r="8" spans="1:7" ht="24" customHeight="1">
      <c r="A8" s="545"/>
      <c r="B8" s="549"/>
      <c r="C8" s="556" t="s">
        <v>206</v>
      </c>
      <c r="D8" s="558"/>
      <c r="E8" s="552"/>
    </row>
    <row r="9" spans="1:7" ht="15.75" customHeight="1">
      <c r="A9" s="545"/>
      <c r="B9" s="549"/>
      <c r="C9" s="417" t="s">
        <v>207</v>
      </c>
      <c r="D9" s="417" t="s">
        <v>208</v>
      </c>
      <c r="E9" s="552"/>
    </row>
    <row r="10" spans="1:7" ht="12.75" customHeight="1" thickBot="1">
      <c r="A10" s="546"/>
      <c r="B10" s="550"/>
      <c r="C10" s="418" t="s">
        <v>296</v>
      </c>
      <c r="D10" s="418" t="s">
        <v>297</v>
      </c>
      <c r="E10" s="553"/>
    </row>
    <row r="11" spans="1:7" ht="15.75" customHeight="1">
      <c r="A11" s="186" t="s">
        <v>138</v>
      </c>
      <c r="B11" s="419" t="s">
        <v>139</v>
      </c>
      <c r="C11" s="420">
        <f>C13+C18+C20+C23</f>
        <v>15487.5</v>
      </c>
      <c r="D11" s="420">
        <f>D13+D18+D20+D23</f>
        <v>685875</v>
      </c>
      <c r="E11" s="421">
        <f>E13+E18+E20+E23</f>
        <v>701362.5</v>
      </c>
      <c r="F11" s="1"/>
      <c r="G11" s="5"/>
    </row>
    <row r="12" spans="1:7" ht="15.75" customHeight="1">
      <c r="A12" s="189"/>
      <c r="B12" s="422"/>
      <c r="C12" s="423"/>
      <c r="D12" s="423"/>
      <c r="E12" s="424"/>
    </row>
    <row r="13" spans="1:7" ht="15.75" customHeight="1">
      <c r="A13" s="189" t="s">
        <v>132</v>
      </c>
      <c r="B13" s="425" t="s">
        <v>122</v>
      </c>
      <c r="C13" s="423">
        <f>+C14+C15+C16+C17</f>
        <v>15000</v>
      </c>
      <c r="D13" s="423">
        <f>+D14+D15+D16+D17</f>
        <v>603000</v>
      </c>
      <c r="E13" s="424">
        <f>+E14+E15+E16+E17</f>
        <v>618000</v>
      </c>
      <c r="F13" s="1"/>
    </row>
    <row r="14" spans="1:7" ht="15.75" customHeight="1">
      <c r="A14" s="430">
        <v>51201</v>
      </c>
      <c r="B14" s="426" t="s">
        <v>17</v>
      </c>
      <c r="C14" s="427">
        <v>3000</v>
      </c>
      <c r="D14" s="427">
        <v>411000</v>
      </c>
      <c r="E14" s="428">
        <f t="shared" ref="E14:E24" si="0">SUM(C14:D14)</f>
        <v>414000</v>
      </c>
      <c r="G14" s="1"/>
    </row>
    <row r="15" spans="1:7" ht="15.75" customHeight="1">
      <c r="A15" s="430">
        <v>51202</v>
      </c>
      <c r="B15" s="426" t="s">
        <v>85</v>
      </c>
      <c r="C15" s="427">
        <v>10000</v>
      </c>
      <c r="D15" s="427">
        <v>150000</v>
      </c>
      <c r="E15" s="428">
        <f t="shared" si="0"/>
        <v>160000</v>
      </c>
      <c r="F15" s="70"/>
      <c r="G15" s="1"/>
    </row>
    <row r="16" spans="1:7" ht="17.25" customHeight="1">
      <c r="A16" s="430">
        <v>51203</v>
      </c>
      <c r="B16" s="426" t="s">
        <v>18</v>
      </c>
      <c r="C16" s="427">
        <v>2000</v>
      </c>
      <c r="D16" s="427">
        <v>36000</v>
      </c>
      <c r="E16" s="428">
        <f t="shared" si="0"/>
        <v>38000</v>
      </c>
      <c r="G16" s="1"/>
    </row>
    <row r="17" spans="1:11" ht="15.75" customHeight="1">
      <c r="A17" s="430">
        <v>51207</v>
      </c>
      <c r="B17" s="426" t="s">
        <v>319</v>
      </c>
      <c r="C17" s="427"/>
      <c r="D17" s="427">
        <v>6000</v>
      </c>
      <c r="E17" s="428">
        <f t="shared" si="0"/>
        <v>6000</v>
      </c>
      <c r="F17" s="90"/>
      <c r="G17" s="1"/>
      <c r="H17" s="5"/>
      <c r="I17" s="5"/>
      <c r="J17" s="140"/>
    </row>
    <row r="18" spans="1:11" ht="15.75" customHeight="1">
      <c r="A18" s="431">
        <v>513</v>
      </c>
      <c r="B18" s="425" t="s">
        <v>133</v>
      </c>
      <c r="C18" s="423">
        <f>+C19</f>
        <v>0</v>
      </c>
      <c r="D18" s="423">
        <f>+D19</f>
        <v>13000</v>
      </c>
      <c r="E18" s="424">
        <f t="shared" si="0"/>
        <v>13000</v>
      </c>
      <c r="G18" s="1"/>
    </row>
    <row r="19" spans="1:11" ht="15.75" customHeight="1">
      <c r="A19" s="430">
        <v>51301</v>
      </c>
      <c r="B19" s="426" t="s">
        <v>58</v>
      </c>
      <c r="C19" s="427"/>
      <c r="D19" s="427">
        <v>13000</v>
      </c>
      <c r="E19" s="428">
        <f t="shared" si="0"/>
        <v>13000</v>
      </c>
      <c r="G19" s="38"/>
      <c r="H19" s="35"/>
      <c r="I19" s="35"/>
    </row>
    <row r="20" spans="1:11" ht="15.75" customHeight="1">
      <c r="A20" s="431">
        <v>514</v>
      </c>
      <c r="B20" s="425" t="s">
        <v>291</v>
      </c>
      <c r="C20" s="423">
        <f>+C21</f>
        <v>255.00000000000003</v>
      </c>
      <c r="D20" s="423">
        <f>+D21+D22</f>
        <v>36550</v>
      </c>
      <c r="E20" s="424">
        <f t="shared" si="0"/>
        <v>36805</v>
      </c>
      <c r="F20" s="92"/>
      <c r="G20" s="5"/>
      <c r="H20" s="5"/>
      <c r="I20" s="5"/>
      <c r="J20" s="140"/>
      <c r="K20" s="1"/>
    </row>
    <row r="21" spans="1:11" ht="15.75" customHeight="1">
      <c r="A21" s="430">
        <v>51402</v>
      </c>
      <c r="B21" s="426" t="s">
        <v>67</v>
      </c>
      <c r="C21" s="427">
        <f>C14*8.5%</f>
        <v>255.00000000000003</v>
      </c>
      <c r="D21" s="427">
        <f>(D14+D17)*8.5%</f>
        <v>35445</v>
      </c>
      <c r="E21" s="428">
        <f t="shared" si="0"/>
        <v>35700</v>
      </c>
      <c r="F21" s="92"/>
      <c r="G21" s="5"/>
      <c r="H21" s="5"/>
      <c r="I21" s="5"/>
      <c r="J21" s="140"/>
    </row>
    <row r="22" spans="1:11" ht="15.75" customHeight="1">
      <c r="A22" s="430">
        <v>51403</v>
      </c>
      <c r="B22" s="429" t="s">
        <v>278</v>
      </c>
      <c r="C22" s="427"/>
      <c r="D22" s="427">
        <f>D19*8.5%</f>
        <v>1105</v>
      </c>
      <c r="E22" s="428">
        <f>SUM(D22)</f>
        <v>1105</v>
      </c>
      <c r="F22" s="92"/>
      <c r="G22" s="5"/>
      <c r="H22" s="5"/>
      <c r="I22" s="5"/>
      <c r="J22" s="140"/>
    </row>
    <row r="23" spans="1:11" ht="15.75" customHeight="1">
      <c r="A23" s="431">
        <v>515</v>
      </c>
      <c r="B23" s="425" t="s">
        <v>292</v>
      </c>
      <c r="C23" s="423">
        <f>C24</f>
        <v>232.5</v>
      </c>
      <c r="D23" s="423">
        <f>D24+D25</f>
        <v>33325</v>
      </c>
      <c r="E23" s="424">
        <f>+E24+E25</f>
        <v>33557.5</v>
      </c>
      <c r="F23" s="92"/>
      <c r="G23" s="5"/>
      <c r="H23" s="5"/>
      <c r="I23" s="5"/>
      <c r="J23" s="140"/>
      <c r="K23" s="1"/>
    </row>
    <row r="24" spans="1:11" ht="15.75" customHeight="1">
      <c r="A24" s="430">
        <v>51502</v>
      </c>
      <c r="B24" s="426" t="s">
        <v>67</v>
      </c>
      <c r="C24" s="427">
        <f>C14*7.75%</f>
        <v>232.5</v>
      </c>
      <c r="D24" s="427">
        <f>(D14+D17)*7.75%</f>
        <v>32317.5</v>
      </c>
      <c r="E24" s="428">
        <f t="shared" si="0"/>
        <v>32550</v>
      </c>
      <c r="F24" s="40"/>
      <c r="G24" s="8"/>
    </row>
    <row r="25" spans="1:11" ht="15.75" customHeight="1">
      <c r="A25" s="430">
        <v>51503</v>
      </c>
      <c r="B25" s="429" t="s">
        <v>278</v>
      </c>
      <c r="C25" s="427"/>
      <c r="D25" s="427">
        <f>D19*7.75%</f>
        <v>1007.5</v>
      </c>
      <c r="E25" s="428">
        <f>SUM(D25)</f>
        <v>1007.5</v>
      </c>
      <c r="F25" s="40"/>
      <c r="G25" s="8"/>
    </row>
    <row r="26" spans="1:11" ht="15.75" customHeight="1">
      <c r="A26" s="430"/>
      <c r="B26" s="426"/>
      <c r="C26" s="427"/>
      <c r="D26" s="427"/>
      <c r="E26" s="428"/>
    </row>
    <row r="27" spans="1:11" ht="15.75" customHeight="1">
      <c r="A27" s="431">
        <v>54</v>
      </c>
      <c r="B27" s="422" t="s">
        <v>140</v>
      </c>
      <c r="C27" s="423">
        <f>C29+C47+C51+C64+C68+C74</f>
        <v>69122</v>
      </c>
      <c r="D27" s="423">
        <f>D29+D47+D51+D64+D68+D74</f>
        <v>1016800</v>
      </c>
      <c r="E27" s="424">
        <f>E29+E47+E51+E64+E68+E74</f>
        <v>1085922</v>
      </c>
      <c r="F27" s="16"/>
      <c r="G27" s="1"/>
    </row>
    <row r="28" spans="1:11" ht="15.75" customHeight="1">
      <c r="A28" s="431"/>
      <c r="B28" s="422"/>
      <c r="C28" s="423"/>
      <c r="D28" s="423"/>
      <c r="E28" s="424"/>
      <c r="G28" s="1"/>
    </row>
    <row r="29" spans="1:11" ht="15.75" customHeight="1">
      <c r="A29" s="432">
        <v>541</v>
      </c>
      <c r="B29" s="425" t="s">
        <v>112</v>
      </c>
      <c r="C29" s="423">
        <f>SUM(C30:C46)</f>
        <v>27122</v>
      </c>
      <c r="D29" s="423">
        <f>SUM(D30:D46)</f>
        <v>632500</v>
      </c>
      <c r="E29" s="424">
        <f>D29+C29</f>
        <v>659622</v>
      </c>
      <c r="F29" s="1"/>
    </row>
    <row r="30" spans="1:11" ht="15.75" customHeight="1">
      <c r="A30" s="430">
        <v>54101</v>
      </c>
      <c r="B30" s="426" t="s">
        <v>70</v>
      </c>
      <c r="C30" s="427">
        <v>2000</v>
      </c>
      <c r="D30" s="427">
        <v>25000</v>
      </c>
      <c r="E30" s="428">
        <f t="shared" ref="E30:E46" si="1">SUM(C30:D30)</f>
        <v>27000</v>
      </c>
    </row>
    <row r="31" spans="1:11" ht="15.75" customHeight="1">
      <c r="A31" s="430">
        <v>54102</v>
      </c>
      <c r="B31" s="426" t="s">
        <v>298</v>
      </c>
      <c r="C31" s="427"/>
      <c r="D31" s="427">
        <v>500</v>
      </c>
      <c r="E31" s="428">
        <f>SUM(D31)</f>
        <v>500</v>
      </c>
    </row>
    <row r="32" spans="1:11" ht="15.75" customHeight="1">
      <c r="A32" s="430">
        <v>54103</v>
      </c>
      <c r="B32" s="426" t="s">
        <v>71</v>
      </c>
      <c r="C32" s="427"/>
      <c r="D32" s="427">
        <v>25000</v>
      </c>
      <c r="E32" s="428">
        <f t="shared" si="1"/>
        <v>25000</v>
      </c>
    </row>
    <row r="33" spans="1:11" ht="15.75" customHeight="1">
      <c r="A33" s="430">
        <v>54104</v>
      </c>
      <c r="B33" s="426" t="s">
        <v>10</v>
      </c>
      <c r="C33" s="427">
        <v>500</v>
      </c>
      <c r="D33" s="427">
        <v>30000</v>
      </c>
      <c r="E33" s="428">
        <f t="shared" si="1"/>
        <v>30500</v>
      </c>
    </row>
    <row r="34" spans="1:11" ht="15.75" customHeight="1">
      <c r="A34" s="430">
        <v>54105</v>
      </c>
      <c r="B34" s="426" t="s">
        <v>263</v>
      </c>
      <c r="C34" s="427"/>
      <c r="D34" s="427">
        <v>6000</v>
      </c>
      <c r="E34" s="428">
        <f>SUM(D34)</f>
        <v>6000</v>
      </c>
    </row>
    <row r="35" spans="1:11" ht="15.75" customHeight="1">
      <c r="A35" s="430">
        <v>54106</v>
      </c>
      <c r="B35" s="426" t="s">
        <v>43</v>
      </c>
      <c r="C35" s="427"/>
      <c r="D35" s="427">
        <v>15000</v>
      </c>
      <c r="E35" s="428">
        <f t="shared" si="1"/>
        <v>15000</v>
      </c>
    </row>
    <row r="36" spans="1:11" ht="15.75" customHeight="1">
      <c r="A36" s="430">
        <v>54107</v>
      </c>
      <c r="B36" s="426" t="s">
        <v>44</v>
      </c>
      <c r="C36" s="427">
        <v>5000</v>
      </c>
      <c r="D36" s="427">
        <v>25000</v>
      </c>
      <c r="E36" s="428">
        <f t="shared" si="1"/>
        <v>30000</v>
      </c>
      <c r="H36" s="138"/>
      <c r="I36" s="138"/>
      <c r="K36" s="138"/>
    </row>
    <row r="37" spans="1:11" ht="15.75" customHeight="1">
      <c r="A37" s="430">
        <v>54108</v>
      </c>
      <c r="B37" s="426" t="s">
        <v>99</v>
      </c>
      <c r="C37" s="427"/>
      <c r="D37" s="427">
        <v>15000</v>
      </c>
      <c r="E37" s="428">
        <f t="shared" si="1"/>
        <v>15000</v>
      </c>
      <c r="F37" s="8"/>
      <c r="G37" s="8"/>
      <c r="H37" s="139"/>
      <c r="I37" s="139"/>
      <c r="K37" s="138"/>
    </row>
    <row r="38" spans="1:11" ht="15.75" customHeight="1">
      <c r="A38" s="430">
        <v>54109</v>
      </c>
      <c r="B38" s="426" t="s">
        <v>90</v>
      </c>
      <c r="C38" s="427"/>
      <c r="D38" s="427">
        <v>45000</v>
      </c>
      <c r="E38" s="428">
        <f t="shared" si="1"/>
        <v>45000</v>
      </c>
      <c r="F38" s="8"/>
      <c r="G38" s="8"/>
      <c r="H38" s="140"/>
      <c r="I38" s="140"/>
      <c r="J38" s="140"/>
      <c r="K38" s="138"/>
    </row>
    <row r="39" spans="1:11" ht="15.75" customHeight="1">
      <c r="A39" s="430">
        <v>54110</v>
      </c>
      <c r="B39" s="426" t="s">
        <v>11</v>
      </c>
      <c r="C39" s="427">
        <v>2000</v>
      </c>
      <c r="D39" s="427">
        <v>125000</v>
      </c>
      <c r="E39" s="428">
        <f t="shared" si="1"/>
        <v>127000</v>
      </c>
      <c r="F39" s="8"/>
      <c r="G39" s="8"/>
      <c r="H39" s="140"/>
      <c r="I39" s="140"/>
      <c r="J39" s="140"/>
      <c r="K39" s="138"/>
    </row>
    <row r="40" spans="1:11" ht="15.75" customHeight="1">
      <c r="A40" s="430">
        <v>54111</v>
      </c>
      <c r="B40" s="426" t="s">
        <v>177</v>
      </c>
      <c r="C40" s="427">
        <v>6000</v>
      </c>
      <c r="D40" s="427">
        <v>135000</v>
      </c>
      <c r="E40" s="428">
        <f t="shared" si="1"/>
        <v>141000</v>
      </c>
      <c r="F40" s="22"/>
      <c r="G40" s="127"/>
      <c r="H40" s="138"/>
      <c r="I40" s="138"/>
      <c r="J40" s="140"/>
      <c r="K40" s="138"/>
    </row>
    <row r="41" spans="1:11" ht="15.75" customHeight="1">
      <c r="A41" s="430">
        <v>54112</v>
      </c>
      <c r="B41" s="426" t="s">
        <v>176</v>
      </c>
      <c r="C41" s="427">
        <v>5000</v>
      </c>
      <c r="D41" s="427">
        <v>80000</v>
      </c>
      <c r="E41" s="428">
        <f t="shared" si="1"/>
        <v>85000</v>
      </c>
      <c r="F41" s="8"/>
      <c r="G41" s="5"/>
      <c r="H41" s="138"/>
      <c r="I41" s="138"/>
      <c r="K41" s="138"/>
    </row>
    <row r="42" spans="1:11" ht="15.75" customHeight="1">
      <c r="A42" s="430">
        <v>54114</v>
      </c>
      <c r="B42" s="426" t="s">
        <v>5</v>
      </c>
      <c r="C42" s="427"/>
      <c r="D42" s="427">
        <v>3000</v>
      </c>
      <c r="E42" s="428">
        <f t="shared" si="1"/>
        <v>3000</v>
      </c>
      <c r="F42" s="8"/>
      <c r="G42" s="8"/>
      <c r="I42" s="139"/>
      <c r="K42" s="138"/>
    </row>
    <row r="43" spans="1:11" ht="15.75" customHeight="1">
      <c r="A43" s="430">
        <v>54115</v>
      </c>
      <c r="B43" s="426" t="s">
        <v>6</v>
      </c>
      <c r="C43" s="427"/>
      <c r="D43" s="427">
        <v>3000</v>
      </c>
      <c r="E43" s="428">
        <f t="shared" si="1"/>
        <v>3000</v>
      </c>
      <c r="F43" s="8"/>
      <c r="G43" s="8"/>
      <c r="I43" s="139"/>
      <c r="K43" s="138"/>
    </row>
    <row r="44" spans="1:11" ht="15.75" customHeight="1">
      <c r="A44" s="430">
        <v>54118</v>
      </c>
      <c r="B44" s="426" t="s">
        <v>72</v>
      </c>
      <c r="C44" s="427">
        <v>1000</v>
      </c>
      <c r="D44" s="427">
        <v>50000</v>
      </c>
      <c r="E44" s="428">
        <f t="shared" si="1"/>
        <v>51000</v>
      </c>
      <c r="F44" s="8"/>
      <c r="G44" s="8"/>
      <c r="H44" s="8"/>
      <c r="I44" s="8"/>
    </row>
    <row r="45" spans="1:11" ht="15.75" customHeight="1">
      <c r="A45" s="430">
        <v>54119</v>
      </c>
      <c r="B45" s="426" t="s">
        <v>47</v>
      </c>
      <c r="C45" s="427">
        <v>5000</v>
      </c>
      <c r="D45" s="427">
        <v>30000</v>
      </c>
      <c r="E45" s="428">
        <f t="shared" si="1"/>
        <v>35000</v>
      </c>
      <c r="F45" s="8"/>
      <c r="G45" s="8"/>
      <c r="H45" s="8"/>
      <c r="I45" s="8"/>
    </row>
    <row r="46" spans="1:11" ht="15.75" customHeight="1">
      <c r="A46" s="430">
        <v>54199</v>
      </c>
      <c r="B46" s="426" t="s">
        <v>12</v>
      </c>
      <c r="C46" s="427">
        <v>622</v>
      </c>
      <c r="D46" s="427">
        <v>20000</v>
      </c>
      <c r="E46" s="428">
        <f t="shared" si="1"/>
        <v>20622</v>
      </c>
      <c r="F46" s="8"/>
      <c r="G46" s="8"/>
      <c r="H46" s="8"/>
      <c r="I46" s="8"/>
    </row>
    <row r="47" spans="1:11" ht="15.75" customHeight="1">
      <c r="A47" s="431">
        <v>542</v>
      </c>
      <c r="B47" s="191" t="s">
        <v>113</v>
      </c>
      <c r="C47" s="183">
        <f>+C48+C49+C50</f>
        <v>40000</v>
      </c>
      <c r="D47" s="183">
        <f>+D48+D49+D50</f>
        <v>12000</v>
      </c>
      <c r="E47" s="60">
        <f>SUM(E48:E50)</f>
        <v>52000</v>
      </c>
      <c r="F47" s="8"/>
      <c r="G47" s="8"/>
      <c r="H47" s="8"/>
      <c r="I47" s="8"/>
    </row>
    <row r="48" spans="1:11" ht="15.75" customHeight="1">
      <c r="A48" s="430">
        <v>54201</v>
      </c>
      <c r="B48" s="192" t="s">
        <v>7</v>
      </c>
      <c r="C48" s="182">
        <v>40000</v>
      </c>
      <c r="D48" s="182">
        <v>5000</v>
      </c>
      <c r="E48" s="57">
        <f>SUM(C48:D48)</f>
        <v>45000</v>
      </c>
      <c r="F48" s="8"/>
      <c r="G48" s="216"/>
      <c r="H48" s="8"/>
      <c r="I48" s="8"/>
    </row>
    <row r="49" spans="1:10" ht="15.75" customHeight="1">
      <c r="A49" s="430">
        <v>54202</v>
      </c>
      <c r="B49" s="192" t="s">
        <v>57</v>
      </c>
      <c r="C49" s="182"/>
      <c r="D49" s="182">
        <v>2000</v>
      </c>
      <c r="E49" s="57">
        <f>SUM(C49:D49)</f>
        <v>2000</v>
      </c>
      <c r="F49" s="8"/>
      <c r="G49" s="8"/>
      <c r="H49" s="8"/>
      <c r="I49" s="8"/>
    </row>
    <row r="50" spans="1:10" ht="15.75" customHeight="1">
      <c r="A50" s="430">
        <v>54203</v>
      </c>
      <c r="B50" s="192" t="s">
        <v>262</v>
      </c>
      <c r="C50" s="182"/>
      <c r="D50" s="182">
        <v>5000</v>
      </c>
      <c r="E50" s="57">
        <f>SUM(C50:D50)</f>
        <v>5000</v>
      </c>
      <c r="F50" s="8"/>
      <c r="G50" s="8"/>
      <c r="H50" s="8"/>
      <c r="I50" s="8"/>
      <c r="J50" s="20"/>
    </row>
    <row r="51" spans="1:10" ht="15.75" customHeight="1">
      <c r="A51" s="431">
        <v>543</v>
      </c>
      <c r="B51" s="191" t="s">
        <v>134</v>
      </c>
      <c r="C51" s="183">
        <f>SUM(C52:C62)</f>
        <v>2000</v>
      </c>
      <c r="D51" s="183">
        <f>SUM(D52:D62)</f>
        <v>92300</v>
      </c>
      <c r="E51" s="60">
        <f>SUM(E52:E62)</f>
        <v>94300</v>
      </c>
      <c r="F51" s="5"/>
      <c r="G51" s="8"/>
      <c r="H51" s="8"/>
      <c r="I51" s="8"/>
    </row>
    <row r="52" spans="1:10" ht="15.75" customHeight="1">
      <c r="A52" s="430">
        <v>54301</v>
      </c>
      <c r="B52" s="192" t="s">
        <v>9</v>
      </c>
      <c r="C52" s="182"/>
      <c r="D52" s="182">
        <v>8000</v>
      </c>
      <c r="E52" s="57">
        <f t="shared" ref="E52:E62" si="2">SUM(C52:D52)</f>
        <v>8000</v>
      </c>
      <c r="F52" s="8"/>
      <c r="G52" s="8"/>
      <c r="H52" s="8"/>
      <c r="I52" s="8"/>
    </row>
    <row r="53" spans="1:10" ht="15.75" customHeight="1">
      <c r="A53" s="430">
        <v>54302</v>
      </c>
      <c r="B53" s="192" t="s">
        <v>77</v>
      </c>
      <c r="C53" s="182"/>
      <c r="D53" s="182">
        <v>2500</v>
      </c>
      <c r="E53" s="57">
        <f t="shared" si="2"/>
        <v>2500</v>
      </c>
      <c r="F53" s="8"/>
      <c r="G53" s="8"/>
      <c r="H53" s="8"/>
      <c r="I53" s="8"/>
    </row>
    <row r="54" spans="1:10" ht="15.75" customHeight="1">
      <c r="A54" s="430">
        <v>54303</v>
      </c>
      <c r="B54" s="192" t="s">
        <v>275</v>
      </c>
      <c r="C54" s="182"/>
      <c r="D54" s="182">
        <v>5000</v>
      </c>
      <c r="E54" s="57">
        <f>SUM(C54:D54)</f>
        <v>5000</v>
      </c>
      <c r="F54" s="8"/>
      <c r="G54" s="8"/>
      <c r="H54" s="8"/>
      <c r="I54" s="8"/>
    </row>
    <row r="55" spans="1:10" ht="15.75" customHeight="1">
      <c r="A55" s="430">
        <v>54304</v>
      </c>
      <c r="B55" s="192" t="s">
        <v>73</v>
      </c>
      <c r="C55" s="182"/>
      <c r="D55" s="182">
        <v>10000</v>
      </c>
      <c r="E55" s="57">
        <f t="shared" si="2"/>
        <v>10000</v>
      </c>
      <c r="F55" s="8"/>
      <c r="G55" s="8"/>
      <c r="H55" s="8"/>
      <c r="I55" s="8"/>
    </row>
    <row r="56" spans="1:10" ht="15.75" customHeight="1">
      <c r="A56" s="430">
        <v>54305</v>
      </c>
      <c r="B56" s="192" t="s">
        <v>52</v>
      </c>
      <c r="C56" s="182"/>
      <c r="D56" s="182">
        <v>3600</v>
      </c>
      <c r="E56" s="57">
        <f t="shared" si="2"/>
        <v>3600</v>
      </c>
      <c r="F56" s="8"/>
      <c r="G56" s="8"/>
      <c r="H56" s="8"/>
      <c r="I56" s="8"/>
    </row>
    <row r="57" spans="1:10" ht="15.75" customHeight="1">
      <c r="A57" s="430">
        <v>54310</v>
      </c>
      <c r="B57" s="192" t="s">
        <v>299</v>
      </c>
      <c r="C57" s="182"/>
      <c r="D57" s="182">
        <v>550</v>
      </c>
      <c r="E57" s="57">
        <f t="shared" si="2"/>
        <v>550</v>
      </c>
      <c r="F57" s="8"/>
      <c r="G57" s="8"/>
      <c r="H57" s="8"/>
      <c r="I57" s="8"/>
    </row>
    <row r="58" spans="1:10" ht="15.75" customHeight="1">
      <c r="A58" s="430">
        <v>54313</v>
      </c>
      <c r="B58" s="192" t="s">
        <v>102</v>
      </c>
      <c r="C58" s="182"/>
      <c r="D58" s="182">
        <v>4000</v>
      </c>
      <c r="E58" s="57">
        <f t="shared" si="2"/>
        <v>4000</v>
      </c>
      <c r="F58" s="8"/>
      <c r="G58" s="8"/>
      <c r="H58" s="8"/>
      <c r="I58" s="8"/>
    </row>
    <row r="59" spans="1:10" ht="15.75" customHeight="1">
      <c r="A59" s="430">
        <v>54314</v>
      </c>
      <c r="B59" s="192" t="s">
        <v>14</v>
      </c>
      <c r="C59" s="182"/>
      <c r="D59" s="182">
        <v>1000</v>
      </c>
      <c r="E59" s="57">
        <f t="shared" si="2"/>
        <v>1000</v>
      </c>
      <c r="F59" s="8"/>
      <c r="G59" s="8"/>
      <c r="H59" s="8"/>
      <c r="I59" s="8"/>
    </row>
    <row r="60" spans="1:10" ht="15.75" customHeight="1">
      <c r="A60" s="430">
        <v>54316</v>
      </c>
      <c r="B60" s="192" t="s">
        <v>55</v>
      </c>
      <c r="C60" s="182"/>
      <c r="D60" s="182">
        <v>4650</v>
      </c>
      <c r="E60" s="57">
        <f t="shared" si="2"/>
        <v>4650</v>
      </c>
      <c r="F60" s="8"/>
      <c r="G60" s="8"/>
      <c r="H60" s="8"/>
      <c r="I60" s="8"/>
    </row>
    <row r="61" spans="1:10" ht="15.75" customHeight="1">
      <c r="A61" s="430">
        <v>54317</v>
      </c>
      <c r="B61" s="192" t="s">
        <v>56</v>
      </c>
      <c r="C61" s="182"/>
      <c r="D61" s="182">
        <v>25000</v>
      </c>
      <c r="E61" s="57">
        <f t="shared" si="2"/>
        <v>25000</v>
      </c>
      <c r="F61" s="91"/>
      <c r="G61" s="91"/>
      <c r="H61" s="5"/>
      <c r="I61" s="5"/>
      <c r="J61" s="140"/>
    </row>
    <row r="62" spans="1:10" ht="15.75" customHeight="1">
      <c r="A62" s="430">
        <v>54399</v>
      </c>
      <c r="B62" s="192" t="s">
        <v>105</v>
      </c>
      <c r="C62" s="182">
        <v>2000</v>
      </c>
      <c r="D62" s="182">
        <v>28000</v>
      </c>
      <c r="E62" s="57">
        <f t="shared" si="2"/>
        <v>30000</v>
      </c>
      <c r="F62" s="5"/>
      <c r="G62" s="5"/>
      <c r="H62" s="5"/>
      <c r="I62" s="5"/>
      <c r="J62" s="140"/>
    </row>
    <row r="63" spans="1:10" ht="15.75" customHeight="1">
      <c r="A63" s="430"/>
      <c r="B63" s="192"/>
      <c r="C63" s="182"/>
      <c r="D63" s="182"/>
      <c r="E63" s="57"/>
      <c r="F63" s="5"/>
      <c r="G63" s="5"/>
      <c r="J63" s="140"/>
    </row>
    <row r="64" spans="1:10" ht="15.75" customHeight="1">
      <c r="A64" s="432">
        <v>544</v>
      </c>
      <c r="B64" s="191" t="s">
        <v>114</v>
      </c>
      <c r="C64" s="182"/>
      <c r="D64" s="194">
        <f>+D65+D66</f>
        <v>800</v>
      </c>
      <c r="E64" s="85">
        <f>+E65+E66</f>
        <v>800</v>
      </c>
      <c r="F64" s="5"/>
      <c r="G64" s="5"/>
      <c r="H64" s="8"/>
      <c r="I64" s="8"/>
    </row>
    <row r="65" spans="1:9" ht="15.75" customHeight="1">
      <c r="A65" s="430">
        <v>54402</v>
      </c>
      <c r="B65" s="192" t="s">
        <v>60</v>
      </c>
      <c r="C65" s="182"/>
      <c r="D65" s="182">
        <v>500</v>
      </c>
      <c r="E65" s="57">
        <f>SUM(D65)</f>
        <v>500</v>
      </c>
      <c r="F65" s="5"/>
      <c r="G65" s="5"/>
      <c r="H65" s="8"/>
      <c r="I65" s="8"/>
    </row>
    <row r="66" spans="1:9" ht="15.75" customHeight="1">
      <c r="A66" s="430">
        <v>54403</v>
      </c>
      <c r="B66" s="192" t="s">
        <v>300</v>
      </c>
      <c r="C66" s="182"/>
      <c r="D66" s="182">
        <v>300</v>
      </c>
      <c r="E66" s="57">
        <f>SUM(D66)</f>
        <v>300</v>
      </c>
      <c r="F66" s="5"/>
      <c r="G66" s="5"/>
      <c r="H66" s="8"/>
      <c r="I66" s="8"/>
    </row>
    <row r="67" spans="1:9" ht="15.75" customHeight="1">
      <c r="A67" s="430"/>
      <c r="B67" s="192"/>
      <c r="C67" s="182"/>
      <c r="D67" s="182"/>
      <c r="E67" s="57"/>
      <c r="F67" s="5"/>
      <c r="G67" s="5"/>
      <c r="H67" s="8"/>
      <c r="I67" s="8"/>
    </row>
    <row r="68" spans="1:9" ht="15.75" customHeight="1">
      <c r="A68" s="431">
        <v>545</v>
      </c>
      <c r="B68" s="191" t="s">
        <v>135</v>
      </c>
      <c r="C68" s="183"/>
      <c r="D68" s="183">
        <f>SUM(D69:D73)</f>
        <v>53600</v>
      </c>
      <c r="E68" s="60">
        <f>SUM(E69:E73)</f>
        <v>53600</v>
      </c>
      <c r="F68" s="5"/>
      <c r="G68" s="8"/>
      <c r="H68" s="8"/>
      <c r="I68" s="8"/>
    </row>
    <row r="69" spans="1:9" ht="15.75" customHeight="1">
      <c r="A69" s="433">
        <v>54501</v>
      </c>
      <c r="B69" s="192" t="s">
        <v>277</v>
      </c>
      <c r="C69" s="183"/>
      <c r="D69" s="195">
        <v>1000</v>
      </c>
      <c r="E69" s="87">
        <f>SUM(D69)</f>
        <v>1000</v>
      </c>
      <c r="F69" s="5"/>
      <c r="G69" s="8"/>
      <c r="H69" s="8"/>
      <c r="I69" s="8"/>
    </row>
    <row r="70" spans="1:9" ht="15.75" customHeight="1">
      <c r="A70" s="430">
        <v>54505</v>
      </c>
      <c r="B70" s="192" t="s">
        <v>169</v>
      </c>
      <c r="C70" s="182"/>
      <c r="D70" s="182">
        <v>100</v>
      </c>
      <c r="E70" s="57">
        <f>SUM(D70:D70)</f>
        <v>100</v>
      </c>
      <c r="F70" s="8"/>
      <c r="G70" s="8"/>
      <c r="H70" s="8"/>
      <c r="I70" s="8"/>
    </row>
    <row r="71" spans="1:9" ht="15.75" customHeight="1">
      <c r="A71" s="430">
        <v>54507</v>
      </c>
      <c r="B71" s="192" t="s">
        <v>170</v>
      </c>
      <c r="C71" s="182"/>
      <c r="D71" s="182">
        <v>6000</v>
      </c>
      <c r="E71" s="57">
        <f>SUM(D71)</f>
        <v>6000</v>
      </c>
      <c r="F71" s="8"/>
      <c r="G71" s="8"/>
      <c r="H71" s="8"/>
      <c r="I71" s="8"/>
    </row>
    <row r="72" spans="1:9" ht="15.75" customHeight="1">
      <c r="A72" s="430">
        <v>54508</v>
      </c>
      <c r="B72" s="192" t="s">
        <v>171</v>
      </c>
      <c r="C72" s="182"/>
      <c r="D72" s="182">
        <v>45000</v>
      </c>
      <c r="E72" s="57">
        <f>SUM(D72:D72)</f>
        <v>45000</v>
      </c>
      <c r="F72" s="8"/>
      <c r="G72" s="8"/>
      <c r="H72" s="8"/>
      <c r="I72" s="8"/>
    </row>
    <row r="73" spans="1:9" ht="15.75" customHeight="1">
      <c r="A73" s="430">
        <v>54599</v>
      </c>
      <c r="B73" s="192" t="s">
        <v>100</v>
      </c>
      <c r="C73" s="182"/>
      <c r="D73" s="182">
        <v>1500</v>
      </c>
      <c r="E73" s="57">
        <f>SUM(D73:D73)</f>
        <v>1500</v>
      </c>
      <c r="F73" s="8"/>
      <c r="G73" s="8"/>
      <c r="H73" s="8"/>
      <c r="I73" s="8"/>
    </row>
    <row r="74" spans="1:9" ht="15.75" customHeight="1">
      <c r="A74" s="431">
        <v>546</v>
      </c>
      <c r="B74" s="191" t="s">
        <v>136</v>
      </c>
      <c r="C74" s="183"/>
      <c r="D74" s="183">
        <f>+D75</f>
        <v>225600</v>
      </c>
      <c r="E74" s="60">
        <f>+E75</f>
        <v>225600</v>
      </c>
      <c r="F74" s="8"/>
      <c r="G74" s="8"/>
      <c r="H74" s="8"/>
      <c r="I74" s="8"/>
    </row>
    <row r="75" spans="1:9" ht="15.75" customHeight="1">
      <c r="A75" s="430">
        <v>54602</v>
      </c>
      <c r="B75" s="192" t="s">
        <v>15</v>
      </c>
      <c r="C75" s="182"/>
      <c r="D75" s="182">
        <v>225600</v>
      </c>
      <c r="E75" s="57">
        <f>SUM(C75:D75)</f>
        <v>225600</v>
      </c>
      <c r="F75" s="5"/>
      <c r="G75" s="5"/>
      <c r="H75" s="8"/>
      <c r="I75" s="8"/>
    </row>
    <row r="76" spans="1:9" ht="15.75" customHeight="1">
      <c r="A76" s="430"/>
      <c r="B76" s="192"/>
      <c r="C76" s="182"/>
      <c r="D76" s="182"/>
      <c r="E76" s="57"/>
      <c r="F76" s="8"/>
      <c r="G76" s="8"/>
      <c r="H76" s="8"/>
      <c r="I76" s="8"/>
    </row>
    <row r="77" spans="1:9" ht="15.75" customHeight="1">
      <c r="A77" s="431">
        <v>55</v>
      </c>
      <c r="B77" s="190" t="s">
        <v>108</v>
      </c>
      <c r="C77" s="183">
        <f>+C79+C81</f>
        <v>300</v>
      </c>
      <c r="D77" s="183">
        <f>+D79+D81</f>
        <v>4548.18</v>
      </c>
      <c r="E77" s="60">
        <f>+E79+E81</f>
        <v>4848.18</v>
      </c>
      <c r="F77" s="8"/>
      <c r="G77" s="5"/>
      <c r="H77" s="8"/>
      <c r="I77" s="8"/>
    </row>
    <row r="78" spans="1:9" ht="15.75" customHeight="1">
      <c r="A78" s="431"/>
      <c r="B78" s="190"/>
      <c r="C78" s="183"/>
      <c r="D78" s="183"/>
      <c r="E78" s="60"/>
      <c r="F78" s="8"/>
      <c r="G78" s="5"/>
      <c r="H78" s="8"/>
      <c r="I78" s="8"/>
    </row>
    <row r="79" spans="1:9" ht="15.75" customHeight="1">
      <c r="A79" s="431">
        <v>556</v>
      </c>
      <c r="B79" s="191" t="s">
        <v>137</v>
      </c>
      <c r="C79" s="183">
        <f>+C80</f>
        <v>300</v>
      </c>
      <c r="D79" s="183">
        <f>+D80</f>
        <v>3000</v>
      </c>
      <c r="E79" s="60">
        <f>+E80</f>
        <v>3300</v>
      </c>
      <c r="F79" s="8"/>
      <c r="G79" s="8"/>
      <c r="H79" s="8"/>
      <c r="I79" s="8"/>
    </row>
    <row r="80" spans="1:9" ht="15.75" customHeight="1">
      <c r="A80" s="430">
        <v>55603</v>
      </c>
      <c r="B80" s="192" t="s">
        <v>64</v>
      </c>
      <c r="C80" s="182">
        <v>300</v>
      </c>
      <c r="D80" s="182">
        <v>3000</v>
      </c>
      <c r="E80" s="57">
        <f>SUM(C80:D80)</f>
        <v>3300</v>
      </c>
      <c r="F80" s="8"/>
      <c r="G80" s="8"/>
      <c r="H80" s="8"/>
      <c r="I80" s="8"/>
    </row>
    <row r="81" spans="1:9" ht="15.75" customHeight="1">
      <c r="A81" s="431">
        <v>557</v>
      </c>
      <c r="B81" s="191" t="s">
        <v>117</v>
      </c>
      <c r="C81" s="183"/>
      <c r="D81" s="183">
        <f>+D82+D83</f>
        <v>1548.18</v>
      </c>
      <c r="E81" s="60">
        <f>+E82+E83</f>
        <v>1548.18</v>
      </c>
      <c r="F81" s="8"/>
      <c r="G81" s="8"/>
      <c r="H81" s="8"/>
      <c r="I81" s="8"/>
    </row>
    <row r="82" spans="1:9" ht="15.75" customHeight="1">
      <c r="A82" s="430">
        <v>55703</v>
      </c>
      <c r="B82" s="192" t="s">
        <v>65</v>
      </c>
      <c r="C82" s="182"/>
      <c r="D82" s="182">
        <v>500</v>
      </c>
      <c r="E82" s="57">
        <f>SUM(C82:D82)</f>
        <v>500</v>
      </c>
      <c r="F82" s="8"/>
      <c r="G82" s="8"/>
      <c r="H82" s="8"/>
      <c r="I82" s="8"/>
    </row>
    <row r="83" spans="1:9" ht="15.75" customHeight="1">
      <c r="A83" s="430">
        <v>55799</v>
      </c>
      <c r="B83" s="192" t="s">
        <v>83</v>
      </c>
      <c r="C83" s="182"/>
      <c r="D83" s="182">
        <v>1048.18</v>
      </c>
      <c r="E83" s="57">
        <f>SUM(C83:D83)</f>
        <v>1048.18</v>
      </c>
      <c r="F83" s="8"/>
      <c r="G83" s="8"/>
      <c r="H83" s="8"/>
      <c r="I83" s="8"/>
    </row>
    <row r="84" spans="1:9" ht="15.75" customHeight="1">
      <c r="A84" s="430"/>
      <c r="B84" s="192"/>
      <c r="C84" s="182"/>
      <c r="D84" s="182"/>
      <c r="E84" s="57"/>
      <c r="F84" s="8"/>
      <c r="G84" s="8"/>
      <c r="H84" s="8"/>
      <c r="I84" s="8"/>
    </row>
    <row r="85" spans="1:9" ht="15.75" customHeight="1">
      <c r="A85" s="431">
        <v>56</v>
      </c>
      <c r="B85" s="190" t="s">
        <v>141</v>
      </c>
      <c r="C85" s="183"/>
      <c r="D85" s="183">
        <f>+D87+D90</f>
        <v>60100</v>
      </c>
      <c r="E85" s="60">
        <f>+E87+E90</f>
        <v>60100</v>
      </c>
      <c r="F85" s="8"/>
      <c r="G85" s="8"/>
      <c r="H85" s="8"/>
      <c r="I85" s="8"/>
    </row>
    <row r="86" spans="1:9" ht="15.75" customHeight="1">
      <c r="A86" s="431"/>
      <c r="B86" s="190"/>
      <c r="C86" s="182"/>
      <c r="D86" s="182"/>
      <c r="E86" s="57"/>
      <c r="F86" s="8"/>
      <c r="G86" s="8"/>
      <c r="H86" s="8"/>
      <c r="I86" s="8"/>
    </row>
    <row r="87" spans="1:9" ht="15.75" customHeight="1">
      <c r="A87" s="431">
        <v>562</v>
      </c>
      <c r="B87" s="190" t="s">
        <v>302</v>
      </c>
      <c r="C87" s="194">
        <f>+C88</f>
        <v>0</v>
      </c>
      <c r="D87" s="194">
        <f>+D88</f>
        <v>100</v>
      </c>
      <c r="E87" s="85">
        <f>+E88</f>
        <v>100</v>
      </c>
      <c r="F87" s="8"/>
      <c r="G87" s="8"/>
      <c r="H87" s="8"/>
      <c r="I87" s="8"/>
    </row>
    <row r="88" spans="1:9" ht="15.75" customHeight="1">
      <c r="A88" s="433">
        <v>56205</v>
      </c>
      <c r="B88" s="196" t="s">
        <v>301</v>
      </c>
      <c r="C88" s="182"/>
      <c r="D88" s="182">
        <v>100</v>
      </c>
      <c r="E88" s="57">
        <f>SUM(D88)</f>
        <v>100</v>
      </c>
      <c r="F88" s="8"/>
      <c r="G88" s="8"/>
      <c r="H88" s="8"/>
      <c r="I88" s="8"/>
    </row>
    <row r="89" spans="1:9" ht="15.75" customHeight="1">
      <c r="A89" s="431"/>
      <c r="B89" s="190"/>
      <c r="C89" s="182"/>
      <c r="D89" s="182"/>
      <c r="E89" s="57"/>
      <c r="F89" s="8"/>
      <c r="G89" s="8"/>
      <c r="H89" s="8"/>
      <c r="I89" s="8"/>
    </row>
    <row r="90" spans="1:9" ht="15.75" customHeight="1">
      <c r="A90" s="431">
        <v>563</v>
      </c>
      <c r="B90" s="191" t="s">
        <v>128</v>
      </c>
      <c r="C90" s="183">
        <f>+C91+C92</f>
        <v>0</v>
      </c>
      <c r="D90" s="183">
        <f>+D91+D92</f>
        <v>60000</v>
      </c>
      <c r="E90" s="60">
        <f>+E91+E92</f>
        <v>60000</v>
      </c>
      <c r="F90" s="8"/>
      <c r="G90" s="8"/>
      <c r="H90" s="8"/>
      <c r="I90" s="8"/>
    </row>
    <row r="91" spans="1:9" ht="15.75" customHeight="1">
      <c r="A91" s="430">
        <v>56303</v>
      </c>
      <c r="B91" s="192" t="s">
        <v>80</v>
      </c>
      <c r="C91" s="182"/>
      <c r="D91" s="182">
        <v>20000</v>
      </c>
      <c r="E91" s="57">
        <f>SUM(D91:D91)</f>
        <v>20000</v>
      </c>
      <c r="F91" s="8"/>
      <c r="G91" s="8"/>
      <c r="H91" s="8"/>
      <c r="I91" s="8"/>
    </row>
    <row r="92" spans="1:9" ht="15.75" customHeight="1">
      <c r="A92" s="430">
        <v>56305</v>
      </c>
      <c r="B92" s="192" t="s">
        <v>97</v>
      </c>
      <c r="C92" s="197"/>
      <c r="D92" s="197">
        <v>40000</v>
      </c>
      <c r="E92" s="57">
        <f>SUM(D92:D92)</f>
        <v>40000</v>
      </c>
      <c r="F92" s="22"/>
      <c r="G92" s="8"/>
      <c r="H92" s="8"/>
      <c r="I92" s="8"/>
    </row>
    <row r="93" spans="1:9" ht="15.75" customHeight="1">
      <c r="A93" s="430"/>
      <c r="B93" s="192"/>
      <c r="C93" s="182"/>
      <c r="D93" s="182"/>
      <c r="E93" s="57"/>
      <c r="F93" s="8"/>
      <c r="G93" s="8"/>
      <c r="H93" s="8"/>
      <c r="I93" s="8"/>
    </row>
    <row r="94" spans="1:9" ht="15.75" customHeight="1">
      <c r="A94" s="431">
        <v>61</v>
      </c>
      <c r="B94" s="190" t="s">
        <v>142</v>
      </c>
      <c r="C94" s="183">
        <f>+C96</f>
        <v>110000</v>
      </c>
      <c r="D94" s="183">
        <f>+D96</f>
        <v>11000</v>
      </c>
      <c r="E94" s="60">
        <f>+E96</f>
        <v>121000</v>
      </c>
      <c r="F94" s="5"/>
      <c r="G94" s="5"/>
      <c r="H94" s="8"/>
      <c r="I94" s="8"/>
    </row>
    <row r="95" spans="1:9" ht="15.75" customHeight="1">
      <c r="A95" s="431"/>
      <c r="B95" s="190"/>
      <c r="C95" s="183"/>
      <c r="D95" s="183"/>
      <c r="E95" s="60"/>
      <c r="F95" s="8"/>
      <c r="G95" s="5"/>
      <c r="H95" s="8"/>
      <c r="I95" s="8"/>
    </row>
    <row r="96" spans="1:9" ht="15.75" customHeight="1">
      <c r="A96" s="431">
        <v>611</v>
      </c>
      <c r="B96" s="191" t="s">
        <v>119</v>
      </c>
      <c r="C96" s="183">
        <f>SUM(C97:C102)</f>
        <v>110000</v>
      </c>
      <c r="D96" s="183">
        <f>D97+D98+D99+D100+D101+D102+D103</f>
        <v>11000</v>
      </c>
      <c r="E96" s="60">
        <f>SUM(E97:E103)</f>
        <v>121000</v>
      </c>
      <c r="F96" s="8"/>
      <c r="G96" s="5"/>
      <c r="H96" s="8"/>
      <c r="I96" s="8"/>
    </row>
    <row r="97" spans="1:32" ht="15.75" customHeight="1">
      <c r="A97" s="430">
        <v>61101</v>
      </c>
      <c r="B97" s="192" t="s">
        <v>98</v>
      </c>
      <c r="C97" s="182">
        <v>50000</v>
      </c>
      <c r="D97" s="182"/>
      <c r="E97" s="57">
        <f>SUM(C97:D97)</f>
        <v>50000</v>
      </c>
      <c r="F97" s="8"/>
      <c r="G97" s="8"/>
      <c r="H97" s="8"/>
      <c r="I97" s="8"/>
    </row>
    <row r="98" spans="1:32" ht="15.75" customHeight="1">
      <c r="A98" s="430">
        <v>61102</v>
      </c>
      <c r="B98" s="192" t="s">
        <v>87</v>
      </c>
      <c r="C98" s="182">
        <v>30000</v>
      </c>
      <c r="D98" s="182">
        <v>3000</v>
      </c>
      <c r="E98" s="57">
        <f>SUM(C98:D98)</f>
        <v>33000</v>
      </c>
      <c r="F98" s="8"/>
      <c r="G98" s="5"/>
      <c r="H98" s="8"/>
      <c r="I98" s="8"/>
    </row>
    <row r="99" spans="1:32" ht="15.75" customHeight="1">
      <c r="A99" s="430">
        <v>61103</v>
      </c>
      <c r="B99" s="192" t="s">
        <v>103</v>
      </c>
      <c r="C99" s="182">
        <v>10000</v>
      </c>
      <c r="D99" s="182"/>
      <c r="E99" s="57">
        <f>SUM(C99:D99)</f>
        <v>10000</v>
      </c>
      <c r="F99" s="8"/>
      <c r="G99" s="5"/>
      <c r="H99" s="8"/>
      <c r="I99" s="8"/>
    </row>
    <row r="100" spans="1:32" ht="15.75" customHeight="1">
      <c r="A100" s="430">
        <v>61104</v>
      </c>
      <c r="B100" s="192" t="s">
        <v>86</v>
      </c>
      <c r="C100" s="182">
        <v>20000</v>
      </c>
      <c r="D100" s="182"/>
      <c r="E100" s="57">
        <f>SUM(C100:D100)</f>
        <v>20000</v>
      </c>
      <c r="F100" s="8"/>
      <c r="G100" s="5"/>
      <c r="H100" s="8"/>
      <c r="I100" s="8"/>
    </row>
    <row r="101" spans="1:32" ht="15.75" customHeight="1">
      <c r="A101" s="430">
        <v>61105</v>
      </c>
      <c r="B101" s="192" t="s">
        <v>88</v>
      </c>
      <c r="C101" s="182"/>
      <c r="D101" s="182"/>
      <c r="E101" s="57"/>
      <c r="F101" s="8"/>
      <c r="G101" s="15"/>
      <c r="H101" s="8"/>
      <c r="I101" s="8"/>
    </row>
    <row r="102" spans="1:32" ht="15.75" customHeight="1">
      <c r="A102" s="430">
        <v>61108</v>
      </c>
      <c r="B102" s="192" t="s">
        <v>101</v>
      </c>
      <c r="C102" s="182"/>
      <c r="D102" s="182">
        <v>5000</v>
      </c>
      <c r="E102" s="57">
        <f>SUM(C102:D102)</f>
        <v>5000</v>
      </c>
      <c r="F102" s="8"/>
      <c r="G102" s="5"/>
      <c r="H102" s="8"/>
      <c r="I102" s="8"/>
    </row>
    <row r="103" spans="1:32" ht="15.75" customHeight="1">
      <c r="A103" s="430">
        <v>61403</v>
      </c>
      <c r="B103" s="192" t="s">
        <v>276</v>
      </c>
      <c r="C103" s="182"/>
      <c r="D103" s="182">
        <v>3000</v>
      </c>
      <c r="E103" s="57">
        <f>SUM(C103:D103)</f>
        <v>3000</v>
      </c>
      <c r="F103" s="5"/>
      <c r="G103" s="21"/>
      <c r="H103" s="130"/>
      <c r="I103" s="130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</row>
    <row r="104" spans="1:32" ht="18" customHeight="1" thickBot="1">
      <c r="A104" s="434"/>
      <c r="B104" s="199" t="s">
        <v>186</v>
      </c>
      <c r="C104" s="200">
        <f>C94+C85+C77+C27+C11</f>
        <v>194909.5</v>
      </c>
      <c r="D104" s="200">
        <f>D94+D85+D77+D27+D11</f>
        <v>1778323.18</v>
      </c>
      <c r="E104" s="201">
        <f>D104+C104</f>
        <v>1973232.68</v>
      </c>
      <c r="F104" s="5"/>
      <c r="G104" s="132"/>
      <c r="H104" s="130"/>
      <c r="I104" s="130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</row>
    <row r="105" spans="1:32" ht="15.75" customHeight="1">
      <c r="A105" s="435"/>
      <c r="B105" s="202"/>
      <c r="C105" s="203"/>
      <c r="D105" s="203"/>
      <c r="E105" s="204"/>
      <c r="F105" s="8"/>
      <c r="G105" s="133"/>
      <c r="H105" s="130"/>
      <c r="I105" s="130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</row>
    <row r="106" spans="1:32" ht="15.75" customHeight="1">
      <c r="A106" s="436"/>
      <c r="B106" s="205"/>
      <c r="C106" s="138"/>
      <c r="D106" s="131"/>
      <c r="E106" s="457"/>
      <c r="F106" s="458"/>
      <c r="G106" s="130"/>
      <c r="H106" s="134"/>
      <c r="I106" s="134"/>
      <c r="J106" s="131"/>
      <c r="K106" s="135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</row>
    <row r="107" spans="1:32" ht="15.75" customHeight="1">
      <c r="A107" s="436"/>
      <c r="B107" s="138"/>
      <c r="C107" s="207"/>
      <c r="D107" s="209"/>
      <c r="E107" s="457"/>
      <c r="F107" s="458"/>
      <c r="G107" s="130"/>
      <c r="H107" s="21"/>
      <c r="I107" s="21"/>
      <c r="J107" s="131"/>
      <c r="K107" s="21"/>
      <c r="L107" s="136"/>
      <c r="M107" s="136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</row>
    <row r="108" spans="1:32" ht="15.75" customHeight="1">
      <c r="A108" s="436"/>
      <c r="B108" s="138"/>
      <c r="C108" s="208"/>
      <c r="D108" s="209"/>
      <c r="E108" s="459"/>
      <c r="F108" s="458"/>
      <c r="G108" s="130"/>
      <c r="H108" s="130"/>
      <c r="I108" s="21"/>
      <c r="J108" s="131"/>
      <c r="K108" s="21"/>
      <c r="L108" s="136"/>
      <c r="M108" s="136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</row>
    <row r="109" spans="1:32" ht="15.75" customHeight="1">
      <c r="A109" s="436"/>
      <c r="B109" s="138"/>
      <c r="C109" s="208"/>
      <c r="D109" s="209"/>
      <c r="E109" s="209"/>
      <c r="F109" s="15"/>
      <c r="G109" s="130"/>
      <c r="H109" s="130"/>
      <c r="I109" s="21"/>
      <c r="J109" s="131"/>
      <c r="K109" s="137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</row>
    <row r="110" spans="1:32" ht="8.25" customHeight="1">
      <c r="D110" s="6"/>
      <c r="E110" s="61"/>
      <c r="F110" s="458"/>
      <c r="G110" s="458"/>
      <c r="H110" s="458"/>
      <c r="I110" s="458"/>
      <c r="J110" s="131"/>
      <c r="K110" s="6"/>
      <c r="L110" s="6"/>
      <c r="M110" s="6"/>
      <c r="N110" s="6"/>
      <c r="O110" s="6"/>
      <c r="P110" s="6"/>
      <c r="Q110" s="6"/>
      <c r="R110" s="6"/>
      <c r="S110" s="6"/>
    </row>
    <row r="111" spans="1:32" ht="15.75" customHeight="1">
      <c r="D111" s="6"/>
      <c r="E111" s="61"/>
      <c r="F111" s="458"/>
      <c r="G111" s="458"/>
      <c r="H111" s="458"/>
      <c r="I111" s="458"/>
      <c r="J111" s="131"/>
      <c r="K111" s="6"/>
      <c r="L111" s="6"/>
      <c r="M111" s="6"/>
      <c r="N111" s="6"/>
      <c r="O111" s="6"/>
      <c r="P111" s="6"/>
      <c r="Q111" s="6"/>
      <c r="R111" s="6"/>
      <c r="S111" s="6"/>
    </row>
    <row r="112" spans="1:32" ht="15.75" customHeight="1">
      <c r="B112" s="111"/>
      <c r="C112" s="70"/>
      <c r="D112" s="6"/>
      <c r="E112" s="61"/>
      <c r="F112" s="6"/>
      <c r="G112" s="6"/>
      <c r="H112" s="6"/>
      <c r="I112" s="6"/>
      <c r="J112" s="131"/>
      <c r="K112" s="6"/>
      <c r="L112" s="6"/>
      <c r="M112" s="6"/>
      <c r="N112" s="6"/>
      <c r="O112" s="6"/>
      <c r="P112" s="6"/>
      <c r="Q112" s="6"/>
      <c r="R112" s="6"/>
      <c r="S112" s="6"/>
    </row>
    <row r="113" spans="2:19" ht="15.75" customHeight="1">
      <c r="B113" s="37"/>
      <c r="C113" s="42"/>
      <c r="D113" s="6"/>
      <c r="E113" s="6"/>
      <c r="F113" s="6"/>
      <c r="G113" s="6"/>
      <c r="H113" s="6"/>
      <c r="I113" s="6"/>
      <c r="J113" s="131"/>
      <c r="K113" s="6"/>
      <c r="L113" s="6"/>
      <c r="M113" s="6"/>
      <c r="N113" s="6"/>
      <c r="O113" s="6"/>
      <c r="P113" s="6"/>
      <c r="Q113" s="6"/>
      <c r="R113" s="6"/>
      <c r="S113" s="6"/>
    </row>
    <row r="114" spans="2:19" ht="15.75" customHeight="1">
      <c r="D114" s="6"/>
      <c r="E114" s="6"/>
      <c r="F114" s="6"/>
      <c r="G114" s="6"/>
      <c r="H114" s="6"/>
      <c r="I114" s="6"/>
      <c r="J114" s="131"/>
      <c r="K114" s="6"/>
      <c r="L114" s="6"/>
      <c r="M114" s="6"/>
      <c r="N114" s="6"/>
      <c r="O114" s="6"/>
      <c r="P114" s="6"/>
      <c r="Q114" s="6"/>
      <c r="R114" s="6"/>
      <c r="S114" s="6"/>
    </row>
    <row r="115" spans="2:19" ht="15.75" customHeight="1">
      <c r="D115" s="6"/>
      <c r="E115" s="6"/>
      <c r="F115" s="6"/>
      <c r="G115" s="6"/>
      <c r="H115" s="6"/>
      <c r="I115" s="6"/>
      <c r="J115" s="131"/>
      <c r="K115" s="6"/>
      <c r="L115" s="6"/>
      <c r="M115" s="6"/>
      <c r="N115" s="6"/>
      <c r="O115" s="6"/>
      <c r="P115" s="6"/>
      <c r="Q115" s="6"/>
      <c r="R115" s="6"/>
      <c r="S115" s="6"/>
    </row>
    <row r="116" spans="2:19" ht="15.75" customHeight="1">
      <c r="D116" s="6"/>
      <c r="E116" s="6"/>
      <c r="F116" s="6"/>
      <c r="G116" s="6"/>
      <c r="H116" s="6"/>
      <c r="I116" s="6"/>
      <c r="J116" s="131"/>
      <c r="K116" s="6"/>
      <c r="L116" s="6"/>
      <c r="M116" s="6"/>
      <c r="N116" s="6"/>
      <c r="O116" s="6"/>
      <c r="P116" s="6"/>
      <c r="Q116" s="6"/>
      <c r="R116" s="6"/>
      <c r="S116" s="6"/>
    </row>
    <row r="117" spans="2:19" ht="15.75" customHeight="1">
      <c r="D117" s="6"/>
      <c r="E117" s="6"/>
      <c r="F117" s="6"/>
      <c r="G117" s="6"/>
      <c r="H117" s="6"/>
      <c r="I117" s="6"/>
      <c r="J117" s="131"/>
      <c r="K117" s="6"/>
      <c r="L117" s="6"/>
      <c r="M117" s="6"/>
      <c r="N117" s="6"/>
      <c r="O117" s="6"/>
      <c r="P117" s="6"/>
      <c r="Q117" s="6"/>
      <c r="R117" s="6"/>
      <c r="S117" s="6"/>
    </row>
  </sheetData>
  <mergeCells count="11">
    <mergeCell ref="A1:E1"/>
    <mergeCell ref="A2:E2"/>
    <mergeCell ref="A3:E3"/>
    <mergeCell ref="A4:E4"/>
    <mergeCell ref="A5:A10"/>
    <mergeCell ref="B5:B10"/>
    <mergeCell ref="E5:E10"/>
    <mergeCell ref="C5:D5"/>
    <mergeCell ref="C6:D6"/>
    <mergeCell ref="C7:D7"/>
    <mergeCell ref="C8:D8"/>
  </mergeCells>
  <pageMargins left="0.74803149606299213" right="0.55118110236220474" top="0.74803149606299213" bottom="0.74803149606299213" header="0.31496062992125984" footer="0.31496062992125984"/>
  <pageSetup scale="63" fitToHeight="0" orientation="portrait" r:id="rId1"/>
  <ignoredErrors>
    <ignoredError sqref="E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zoomScale="140" zoomScaleNormal="140" workbookViewId="0">
      <selection activeCell="G102" sqref="G102:J109"/>
    </sheetView>
  </sheetViews>
  <sheetFormatPr baseColWidth="10" defaultRowHeight="15"/>
  <cols>
    <col min="1" max="1" width="5.42578125" customWidth="1"/>
    <col min="2" max="2" width="37.42578125" customWidth="1"/>
    <col min="3" max="3" width="16" customWidth="1"/>
    <col min="4" max="4" width="16.28515625" customWidth="1"/>
    <col min="5" max="5" width="16" customWidth="1"/>
    <col min="7" max="7" width="13.28515625" bestFit="1" customWidth="1"/>
  </cols>
  <sheetData>
    <row r="1" spans="1:5">
      <c r="A1" s="487" t="s">
        <v>159</v>
      </c>
      <c r="B1" s="488"/>
      <c r="C1" s="488"/>
      <c r="D1" s="488"/>
      <c r="E1" s="489"/>
    </row>
    <row r="2" spans="1:5">
      <c r="A2" s="504" t="s">
        <v>332</v>
      </c>
      <c r="B2" s="505"/>
      <c r="C2" s="505"/>
      <c r="D2" s="505"/>
      <c r="E2" s="506"/>
    </row>
    <row r="3" spans="1:5">
      <c r="A3" s="484" t="s">
        <v>0</v>
      </c>
      <c r="B3" s="485"/>
      <c r="C3" s="485"/>
      <c r="D3" s="485"/>
      <c r="E3" s="486"/>
    </row>
    <row r="4" spans="1:5" ht="15.75" thickBot="1">
      <c r="A4" s="481" t="s">
        <v>327</v>
      </c>
      <c r="B4" s="482"/>
      <c r="C4" s="482"/>
      <c r="D4" s="482"/>
      <c r="E4" s="483"/>
    </row>
    <row r="5" spans="1:5">
      <c r="A5" s="491" t="s">
        <v>3</v>
      </c>
      <c r="B5" s="495" t="s">
        <v>41</v>
      </c>
      <c r="C5" s="565" t="s">
        <v>243</v>
      </c>
      <c r="D5" s="566"/>
      <c r="E5" s="567" t="s">
        <v>74</v>
      </c>
    </row>
    <row r="6" spans="1:5">
      <c r="A6" s="561"/>
      <c r="B6" s="563"/>
      <c r="C6" s="559" t="s">
        <v>212</v>
      </c>
      <c r="D6" s="570"/>
      <c r="E6" s="568"/>
    </row>
    <row r="7" spans="1:5" ht="25.5" customHeight="1">
      <c r="A7" s="561"/>
      <c r="B7" s="563"/>
      <c r="C7" s="559" t="s">
        <v>231</v>
      </c>
      <c r="D7" s="560"/>
      <c r="E7" s="568"/>
    </row>
    <row r="8" spans="1:5">
      <c r="A8" s="493"/>
      <c r="B8" s="497"/>
      <c r="C8" s="559" t="s">
        <v>206</v>
      </c>
      <c r="D8" s="560"/>
      <c r="E8" s="568"/>
    </row>
    <row r="9" spans="1:5">
      <c r="A9" s="493"/>
      <c r="B9" s="497"/>
      <c r="C9" s="184" t="s">
        <v>207</v>
      </c>
      <c r="D9" s="184" t="s">
        <v>208</v>
      </c>
      <c r="E9" s="568"/>
    </row>
    <row r="10" spans="1:5" ht="15.75" thickBot="1">
      <c r="A10" s="562"/>
      <c r="B10" s="564"/>
      <c r="C10" s="185" t="s">
        <v>296</v>
      </c>
      <c r="D10" s="185" t="s">
        <v>297</v>
      </c>
      <c r="E10" s="569"/>
    </row>
    <row r="11" spans="1:5">
      <c r="A11" s="186" t="s">
        <v>138</v>
      </c>
      <c r="B11" s="187" t="s">
        <v>139</v>
      </c>
      <c r="C11" s="188">
        <f>C13+C18+C20+C23</f>
        <v>14560</v>
      </c>
      <c r="D11" s="188">
        <f>D13+D18+D20+D23</f>
        <v>129950</v>
      </c>
      <c r="E11" s="299">
        <f>E13+E18+E20+E23</f>
        <v>144510</v>
      </c>
    </row>
    <row r="12" spans="1:5">
      <c r="A12" s="189"/>
      <c r="B12" s="190"/>
      <c r="C12" s="183"/>
      <c r="D12" s="183"/>
      <c r="E12" s="60"/>
    </row>
    <row r="13" spans="1:5">
      <c r="A13" s="189" t="s">
        <v>132</v>
      </c>
      <c r="B13" s="191" t="s">
        <v>122</v>
      </c>
      <c r="C13" s="183">
        <f>+C14+C15+C16+C17</f>
        <v>14560</v>
      </c>
      <c r="D13" s="183">
        <f>+D14+D15+D16+D17</f>
        <v>127000</v>
      </c>
      <c r="E13" s="60">
        <f>+E14+E15+E16+E17</f>
        <v>141560</v>
      </c>
    </row>
    <row r="14" spans="1:5">
      <c r="A14" s="58">
        <v>51201</v>
      </c>
      <c r="B14" s="192" t="s">
        <v>17</v>
      </c>
      <c r="C14" s="182"/>
      <c r="D14" s="182">
        <v>5000</v>
      </c>
      <c r="E14" s="57">
        <f t="shared" ref="E14:E24" si="0">SUM(C14:D14)</f>
        <v>5000</v>
      </c>
    </row>
    <row r="15" spans="1:5">
      <c r="A15" s="58">
        <v>51202</v>
      </c>
      <c r="B15" s="192" t="s">
        <v>85</v>
      </c>
      <c r="C15" s="182">
        <v>12560</v>
      </c>
      <c r="D15" s="182">
        <v>111000</v>
      </c>
      <c r="E15" s="57">
        <f t="shared" si="0"/>
        <v>123560</v>
      </c>
    </row>
    <row r="16" spans="1:5">
      <c r="A16" s="58">
        <v>51203</v>
      </c>
      <c r="B16" s="192" t="s">
        <v>18</v>
      </c>
      <c r="C16" s="182">
        <v>2000</v>
      </c>
      <c r="D16" s="182">
        <v>5000</v>
      </c>
      <c r="E16" s="57">
        <f t="shared" si="0"/>
        <v>7000</v>
      </c>
    </row>
    <row r="17" spans="1:5">
      <c r="A17" s="58">
        <v>51207</v>
      </c>
      <c r="B17" s="192" t="s">
        <v>319</v>
      </c>
      <c r="C17" s="182"/>
      <c r="D17" s="182">
        <v>6000</v>
      </c>
      <c r="E17" s="57">
        <f t="shared" si="0"/>
        <v>6000</v>
      </c>
    </row>
    <row r="18" spans="1:5">
      <c r="A18" s="59">
        <v>513</v>
      </c>
      <c r="B18" s="191" t="s">
        <v>133</v>
      </c>
      <c r="C18" s="183">
        <f>+C19</f>
        <v>0</v>
      </c>
      <c r="D18" s="183">
        <f>+D19</f>
        <v>1000</v>
      </c>
      <c r="E18" s="60">
        <f t="shared" si="0"/>
        <v>1000</v>
      </c>
    </row>
    <row r="19" spans="1:5">
      <c r="A19" s="58">
        <v>51301</v>
      </c>
      <c r="B19" s="192" t="s">
        <v>58</v>
      </c>
      <c r="C19" s="182"/>
      <c r="D19" s="182">
        <v>1000</v>
      </c>
      <c r="E19" s="57">
        <f t="shared" si="0"/>
        <v>1000</v>
      </c>
    </row>
    <row r="20" spans="1:5">
      <c r="A20" s="59">
        <v>514</v>
      </c>
      <c r="B20" s="191" t="s">
        <v>291</v>
      </c>
      <c r="C20" s="183">
        <f>+C21</f>
        <v>0</v>
      </c>
      <c r="D20" s="183">
        <f>+D21+D22</f>
        <v>1020.0000000000001</v>
      </c>
      <c r="E20" s="60">
        <f t="shared" si="0"/>
        <v>1020.0000000000001</v>
      </c>
    </row>
    <row r="21" spans="1:5">
      <c r="A21" s="58">
        <v>51402</v>
      </c>
      <c r="B21" s="192" t="s">
        <v>67</v>
      </c>
      <c r="C21" s="182">
        <f>C14*8.5%</f>
        <v>0</v>
      </c>
      <c r="D21" s="182">
        <f>(D14+D17)*8.5%</f>
        <v>935.00000000000011</v>
      </c>
      <c r="E21" s="57">
        <f t="shared" si="0"/>
        <v>935.00000000000011</v>
      </c>
    </row>
    <row r="22" spans="1:5">
      <c r="A22" s="58">
        <v>51403</v>
      </c>
      <c r="B22" s="193" t="s">
        <v>278</v>
      </c>
      <c r="C22" s="182"/>
      <c r="D22" s="182">
        <f>D19*8.5%</f>
        <v>85</v>
      </c>
      <c r="E22" s="57">
        <f>SUM(D22)</f>
        <v>85</v>
      </c>
    </row>
    <row r="23" spans="1:5">
      <c r="A23" s="59">
        <v>515</v>
      </c>
      <c r="B23" s="191" t="s">
        <v>292</v>
      </c>
      <c r="C23" s="183">
        <f>C24</f>
        <v>0</v>
      </c>
      <c r="D23" s="183">
        <f>D24+D25</f>
        <v>930</v>
      </c>
      <c r="E23" s="60">
        <f>+E24+E25</f>
        <v>930</v>
      </c>
    </row>
    <row r="24" spans="1:5">
      <c r="A24" s="58">
        <v>51502</v>
      </c>
      <c r="B24" s="192" t="s">
        <v>67</v>
      </c>
      <c r="C24" s="182">
        <f>C14*7.75%</f>
        <v>0</v>
      </c>
      <c r="D24" s="182">
        <f>(D14+D17)*7.75%</f>
        <v>852.5</v>
      </c>
      <c r="E24" s="57">
        <f t="shared" si="0"/>
        <v>852.5</v>
      </c>
    </row>
    <row r="25" spans="1:5">
      <c r="A25" s="58">
        <v>51503</v>
      </c>
      <c r="B25" s="193" t="s">
        <v>278</v>
      </c>
      <c r="C25" s="182"/>
      <c r="D25" s="182">
        <f>D19*7.75%</f>
        <v>77.5</v>
      </c>
      <c r="E25" s="57">
        <f>SUM(D25)</f>
        <v>77.5</v>
      </c>
    </row>
    <row r="26" spans="1:5">
      <c r="A26" s="58"/>
      <c r="B26" s="192"/>
      <c r="C26" s="182"/>
      <c r="D26" s="182"/>
      <c r="E26" s="57"/>
    </row>
    <row r="27" spans="1:5">
      <c r="A27" s="59">
        <v>54</v>
      </c>
      <c r="B27" s="190" t="s">
        <v>140</v>
      </c>
      <c r="C27" s="183">
        <f>C29+C47+C51+C64+C68+C74</f>
        <v>181878</v>
      </c>
      <c r="D27" s="183">
        <f>D29+D47+D51+D64+D68+D74</f>
        <v>514810.82</v>
      </c>
      <c r="E27" s="60">
        <f>E29+E47+E51+E64+E68+E74</f>
        <v>696688.82000000007</v>
      </c>
    </row>
    <row r="28" spans="1:5">
      <c r="A28" s="59"/>
      <c r="B28" s="190"/>
      <c r="C28" s="183"/>
      <c r="D28" s="183"/>
      <c r="E28" s="60"/>
    </row>
    <row r="29" spans="1:5">
      <c r="A29" s="141">
        <v>541</v>
      </c>
      <c r="B29" s="191" t="s">
        <v>112</v>
      </c>
      <c r="C29" s="183">
        <f>SUM(C30:C46)</f>
        <v>138878</v>
      </c>
      <c r="D29" s="183">
        <f>SUM(D30:D46)</f>
        <v>454610.82</v>
      </c>
      <c r="E29" s="60">
        <f>D29+C29</f>
        <v>593488.82000000007</v>
      </c>
    </row>
    <row r="30" spans="1:5">
      <c r="A30" s="58">
        <v>54101</v>
      </c>
      <c r="B30" s="192" t="s">
        <v>70</v>
      </c>
      <c r="C30" s="182">
        <v>13000</v>
      </c>
      <c r="D30" s="182">
        <v>10000</v>
      </c>
      <c r="E30" s="57">
        <f t="shared" ref="E30:E46" si="1">SUM(C30:D30)</f>
        <v>23000</v>
      </c>
    </row>
    <row r="31" spans="1:5">
      <c r="A31" s="58">
        <v>54102</v>
      </c>
      <c r="B31" s="192" t="s">
        <v>298</v>
      </c>
      <c r="C31" s="182"/>
      <c r="D31" s="182">
        <v>500</v>
      </c>
      <c r="E31" s="57">
        <f>SUM(D31)</f>
        <v>500</v>
      </c>
    </row>
    <row r="32" spans="1:5">
      <c r="A32" s="58">
        <v>54103</v>
      </c>
      <c r="B32" s="192" t="s">
        <v>71</v>
      </c>
      <c r="C32" s="182"/>
      <c r="D32" s="182">
        <v>1704.62</v>
      </c>
      <c r="E32" s="57">
        <f t="shared" si="1"/>
        <v>1704.62</v>
      </c>
    </row>
    <row r="33" spans="1:5">
      <c r="A33" s="58">
        <v>54104</v>
      </c>
      <c r="B33" s="192" t="s">
        <v>10</v>
      </c>
      <c r="C33" s="182">
        <v>4500</v>
      </c>
      <c r="D33" s="182">
        <v>8000</v>
      </c>
      <c r="E33" s="57">
        <f t="shared" si="1"/>
        <v>12500</v>
      </c>
    </row>
    <row r="34" spans="1:5">
      <c r="A34" s="58">
        <v>54105</v>
      </c>
      <c r="B34" s="192" t="s">
        <v>263</v>
      </c>
      <c r="C34" s="182"/>
      <c r="D34" s="182">
        <v>1294.53</v>
      </c>
      <c r="E34" s="57">
        <f>SUM(D34)</f>
        <v>1294.53</v>
      </c>
    </row>
    <row r="35" spans="1:5">
      <c r="A35" s="58">
        <v>54106</v>
      </c>
      <c r="B35" s="192" t="s">
        <v>43</v>
      </c>
      <c r="C35" s="182"/>
      <c r="D35" s="182">
        <v>2700</v>
      </c>
      <c r="E35" s="57">
        <f t="shared" si="1"/>
        <v>2700</v>
      </c>
    </row>
    <row r="36" spans="1:5">
      <c r="A36" s="58">
        <v>54107</v>
      </c>
      <c r="B36" s="192" t="s">
        <v>44</v>
      </c>
      <c r="C36" s="182">
        <v>20000</v>
      </c>
      <c r="D36" s="182">
        <v>19000</v>
      </c>
      <c r="E36" s="57">
        <f t="shared" si="1"/>
        <v>39000</v>
      </c>
    </row>
    <row r="37" spans="1:5">
      <c r="A37" s="58">
        <v>54108</v>
      </c>
      <c r="B37" s="192" t="s">
        <v>99</v>
      </c>
      <c r="C37" s="182"/>
      <c r="D37" s="182">
        <v>15000</v>
      </c>
      <c r="E37" s="57">
        <f t="shared" si="1"/>
        <v>15000</v>
      </c>
    </row>
    <row r="38" spans="1:5">
      <c r="A38" s="58">
        <v>54109</v>
      </c>
      <c r="B38" s="192" t="s">
        <v>90</v>
      </c>
      <c r="C38" s="182"/>
      <c r="D38" s="182">
        <v>15000</v>
      </c>
      <c r="E38" s="57">
        <f t="shared" si="1"/>
        <v>15000</v>
      </c>
    </row>
    <row r="39" spans="1:5">
      <c r="A39" s="58">
        <v>54110</v>
      </c>
      <c r="B39" s="192" t="s">
        <v>11</v>
      </c>
      <c r="C39" s="182">
        <v>23000</v>
      </c>
      <c r="D39" s="182">
        <v>100000</v>
      </c>
      <c r="E39" s="57">
        <f t="shared" si="1"/>
        <v>123000</v>
      </c>
    </row>
    <row r="40" spans="1:5">
      <c r="A40" s="58">
        <v>54111</v>
      </c>
      <c r="B40" s="192" t="s">
        <v>177</v>
      </c>
      <c r="C40" s="182">
        <v>24000</v>
      </c>
      <c r="D40" s="182">
        <v>125000</v>
      </c>
      <c r="E40" s="57">
        <f t="shared" si="1"/>
        <v>149000</v>
      </c>
    </row>
    <row r="41" spans="1:5">
      <c r="A41" s="58">
        <v>54112</v>
      </c>
      <c r="B41" s="192" t="s">
        <v>176</v>
      </c>
      <c r="C41" s="182">
        <v>25000</v>
      </c>
      <c r="D41" s="182">
        <v>80000</v>
      </c>
      <c r="E41" s="57">
        <f t="shared" si="1"/>
        <v>105000</v>
      </c>
    </row>
    <row r="42" spans="1:5">
      <c r="A42" s="58">
        <v>54114</v>
      </c>
      <c r="B42" s="192" t="s">
        <v>5</v>
      </c>
      <c r="C42" s="182"/>
      <c r="D42" s="182">
        <v>2000</v>
      </c>
      <c r="E42" s="57">
        <f t="shared" si="1"/>
        <v>2000</v>
      </c>
    </row>
    <row r="43" spans="1:5">
      <c r="A43" s="58">
        <v>54115</v>
      </c>
      <c r="B43" s="192" t="s">
        <v>6</v>
      </c>
      <c r="C43" s="182"/>
      <c r="D43" s="182">
        <v>1500</v>
      </c>
      <c r="E43" s="57">
        <f t="shared" si="1"/>
        <v>1500</v>
      </c>
    </row>
    <row r="44" spans="1:5">
      <c r="A44" s="58">
        <v>54118</v>
      </c>
      <c r="B44" s="192" t="s">
        <v>72</v>
      </c>
      <c r="C44" s="182">
        <v>4000</v>
      </c>
      <c r="D44" s="182">
        <v>48000</v>
      </c>
      <c r="E44" s="57">
        <f t="shared" si="1"/>
        <v>52000</v>
      </c>
    </row>
    <row r="45" spans="1:5">
      <c r="A45" s="58">
        <v>54119</v>
      </c>
      <c r="B45" s="192" t="s">
        <v>47</v>
      </c>
      <c r="C45" s="182">
        <v>11000</v>
      </c>
      <c r="D45" s="182">
        <v>20000</v>
      </c>
      <c r="E45" s="57">
        <f t="shared" si="1"/>
        <v>31000</v>
      </c>
    </row>
    <row r="46" spans="1:5">
      <c r="A46" s="58">
        <v>54199</v>
      </c>
      <c r="B46" s="192" t="s">
        <v>12</v>
      </c>
      <c r="C46" s="182">
        <v>14378</v>
      </c>
      <c r="D46" s="182">
        <v>4911.67</v>
      </c>
      <c r="E46" s="57">
        <f t="shared" si="1"/>
        <v>19289.669999999998</v>
      </c>
    </row>
    <row r="47" spans="1:5">
      <c r="A47" s="59">
        <v>542</v>
      </c>
      <c r="B47" s="191" t="s">
        <v>113</v>
      </c>
      <c r="C47" s="183">
        <f>+C48+C49+C50</f>
        <v>40000</v>
      </c>
      <c r="D47" s="183">
        <f>+D48+D49+D50</f>
        <v>10000</v>
      </c>
      <c r="E47" s="60">
        <f>SUM(E48:E50)</f>
        <v>50000</v>
      </c>
    </row>
    <row r="48" spans="1:5">
      <c r="A48" s="58">
        <v>54201</v>
      </c>
      <c r="B48" s="192" t="s">
        <v>7</v>
      </c>
      <c r="C48" s="182">
        <v>40000</v>
      </c>
      <c r="D48" s="182">
        <v>3000</v>
      </c>
      <c r="E48" s="57">
        <f>SUM(C48:D48)</f>
        <v>43000</v>
      </c>
    </row>
    <row r="49" spans="1:5">
      <c r="A49" s="58">
        <v>54202</v>
      </c>
      <c r="B49" s="192" t="s">
        <v>57</v>
      </c>
      <c r="C49" s="182"/>
      <c r="D49" s="182">
        <v>2000</v>
      </c>
      <c r="E49" s="57">
        <f>SUM(C49:D49)</f>
        <v>2000</v>
      </c>
    </row>
    <row r="50" spans="1:5">
      <c r="A50" s="58">
        <v>54203</v>
      </c>
      <c r="B50" s="192" t="s">
        <v>262</v>
      </c>
      <c r="C50" s="182"/>
      <c r="D50" s="182">
        <v>5000</v>
      </c>
      <c r="E50" s="57">
        <f>SUM(C50:D50)</f>
        <v>5000</v>
      </c>
    </row>
    <row r="51" spans="1:5">
      <c r="A51" s="59">
        <v>543</v>
      </c>
      <c r="B51" s="191" t="s">
        <v>134</v>
      </c>
      <c r="C51" s="183">
        <f>SUM(C52:C62)</f>
        <v>3000</v>
      </c>
      <c r="D51" s="183">
        <f>SUM(D52:D62)</f>
        <v>40300</v>
      </c>
      <c r="E51" s="60">
        <f>SUM(E52:E62)</f>
        <v>43300</v>
      </c>
    </row>
    <row r="52" spans="1:5">
      <c r="A52" s="58">
        <v>54301</v>
      </c>
      <c r="B52" s="192" t="s">
        <v>9</v>
      </c>
      <c r="C52" s="182"/>
      <c r="D52" s="182">
        <v>5000</v>
      </c>
      <c r="E52" s="57">
        <f t="shared" ref="E52:E62" si="2">SUM(C52:D52)</f>
        <v>5000</v>
      </c>
    </row>
    <row r="53" spans="1:5">
      <c r="A53" s="58">
        <v>54302</v>
      </c>
      <c r="B53" s="192" t="s">
        <v>77</v>
      </c>
      <c r="C53" s="182"/>
      <c r="D53" s="182">
        <v>2500</v>
      </c>
      <c r="E53" s="57">
        <f t="shared" si="2"/>
        <v>2500</v>
      </c>
    </row>
    <row r="54" spans="1:5">
      <c r="A54" s="58">
        <v>54303</v>
      </c>
      <c r="B54" s="192" t="s">
        <v>275</v>
      </c>
      <c r="C54" s="182"/>
      <c r="D54" s="182">
        <v>5000</v>
      </c>
      <c r="E54" s="57">
        <f>SUM(C54:D54)</f>
        <v>5000</v>
      </c>
    </row>
    <row r="55" spans="1:5">
      <c r="A55" s="58">
        <v>54304</v>
      </c>
      <c r="B55" s="192" t="s">
        <v>73</v>
      </c>
      <c r="C55" s="182"/>
      <c r="D55" s="182">
        <v>3000</v>
      </c>
      <c r="E55" s="57">
        <f t="shared" si="2"/>
        <v>3000</v>
      </c>
    </row>
    <row r="56" spans="1:5">
      <c r="A56" s="58">
        <v>54305</v>
      </c>
      <c r="B56" s="192" t="s">
        <v>52</v>
      </c>
      <c r="C56" s="182"/>
      <c r="D56" s="182">
        <v>3600</v>
      </c>
      <c r="E56" s="57">
        <f t="shared" si="2"/>
        <v>3600</v>
      </c>
    </row>
    <row r="57" spans="1:5">
      <c r="A57" s="58">
        <v>54310</v>
      </c>
      <c r="B57" s="192" t="s">
        <v>299</v>
      </c>
      <c r="C57" s="182"/>
      <c r="D57" s="182">
        <v>550</v>
      </c>
      <c r="E57" s="57">
        <f t="shared" si="2"/>
        <v>550</v>
      </c>
    </row>
    <row r="58" spans="1:5">
      <c r="A58" s="58">
        <v>54313</v>
      </c>
      <c r="B58" s="192" t="s">
        <v>102</v>
      </c>
      <c r="C58" s="182"/>
      <c r="D58" s="182">
        <v>5000</v>
      </c>
      <c r="E58" s="57">
        <f t="shared" si="2"/>
        <v>5000</v>
      </c>
    </row>
    <row r="59" spans="1:5">
      <c r="A59" s="58">
        <v>54314</v>
      </c>
      <c r="B59" s="192" t="s">
        <v>14</v>
      </c>
      <c r="C59" s="182"/>
      <c r="D59" s="182">
        <v>1000</v>
      </c>
      <c r="E59" s="57">
        <f t="shared" si="2"/>
        <v>1000</v>
      </c>
    </row>
    <row r="60" spans="1:5">
      <c r="A60" s="58">
        <v>54316</v>
      </c>
      <c r="B60" s="192" t="s">
        <v>55</v>
      </c>
      <c r="C60" s="182"/>
      <c r="D60" s="182">
        <v>4650</v>
      </c>
      <c r="E60" s="57">
        <f t="shared" si="2"/>
        <v>4650</v>
      </c>
    </row>
    <row r="61" spans="1:5">
      <c r="A61" s="58">
        <v>54317</v>
      </c>
      <c r="B61" s="192" t="s">
        <v>56</v>
      </c>
      <c r="C61" s="182"/>
      <c r="D61" s="182">
        <v>5000</v>
      </c>
      <c r="E61" s="57">
        <f t="shared" si="2"/>
        <v>5000</v>
      </c>
    </row>
    <row r="62" spans="1:5">
      <c r="A62" s="58">
        <v>54399</v>
      </c>
      <c r="B62" s="192" t="s">
        <v>105</v>
      </c>
      <c r="C62" s="182">
        <v>3000</v>
      </c>
      <c r="D62" s="182">
        <v>5000</v>
      </c>
      <c r="E62" s="57">
        <f t="shared" si="2"/>
        <v>8000</v>
      </c>
    </row>
    <row r="63" spans="1:5">
      <c r="A63" s="58"/>
      <c r="B63" s="192"/>
      <c r="C63" s="182"/>
      <c r="D63" s="182"/>
      <c r="E63" s="57"/>
    </row>
    <row r="64" spans="1:5">
      <c r="A64" s="141">
        <v>544</v>
      </c>
      <c r="B64" s="191" t="s">
        <v>114</v>
      </c>
      <c r="C64" s="182"/>
      <c r="D64" s="194">
        <f>+D65+D66</f>
        <v>1800</v>
      </c>
      <c r="E64" s="85">
        <f>+E65+E66</f>
        <v>1800</v>
      </c>
    </row>
    <row r="65" spans="1:5">
      <c r="A65" s="58">
        <v>54402</v>
      </c>
      <c r="B65" s="192" t="s">
        <v>60</v>
      </c>
      <c r="C65" s="182"/>
      <c r="D65" s="182">
        <v>1500</v>
      </c>
      <c r="E65" s="57">
        <f>SUM(D65)</f>
        <v>1500</v>
      </c>
    </row>
    <row r="66" spans="1:5">
      <c r="A66" s="58">
        <v>54403</v>
      </c>
      <c r="B66" s="192" t="s">
        <v>300</v>
      </c>
      <c r="C66" s="182"/>
      <c r="D66" s="182">
        <v>300</v>
      </c>
      <c r="E66" s="57">
        <f>SUM(D66)</f>
        <v>300</v>
      </c>
    </row>
    <row r="67" spans="1:5">
      <c r="A67" s="58"/>
      <c r="B67" s="192"/>
      <c r="C67" s="182"/>
      <c r="D67" s="182"/>
      <c r="E67" s="57"/>
    </row>
    <row r="68" spans="1:5">
      <c r="A68" s="59">
        <v>545</v>
      </c>
      <c r="B68" s="191" t="s">
        <v>135</v>
      </c>
      <c r="C68" s="183"/>
      <c r="D68" s="183">
        <f>SUM(D69:D73)</f>
        <v>7600</v>
      </c>
      <c r="E68" s="60">
        <f>SUM(E69:E73)</f>
        <v>7600</v>
      </c>
    </row>
    <row r="69" spans="1:5">
      <c r="A69" s="86">
        <v>54501</v>
      </c>
      <c r="B69" s="192" t="s">
        <v>277</v>
      </c>
      <c r="C69" s="183"/>
      <c r="D69" s="195">
        <v>1000</v>
      </c>
      <c r="E69" s="87">
        <f>SUM(D69)</f>
        <v>1000</v>
      </c>
    </row>
    <row r="70" spans="1:5">
      <c r="A70" s="58">
        <v>54505</v>
      </c>
      <c r="B70" s="192" t="s">
        <v>169</v>
      </c>
      <c r="C70" s="182"/>
      <c r="D70" s="182">
        <v>100</v>
      </c>
      <c r="E70" s="57">
        <f>SUM(D70:D70)</f>
        <v>100</v>
      </c>
    </row>
    <row r="71" spans="1:5">
      <c r="A71" s="58">
        <v>54507</v>
      </c>
      <c r="B71" s="192" t="s">
        <v>170</v>
      </c>
      <c r="C71" s="182"/>
      <c r="D71" s="182">
        <v>2000</v>
      </c>
      <c r="E71" s="57">
        <f>SUM(D71)</f>
        <v>2000</v>
      </c>
    </row>
    <row r="72" spans="1:5">
      <c r="A72" s="58">
        <v>54508</v>
      </c>
      <c r="B72" s="192" t="s">
        <v>171</v>
      </c>
      <c r="C72" s="182"/>
      <c r="D72" s="182">
        <v>3000</v>
      </c>
      <c r="E72" s="57">
        <f>SUM(D72:D72)</f>
        <v>3000</v>
      </c>
    </row>
    <row r="73" spans="1:5">
      <c r="A73" s="58">
        <v>54599</v>
      </c>
      <c r="B73" s="192" t="s">
        <v>100</v>
      </c>
      <c r="C73" s="182"/>
      <c r="D73" s="182">
        <v>1500</v>
      </c>
      <c r="E73" s="57">
        <f>SUM(D73:D73)</f>
        <v>1500</v>
      </c>
    </row>
    <row r="74" spans="1:5">
      <c r="A74" s="59">
        <v>546</v>
      </c>
      <c r="B74" s="191" t="s">
        <v>136</v>
      </c>
      <c r="C74" s="183"/>
      <c r="D74" s="183">
        <f>+D75</f>
        <v>500</v>
      </c>
      <c r="E74" s="60">
        <f>+E75</f>
        <v>500</v>
      </c>
    </row>
    <row r="75" spans="1:5">
      <c r="A75" s="58">
        <v>54602</v>
      </c>
      <c r="B75" s="192" t="s">
        <v>15</v>
      </c>
      <c r="C75" s="182"/>
      <c r="D75" s="182">
        <v>500</v>
      </c>
      <c r="E75" s="57">
        <f>SUM(C75:D75)</f>
        <v>500</v>
      </c>
    </row>
    <row r="76" spans="1:5">
      <c r="A76" s="58"/>
      <c r="B76" s="192"/>
      <c r="C76" s="182"/>
      <c r="D76" s="182"/>
      <c r="E76" s="57"/>
    </row>
    <row r="77" spans="1:5">
      <c r="A77" s="59">
        <v>55</v>
      </c>
      <c r="B77" s="190" t="s">
        <v>108</v>
      </c>
      <c r="C77" s="183">
        <f>+C79+C81</f>
        <v>9700</v>
      </c>
      <c r="D77" s="183">
        <f>+D79+D81</f>
        <v>2500.3599999999997</v>
      </c>
      <c r="E77" s="60">
        <f>+E79+E81</f>
        <v>12200.36</v>
      </c>
    </row>
    <row r="78" spans="1:5">
      <c r="A78" s="59"/>
      <c r="B78" s="190"/>
      <c r="C78" s="183"/>
      <c r="D78" s="183"/>
      <c r="E78" s="60"/>
    </row>
    <row r="79" spans="1:5">
      <c r="A79" s="59">
        <v>556</v>
      </c>
      <c r="B79" s="191" t="s">
        <v>137</v>
      </c>
      <c r="C79" s="183">
        <f>+C80</f>
        <v>9700</v>
      </c>
      <c r="D79" s="183">
        <f>+D80</f>
        <v>1071.3599999999999</v>
      </c>
      <c r="E79" s="60">
        <f>+E80</f>
        <v>10771.36</v>
      </c>
    </row>
    <row r="80" spans="1:5">
      <c r="A80" s="58">
        <v>55603</v>
      </c>
      <c r="B80" s="192" t="s">
        <v>64</v>
      </c>
      <c r="C80" s="182">
        <v>9700</v>
      </c>
      <c r="D80" s="182">
        <v>1071.3599999999999</v>
      </c>
      <c r="E80" s="57">
        <f>SUM(C80:D80)</f>
        <v>10771.36</v>
      </c>
    </row>
    <row r="81" spans="1:5">
      <c r="A81" s="59">
        <v>557</v>
      </c>
      <c r="B81" s="191" t="s">
        <v>117</v>
      </c>
      <c r="C81" s="183"/>
      <c r="D81" s="183">
        <f>+D82+D83</f>
        <v>1429</v>
      </c>
      <c r="E81" s="60">
        <f>+E82+E83</f>
        <v>1429</v>
      </c>
    </row>
    <row r="82" spans="1:5">
      <c r="A82" s="58">
        <v>55703</v>
      </c>
      <c r="B82" s="192" t="s">
        <v>65</v>
      </c>
      <c r="C82" s="182"/>
      <c r="D82" s="182">
        <v>90.72</v>
      </c>
      <c r="E82" s="57">
        <f>SUM(C82:D82)</f>
        <v>90.72</v>
      </c>
    </row>
    <row r="83" spans="1:5">
      <c r="A83" s="58">
        <v>55799</v>
      </c>
      <c r="B83" s="192" t="s">
        <v>83</v>
      </c>
      <c r="C83" s="182"/>
      <c r="D83" s="182">
        <v>1338.28</v>
      </c>
      <c r="E83" s="57">
        <f>SUM(C83:D83)</f>
        <v>1338.28</v>
      </c>
    </row>
    <row r="84" spans="1:5">
      <c r="A84" s="58"/>
      <c r="B84" s="192"/>
      <c r="C84" s="182"/>
      <c r="D84" s="182"/>
      <c r="E84" s="57"/>
    </row>
    <row r="85" spans="1:5">
      <c r="A85" s="59">
        <v>56</v>
      </c>
      <c r="B85" s="190" t="s">
        <v>141</v>
      </c>
      <c r="C85" s="183"/>
      <c r="D85" s="183">
        <f>+D87+D90</f>
        <v>20600</v>
      </c>
      <c r="E85" s="60">
        <f>+E87+E90</f>
        <v>20600</v>
      </c>
    </row>
    <row r="86" spans="1:5">
      <c r="A86" s="59"/>
      <c r="B86" s="190"/>
      <c r="C86" s="182"/>
      <c r="D86" s="182"/>
      <c r="E86" s="57"/>
    </row>
    <row r="87" spans="1:5">
      <c r="A87" s="59">
        <v>562</v>
      </c>
      <c r="B87" s="190" t="s">
        <v>302</v>
      </c>
      <c r="C87" s="194">
        <f>+C88</f>
        <v>0</v>
      </c>
      <c r="D87" s="194">
        <f>+D88</f>
        <v>100</v>
      </c>
      <c r="E87" s="85">
        <f>+E88</f>
        <v>100</v>
      </c>
    </row>
    <row r="88" spans="1:5">
      <c r="A88" s="86">
        <v>56205</v>
      </c>
      <c r="B88" s="196" t="s">
        <v>301</v>
      </c>
      <c r="C88" s="182"/>
      <c r="D88" s="182">
        <v>100</v>
      </c>
      <c r="E88" s="57">
        <f>SUM(D88)</f>
        <v>100</v>
      </c>
    </row>
    <row r="89" spans="1:5">
      <c r="A89" s="59"/>
      <c r="B89" s="190"/>
      <c r="C89" s="182"/>
      <c r="D89" s="182"/>
      <c r="E89" s="57"/>
    </row>
    <row r="90" spans="1:5">
      <c r="A90" s="59">
        <v>563</v>
      </c>
      <c r="B90" s="191" t="s">
        <v>128</v>
      </c>
      <c r="C90" s="183">
        <f>+C91+C92</f>
        <v>0</v>
      </c>
      <c r="D90" s="183">
        <f>+D91+D92</f>
        <v>20500</v>
      </c>
      <c r="E90" s="60">
        <f>+E91+E92</f>
        <v>20500</v>
      </c>
    </row>
    <row r="91" spans="1:5">
      <c r="A91" s="58">
        <v>56303</v>
      </c>
      <c r="B91" s="192" t="s">
        <v>80</v>
      </c>
      <c r="C91" s="182"/>
      <c r="D91" s="182">
        <v>20000</v>
      </c>
      <c r="E91" s="57">
        <f>SUM(D91:D91)</f>
        <v>20000</v>
      </c>
    </row>
    <row r="92" spans="1:5">
      <c r="A92" s="58">
        <v>56305</v>
      </c>
      <c r="B92" s="192" t="s">
        <v>97</v>
      </c>
      <c r="C92" s="197"/>
      <c r="D92" s="197">
        <v>500</v>
      </c>
      <c r="E92" s="57">
        <f>SUM(D92:D92)</f>
        <v>500</v>
      </c>
    </row>
    <row r="93" spans="1:5">
      <c r="A93" s="58"/>
      <c r="B93" s="192"/>
      <c r="C93" s="182"/>
      <c r="D93" s="182"/>
      <c r="E93" s="57"/>
    </row>
    <row r="94" spans="1:5">
      <c r="A94" s="59">
        <v>61</v>
      </c>
      <c r="B94" s="190" t="s">
        <v>142</v>
      </c>
      <c r="C94" s="183">
        <f>+C96</f>
        <v>85000</v>
      </c>
      <c r="D94" s="183">
        <f>+D96</f>
        <v>8000</v>
      </c>
      <c r="E94" s="60">
        <f>+E96</f>
        <v>93000</v>
      </c>
    </row>
    <row r="95" spans="1:5">
      <c r="A95" s="59"/>
      <c r="B95" s="190"/>
      <c r="C95" s="183"/>
      <c r="D95" s="183"/>
      <c r="E95" s="60"/>
    </row>
    <row r="96" spans="1:5">
      <c r="A96" s="59">
        <v>611</v>
      </c>
      <c r="B96" s="191" t="s">
        <v>119</v>
      </c>
      <c r="C96" s="183">
        <f>SUM(C97:C102)</f>
        <v>85000</v>
      </c>
      <c r="D96" s="183">
        <f>D97+D98+D99+D100+D101+D102+D103</f>
        <v>8000</v>
      </c>
      <c r="E96" s="60">
        <f>SUM(E97:E103)</f>
        <v>93000</v>
      </c>
    </row>
    <row r="97" spans="1:7">
      <c r="A97" s="58">
        <v>61101</v>
      </c>
      <c r="B97" s="192" t="s">
        <v>98</v>
      </c>
      <c r="C97" s="182">
        <v>20000</v>
      </c>
      <c r="D97" s="182"/>
      <c r="E97" s="57">
        <f>SUM(C97:D97)</f>
        <v>20000</v>
      </c>
    </row>
    <row r="98" spans="1:7">
      <c r="A98" s="58">
        <v>61102</v>
      </c>
      <c r="B98" s="192" t="s">
        <v>87</v>
      </c>
      <c r="C98" s="182">
        <v>15000</v>
      </c>
      <c r="D98" s="182">
        <v>3000</v>
      </c>
      <c r="E98" s="57">
        <f>SUM(C98:D98)</f>
        <v>18000</v>
      </c>
    </row>
    <row r="99" spans="1:7">
      <c r="A99" s="58">
        <v>61103</v>
      </c>
      <c r="B99" s="192" t="s">
        <v>103</v>
      </c>
      <c r="C99" s="182">
        <v>25000</v>
      </c>
      <c r="D99" s="182"/>
      <c r="E99" s="57">
        <f>SUM(C99:D99)</f>
        <v>25000</v>
      </c>
    </row>
    <row r="100" spans="1:7">
      <c r="A100" s="58">
        <v>61104</v>
      </c>
      <c r="B100" s="192" t="s">
        <v>86</v>
      </c>
      <c r="C100" s="182">
        <v>25000</v>
      </c>
      <c r="D100" s="182"/>
      <c r="E100" s="57">
        <f>SUM(C100:D100)</f>
        <v>25000</v>
      </c>
    </row>
    <row r="101" spans="1:7">
      <c r="A101" s="58">
        <v>61105</v>
      </c>
      <c r="B101" s="192" t="s">
        <v>88</v>
      </c>
      <c r="C101" s="182"/>
      <c r="D101" s="182"/>
      <c r="E101" s="57"/>
    </row>
    <row r="102" spans="1:7">
      <c r="A102" s="58">
        <v>61108</v>
      </c>
      <c r="B102" s="192" t="s">
        <v>101</v>
      </c>
      <c r="C102" s="182"/>
      <c r="D102" s="182">
        <v>2000</v>
      </c>
      <c r="E102" s="57">
        <f>SUM(C102:D102)</f>
        <v>2000</v>
      </c>
    </row>
    <row r="103" spans="1:7">
      <c r="A103" s="58">
        <v>61403</v>
      </c>
      <c r="B103" s="192" t="s">
        <v>276</v>
      </c>
      <c r="C103" s="182"/>
      <c r="D103" s="182">
        <v>3000</v>
      </c>
      <c r="E103" s="57">
        <f>SUM(C103:D103)</f>
        <v>3000</v>
      </c>
    </row>
    <row r="104" spans="1:7" ht="15.75" thickBot="1">
      <c r="A104" s="198"/>
      <c r="B104" s="199" t="s">
        <v>186</v>
      </c>
      <c r="C104" s="200">
        <f>C94+C85+C77+C27+C11</f>
        <v>291138</v>
      </c>
      <c r="D104" s="200">
        <f>D94+D85+D77+D27+D11</f>
        <v>675861.18</v>
      </c>
      <c r="E104" s="201">
        <f>D104+C104</f>
        <v>966999.18</v>
      </c>
      <c r="G104" s="246"/>
    </row>
    <row r="108" spans="1:7">
      <c r="E108" s="1">
        <f>966999.18-E104</f>
        <v>0</v>
      </c>
    </row>
  </sheetData>
  <mergeCells count="11">
    <mergeCell ref="C8:D8"/>
    <mergeCell ref="A1:E1"/>
    <mergeCell ref="A2:E2"/>
    <mergeCell ref="A3:E3"/>
    <mergeCell ref="A4:E4"/>
    <mergeCell ref="A5:A10"/>
    <mergeCell ref="B5:B10"/>
    <mergeCell ref="C5:D5"/>
    <mergeCell ref="E5:E10"/>
    <mergeCell ref="C6:D6"/>
    <mergeCell ref="C7:D7"/>
  </mergeCells>
  <pageMargins left="0.9055118110236221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topLeftCell="A85" zoomScale="150" zoomScaleNormal="150" workbookViewId="0">
      <selection activeCell="G99" sqref="G99"/>
    </sheetView>
  </sheetViews>
  <sheetFormatPr baseColWidth="10" defaultRowHeight="15"/>
  <cols>
    <col min="1" max="1" width="5.42578125" customWidth="1"/>
    <col min="2" max="2" width="37.42578125" customWidth="1"/>
    <col min="3" max="3" width="16" customWidth="1"/>
    <col min="4" max="4" width="16.28515625" customWidth="1"/>
    <col min="5" max="5" width="16" customWidth="1"/>
  </cols>
  <sheetData>
    <row r="1" spans="1:5">
      <c r="A1" s="487" t="s">
        <v>159</v>
      </c>
      <c r="B1" s="488"/>
      <c r="C1" s="488"/>
      <c r="D1" s="488"/>
      <c r="E1" s="489"/>
    </row>
    <row r="2" spans="1:5">
      <c r="A2" s="504" t="s">
        <v>343</v>
      </c>
      <c r="B2" s="505"/>
      <c r="C2" s="505"/>
      <c r="D2" s="505"/>
      <c r="E2" s="506"/>
    </row>
    <row r="3" spans="1:5">
      <c r="A3" s="484" t="s">
        <v>0</v>
      </c>
      <c r="B3" s="485"/>
      <c r="C3" s="485"/>
      <c r="D3" s="485"/>
      <c r="E3" s="486"/>
    </row>
    <row r="4" spans="1:5" ht="15.75" thickBot="1">
      <c r="A4" s="481" t="s">
        <v>327</v>
      </c>
      <c r="B4" s="482"/>
      <c r="C4" s="482"/>
      <c r="D4" s="482"/>
      <c r="E4" s="483"/>
    </row>
    <row r="5" spans="1:5">
      <c r="A5" s="491" t="s">
        <v>3</v>
      </c>
      <c r="B5" s="495" t="s">
        <v>41</v>
      </c>
      <c r="C5" s="565" t="s">
        <v>243</v>
      </c>
      <c r="D5" s="566"/>
      <c r="E5" s="567" t="s">
        <v>74</v>
      </c>
    </row>
    <row r="6" spans="1:5">
      <c r="A6" s="561"/>
      <c r="B6" s="563"/>
      <c r="C6" s="559" t="s">
        <v>212</v>
      </c>
      <c r="D6" s="570"/>
      <c r="E6" s="568"/>
    </row>
    <row r="7" spans="1:5" ht="27" customHeight="1">
      <c r="A7" s="561"/>
      <c r="B7" s="563"/>
      <c r="C7" s="559" t="s">
        <v>231</v>
      </c>
      <c r="D7" s="560"/>
      <c r="E7" s="568"/>
    </row>
    <row r="8" spans="1:5">
      <c r="A8" s="493"/>
      <c r="B8" s="497"/>
      <c r="C8" s="559" t="s">
        <v>206</v>
      </c>
      <c r="D8" s="560"/>
      <c r="E8" s="568"/>
    </row>
    <row r="9" spans="1:5">
      <c r="A9" s="493"/>
      <c r="B9" s="497"/>
      <c r="C9" s="184" t="s">
        <v>207</v>
      </c>
      <c r="D9" s="184" t="s">
        <v>208</v>
      </c>
      <c r="E9" s="568"/>
    </row>
    <row r="10" spans="1:5" ht="15.75" thickBot="1">
      <c r="A10" s="562"/>
      <c r="B10" s="564"/>
      <c r="C10" s="185" t="s">
        <v>296</v>
      </c>
      <c r="D10" s="185" t="s">
        <v>297</v>
      </c>
      <c r="E10" s="569"/>
    </row>
    <row r="11" spans="1:5">
      <c r="A11" s="186" t="s">
        <v>138</v>
      </c>
      <c r="B11" s="187" t="s">
        <v>139</v>
      </c>
      <c r="C11" s="188">
        <f>C13+C18+C20+C23</f>
        <v>30047.5</v>
      </c>
      <c r="D11" s="188">
        <f>D13+D18+D20+D23</f>
        <v>815825</v>
      </c>
      <c r="E11" s="299">
        <f>E13+E18+E20+E23</f>
        <v>845872.5</v>
      </c>
    </row>
    <row r="12" spans="1:5">
      <c r="A12" s="189"/>
      <c r="B12" s="190"/>
      <c r="C12" s="183"/>
      <c r="D12" s="183"/>
      <c r="E12" s="60"/>
    </row>
    <row r="13" spans="1:5">
      <c r="A13" s="189" t="s">
        <v>132</v>
      </c>
      <c r="B13" s="191" t="s">
        <v>122</v>
      </c>
      <c r="C13" s="183">
        <f>+C14+C15+C16+C17</f>
        <v>29560</v>
      </c>
      <c r="D13" s="183">
        <f>+D14+D15+D16+D17</f>
        <v>730000</v>
      </c>
      <c r="E13" s="60">
        <f>+E14+E15+E16+E17</f>
        <v>759560</v>
      </c>
    </row>
    <row r="14" spans="1:5">
      <c r="A14" s="58">
        <v>51201</v>
      </c>
      <c r="B14" s="192" t="s">
        <v>17</v>
      </c>
      <c r="C14" s="182">
        <v>3000</v>
      </c>
      <c r="D14" s="182">
        <v>416000</v>
      </c>
      <c r="E14" s="57">
        <f t="shared" ref="E14:E24" si="0">SUM(C14:D14)</f>
        <v>419000</v>
      </c>
    </row>
    <row r="15" spans="1:5">
      <c r="A15" s="58">
        <v>51202</v>
      </c>
      <c r="B15" s="192" t="s">
        <v>85</v>
      </c>
      <c r="C15" s="182">
        <v>22560</v>
      </c>
      <c r="D15" s="182">
        <v>261000</v>
      </c>
      <c r="E15" s="57">
        <f t="shared" si="0"/>
        <v>283560</v>
      </c>
    </row>
    <row r="16" spans="1:5">
      <c r="A16" s="58">
        <v>51203</v>
      </c>
      <c r="B16" s="192" t="s">
        <v>18</v>
      </c>
      <c r="C16" s="182">
        <v>4000</v>
      </c>
      <c r="D16" s="182">
        <v>41000</v>
      </c>
      <c r="E16" s="57">
        <f t="shared" si="0"/>
        <v>45000</v>
      </c>
    </row>
    <row r="17" spans="1:5">
      <c r="A17" s="58">
        <v>51207</v>
      </c>
      <c r="B17" s="192" t="s">
        <v>319</v>
      </c>
      <c r="C17" s="182"/>
      <c r="D17" s="182">
        <v>12000</v>
      </c>
      <c r="E17" s="57">
        <f t="shared" si="0"/>
        <v>12000</v>
      </c>
    </row>
    <row r="18" spans="1:5">
      <c r="A18" s="59">
        <v>513</v>
      </c>
      <c r="B18" s="191" t="s">
        <v>133</v>
      </c>
      <c r="C18" s="183">
        <f>+C19</f>
        <v>0</v>
      </c>
      <c r="D18" s="183">
        <f>+D19</f>
        <v>14000</v>
      </c>
      <c r="E18" s="60">
        <f t="shared" si="0"/>
        <v>14000</v>
      </c>
    </row>
    <row r="19" spans="1:5">
      <c r="A19" s="58">
        <v>51301</v>
      </c>
      <c r="B19" s="192" t="s">
        <v>58</v>
      </c>
      <c r="C19" s="182">
        <f>'FONDOS 75%'!C19+'FONDOS 2%'!C19</f>
        <v>0</v>
      </c>
      <c r="D19" s="182">
        <v>14000</v>
      </c>
      <c r="E19" s="57">
        <f t="shared" si="0"/>
        <v>14000</v>
      </c>
    </row>
    <row r="20" spans="1:5">
      <c r="A20" s="59">
        <v>514</v>
      </c>
      <c r="B20" s="191" t="s">
        <v>291</v>
      </c>
      <c r="C20" s="183">
        <f>+C21</f>
        <v>255.00000000000003</v>
      </c>
      <c r="D20" s="183">
        <f>+D21+D22</f>
        <v>37570</v>
      </c>
      <c r="E20" s="60">
        <f t="shared" si="0"/>
        <v>37825</v>
      </c>
    </row>
    <row r="21" spans="1:5">
      <c r="A21" s="58">
        <v>51402</v>
      </c>
      <c r="B21" s="192" t="s">
        <v>67</v>
      </c>
      <c r="C21" s="182">
        <f>C14*8.5%</f>
        <v>255.00000000000003</v>
      </c>
      <c r="D21" s="182">
        <f>(D14+D17)*8.5%</f>
        <v>36380</v>
      </c>
      <c r="E21" s="57">
        <f t="shared" si="0"/>
        <v>36635</v>
      </c>
    </row>
    <row r="22" spans="1:5">
      <c r="A22" s="58">
        <v>51403</v>
      </c>
      <c r="B22" s="193" t="s">
        <v>278</v>
      </c>
      <c r="C22" s="182"/>
      <c r="D22" s="182">
        <f>D19*8.5%</f>
        <v>1190</v>
      </c>
      <c r="E22" s="57">
        <f>SUM(D22)</f>
        <v>1190</v>
      </c>
    </row>
    <row r="23" spans="1:5">
      <c r="A23" s="59">
        <v>515</v>
      </c>
      <c r="B23" s="191" t="s">
        <v>292</v>
      </c>
      <c r="C23" s="183">
        <f>C24</f>
        <v>232.5</v>
      </c>
      <c r="D23" s="183">
        <f>D24+D25</f>
        <v>34255</v>
      </c>
      <c r="E23" s="60">
        <f>+E24+E25</f>
        <v>34487.5</v>
      </c>
    </row>
    <row r="24" spans="1:5">
      <c r="A24" s="58">
        <v>51502</v>
      </c>
      <c r="B24" s="192" t="s">
        <v>67</v>
      </c>
      <c r="C24" s="182">
        <f>C14*7.75%</f>
        <v>232.5</v>
      </c>
      <c r="D24" s="182">
        <f>(D14+D17)*7.75%</f>
        <v>33170</v>
      </c>
      <c r="E24" s="57">
        <f t="shared" si="0"/>
        <v>33402.5</v>
      </c>
    </row>
    <row r="25" spans="1:5">
      <c r="A25" s="58">
        <v>51503</v>
      </c>
      <c r="B25" s="193" t="s">
        <v>278</v>
      </c>
      <c r="C25" s="182"/>
      <c r="D25" s="182">
        <f>D19*7.75%</f>
        <v>1085</v>
      </c>
      <c r="E25" s="57">
        <f>SUM(D25)</f>
        <v>1085</v>
      </c>
    </row>
    <row r="26" spans="1:5">
      <c r="A26" s="58"/>
      <c r="B26" s="192"/>
      <c r="C26" s="182"/>
      <c r="D26" s="182"/>
      <c r="E26" s="57"/>
    </row>
    <row r="27" spans="1:5">
      <c r="A27" s="59">
        <v>54</v>
      </c>
      <c r="B27" s="190" t="s">
        <v>140</v>
      </c>
      <c r="C27" s="183">
        <f>C29+C47+C51+C64+C68+C74</f>
        <v>251000</v>
      </c>
      <c r="D27" s="183">
        <f>D29+D47+D51+D64+D68+D74</f>
        <v>1531610.8199999998</v>
      </c>
      <c r="E27" s="60">
        <f>E29+E47+E51+E64+E68+E74</f>
        <v>1782610.8199999998</v>
      </c>
    </row>
    <row r="28" spans="1:5">
      <c r="A28" s="59"/>
      <c r="B28" s="190"/>
      <c r="C28" s="183"/>
      <c r="D28" s="183"/>
      <c r="E28" s="60"/>
    </row>
    <row r="29" spans="1:5">
      <c r="A29" s="141">
        <v>541</v>
      </c>
      <c r="B29" s="191" t="s">
        <v>112</v>
      </c>
      <c r="C29" s="183">
        <f>SUM(C30:C46)</f>
        <v>166000</v>
      </c>
      <c r="D29" s="183">
        <f>SUM(D30:D46)</f>
        <v>1087110.8199999998</v>
      </c>
      <c r="E29" s="60">
        <f>D29+C29</f>
        <v>1253110.8199999998</v>
      </c>
    </row>
    <row r="30" spans="1:5">
      <c r="A30" s="58">
        <v>54101</v>
      </c>
      <c r="B30" s="192" t="s">
        <v>70</v>
      </c>
      <c r="C30" s="182">
        <v>15000</v>
      </c>
      <c r="D30" s="182">
        <v>35000</v>
      </c>
      <c r="E30" s="57">
        <f t="shared" ref="E30:E46" si="1">SUM(C30:D30)</f>
        <v>50000</v>
      </c>
    </row>
    <row r="31" spans="1:5">
      <c r="A31" s="58">
        <v>54102</v>
      </c>
      <c r="B31" s="192" t="s">
        <v>298</v>
      </c>
      <c r="C31" s="182"/>
      <c r="D31" s="182">
        <v>1000</v>
      </c>
      <c r="E31" s="57">
        <f>SUM(D31)</f>
        <v>1000</v>
      </c>
    </row>
    <row r="32" spans="1:5">
      <c r="A32" s="58">
        <v>54103</v>
      </c>
      <c r="B32" s="192" t="s">
        <v>71</v>
      </c>
      <c r="C32" s="182"/>
      <c r="D32" s="182">
        <v>26704.62</v>
      </c>
      <c r="E32" s="57">
        <f t="shared" si="1"/>
        <v>26704.62</v>
      </c>
    </row>
    <row r="33" spans="1:5">
      <c r="A33" s="58">
        <v>54104</v>
      </c>
      <c r="B33" s="192" t="s">
        <v>10</v>
      </c>
      <c r="C33" s="182">
        <v>5000</v>
      </c>
      <c r="D33" s="182">
        <v>38000</v>
      </c>
      <c r="E33" s="57">
        <f t="shared" si="1"/>
        <v>43000</v>
      </c>
    </row>
    <row r="34" spans="1:5">
      <c r="A34" s="58">
        <v>54105</v>
      </c>
      <c r="B34" s="192" t="s">
        <v>263</v>
      </c>
      <c r="C34" s="182"/>
      <c r="D34" s="182">
        <v>7294.53</v>
      </c>
      <c r="E34" s="57">
        <f>SUM(D34)</f>
        <v>7294.53</v>
      </c>
    </row>
    <row r="35" spans="1:5">
      <c r="A35" s="58">
        <v>54106</v>
      </c>
      <c r="B35" s="192" t="s">
        <v>43</v>
      </c>
      <c r="C35" s="182"/>
      <c r="D35" s="182">
        <v>17700</v>
      </c>
      <c r="E35" s="57">
        <f t="shared" si="1"/>
        <v>17700</v>
      </c>
    </row>
    <row r="36" spans="1:5">
      <c r="A36" s="58">
        <v>54107</v>
      </c>
      <c r="B36" s="192" t="s">
        <v>44</v>
      </c>
      <c r="C36" s="182">
        <v>25000</v>
      </c>
      <c r="D36" s="182">
        <v>44000</v>
      </c>
      <c r="E36" s="57">
        <f t="shared" si="1"/>
        <v>69000</v>
      </c>
    </row>
    <row r="37" spans="1:5">
      <c r="A37" s="58">
        <v>54108</v>
      </c>
      <c r="B37" s="192" t="s">
        <v>99</v>
      </c>
      <c r="C37" s="182"/>
      <c r="D37" s="182">
        <v>30000</v>
      </c>
      <c r="E37" s="57">
        <f t="shared" si="1"/>
        <v>30000</v>
      </c>
    </row>
    <row r="38" spans="1:5">
      <c r="A38" s="58">
        <v>54109</v>
      </c>
      <c r="B38" s="192" t="s">
        <v>90</v>
      </c>
      <c r="C38" s="182"/>
      <c r="D38" s="182">
        <v>60000</v>
      </c>
      <c r="E38" s="57">
        <f t="shared" si="1"/>
        <v>60000</v>
      </c>
    </row>
    <row r="39" spans="1:5">
      <c r="A39" s="58">
        <v>54110</v>
      </c>
      <c r="B39" s="192" t="s">
        <v>11</v>
      </c>
      <c r="C39" s="182">
        <v>25000</v>
      </c>
      <c r="D39" s="182">
        <v>225000</v>
      </c>
      <c r="E39" s="57">
        <f t="shared" si="1"/>
        <v>250000</v>
      </c>
    </row>
    <row r="40" spans="1:5">
      <c r="A40" s="58">
        <v>54111</v>
      </c>
      <c r="B40" s="192" t="s">
        <v>177</v>
      </c>
      <c r="C40" s="182">
        <v>30000</v>
      </c>
      <c r="D40" s="182">
        <v>260000</v>
      </c>
      <c r="E40" s="57">
        <f t="shared" si="1"/>
        <v>290000</v>
      </c>
    </row>
    <row r="41" spans="1:5">
      <c r="A41" s="58">
        <v>54112</v>
      </c>
      <c r="B41" s="192" t="s">
        <v>176</v>
      </c>
      <c r="C41" s="182">
        <v>30000</v>
      </c>
      <c r="D41" s="182">
        <v>160000</v>
      </c>
      <c r="E41" s="57">
        <f t="shared" si="1"/>
        <v>190000</v>
      </c>
    </row>
    <row r="42" spans="1:5">
      <c r="A42" s="58">
        <v>54114</v>
      </c>
      <c r="B42" s="192" t="s">
        <v>5</v>
      </c>
      <c r="C42" s="182"/>
      <c r="D42" s="182">
        <v>5000</v>
      </c>
      <c r="E42" s="57">
        <f t="shared" si="1"/>
        <v>5000</v>
      </c>
    </row>
    <row r="43" spans="1:5">
      <c r="A43" s="58">
        <v>54115</v>
      </c>
      <c r="B43" s="192" t="s">
        <v>6</v>
      </c>
      <c r="C43" s="182"/>
      <c r="D43" s="182">
        <v>4500</v>
      </c>
      <c r="E43" s="57">
        <f t="shared" si="1"/>
        <v>4500</v>
      </c>
    </row>
    <row r="44" spans="1:5">
      <c r="A44" s="58">
        <v>54118</v>
      </c>
      <c r="B44" s="192" t="s">
        <v>72</v>
      </c>
      <c r="C44" s="182">
        <v>5000</v>
      </c>
      <c r="D44" s="182">
        <v>98000</v>
      </c>
      <c r="E44" s="57">
        <f t="shared" si="1"/>
        <v>103000</v>
      </c>
    </row>
    <row r="45" spans="1:5">
      <c r="A45" s="58">
        <v>54119</v>
      </c>
      <c r="B45" s="192" t="s">
        <v>47</v>
      </c>
      <c r="C45" s="182">
        <v>16000</v>
      </c>
      <c r="D45" s="182">
        <v>50000</v>
      </c>
      <c r="E45" s="57">
        <f t="shared" si="1"/>
        <v>66000</v>
      </c>
    </row>
    <row r="46" spans="1:5">
      <c r="A46" s="58">
        <v>54199</v>
      </c>
      <c r="B46" s="192" t="s">
        <v>12</v>
      </c>
      <c r="C46" s="182">
        <v>15000</v>
      </c>
      <c r="D46" s="182">
        <v>24911.67</v>
      </c>
      <c r="E46" s="57">
        <f t="shared" si="1"/>
        <v>39911.67</v>
      </c>
    </row>
    <row r="47" spans="1:5">
      <c r="A47" s="59">
        <v>542</v>
      </c>
      <c r="B47" s="191" t="s">
        <v>113</v>
      </c>
      <c r="C47" s="183">
        <f>+C48+C49+C50</f>
        <v>80000</v>
      </c>
      <c r="D47" s="183">
        <f>+D48+D49+D50</f>
        <v>22000</v>
      </c>
      <c r="E47" s="60">
        <f>SUM(E48:E50)</f>
        <v>102000</v>
      </c>
    </row>
    <row r="48" spans="1:5">
      <c r="A48" s="58">
        <v>54201</v>
      </c>
      <c r="B48" s="192" t="s">
        <v>7</v>
      </c>
      <c r="C48" s="182">
        <v>80000</v>
      </c>
      <c r="D48" s="182">
        <v>8000</v>
      </c>
      <c r="E48" s="57">
        <f>SUM(C48:D48)</f>
        <v>88000</v>
      </c>
    </row>
    <row r="49" spans="1:5">
      <c r="A49" s="58">
        <v>54202</v>
      </c>
      <c r="B49" s="192" t="s">
        <v>57</v>
      </c>
      <c r="C49" s="182"/>
      <c r="D49" s="182">
        <v>4000</v>
      </c>
      <c r="E49" s="57">
        <f>SUM(C49:D49)</f>
        <v>4000</v>
      </c>
    </row>
    <row r="50" spans="1:5">
      <c r="A50" s="58">
        <v>54203</v>
      </c>
      <c r="B50" s="192" t="s">
        <v>262</v>
      </c>
      <c r="C50" s="182"/>
      <c r="D50" s="182">
        <v>10000</v>
      </c>
      <c r="E50" s="57">
        <f>SUM(C50:D50)</f>
        <v>10000</v>
      </c>
    </row>
    <row r="51" spans="1:5">
      <c r="A51" s="59">
        <v>543</v>
      </c>
      <c r="B51" s="191" t="s">
        <v>134</v>
      </c>
      <c r="C51" s="183">
        <f>SUM(C52:C62)</f>
        <v>5000</v>
      </c>
      <c r="D51" s="183">
        <f>SUM(D52:D62)</f>
        <v>132600</v>
      </c>
      <c r="E51" s="60">
        <f>SUM(E52:E62)</f>
        <v>137600</v>
      </c>
    </row>
    <row r="52" spans="1:5">
      <c r="A52" s="58">
        <v>54301</v>
      </c>
      <c r="B52" s="192" t="s">
        <v>9</v>
      </c>
      <c r="C52" s="182"/>
      <c r="D52" s="182">
        <v>13000</v>
      </c>
      <c r="E52" s="57">
        <f t="shared" ref="E52:E62" si="2">SUM(C52:D52)</f>
        <v>13000</v>
      </c>
    </row>
    <row r="53" spans="1:5">
      <c r="A53" s="58">
        <v>54302</v>
      </c>
      <c r="B53" s="192" t="s">
        <v>77</v>
      </c>
      <c r="C53" s="182"/>
      <c r="D53" s="182">
        <v>5000</v>
      </c>
      <c r="E53" s="57">
        <f t="shared" si="2"/>
        <v>5000</v>
      </c>
    </row>
    <row r="54" spans="1:5">
      <c r="A54" s="58">
        <v>54303</v>
      </c>
      <c r="B54" s="192" t="s">
        <v>275</v>
      </c>
      <c r="C54" s="182"/>
      <c r="D54" s="182">
        <v>10000</v>
      </c>
      <c r="E54" s="57">
        <f>SUM(C54:D54)</f>
        <v>10000</v>
      </c>
    </row>
    <row r="55" spans="1:5">
      <c r="A55" s="58">
        <v>54304</v>
      </c>
      <c r="B55" s="192" t="s">
        <v>73</v>
      </c>
      <c r="C55" s="182"/>
      <c r="D55" s="182">
        <v>13000</v>
      </c>
      <c r="E55" s="57">
        <f t="shared" si="2"/>
        <v>13000</v>
      </c>
    </row>
    <row r="56" spans="1:5">
      <c r="A56" s="58">
        <v>54305</v>
      </c>
      <c r="B56" s="192" t="s">
        <v>52</v>
      </c>
      <c r="C56" s="182"/>
      <c r="D56" s="182">
        <v>7200</v>
      </c>
      <c r="E56" s="57">
        <f t="shared" si="2"/>
        <v>7200</v>
      </c>
    </row>
    <row r="57" spans="1:5">
      <c r="A57" s="58">
        <v>54310</v>
      </c>
      <c r="B57" s="192" t="s">
        <v>299</v>
      </c>
      <c r="C57" s="182"/>
      <c r="D57" s="182">
        <v>1100</v>
      </c>
      <c r="E57" s="57">
        <f t="shared" si="2"/>
        <v>1100</v>
      </c>
    </row>
    <row r="58" spans="1:5">
      <c r="A58" s="58">
        <v>54313</v>
      </c>
      <c r="B58" s="192" t="s">
        <v>102</v>
      </c>
      <c r="C58" s="182"/>
      <c r="D58" s="182">
        <v>9000</v>
      </c>
      <c r="E58" s="57">
        <f t="shared" si="2"/>
        <v>9000</v>
      </c>
    </row>
    <row r="59" spans="1:5">
      <c r="A59" s="58">
        <v>54314</v>
      </c>
      <c r="B59" s="192" t="s">
        <v>14</v>
      </c>
      <c r="C59" s="182"/>
      <c r="D59" s="182">
        <v>2000</v>
      </c>
      <c r="E59" s="57">
        <f t="shared" si="2"/>
        <v>2000</v>
      </c>
    </row>
    <row r="60" spans="1:5">
      <c r="A60" s="58">
        <v>54316</v>
      </c>
      <c r="B60" s="192" t="s">
        <v>55</v>
      </c>
      <c r="C60" s="182"/>
      <c r="D60" s="182">
        <v>9300</v>
      </c>
      <c r="E60" s="57">
        <f t="shared" si="2"/>
        <v>9300</v>
      </c>
    </row>
    <row r="61" spans="1:5">
      <c r="A61" s="58">
        <v>54317</v>
      </c>
      <c r="B61" s="192" t="s">
        <v>56</v>
      </c>
      <c r="C61" s="182"/>
      <c r="D61" s="182">
        <v>30000</v>
      </c>
      <c r="E61" s="57">
        <f t="shared" si="2"/>
        <v>30000</v>
      </c>
    </row>
    <row r="62" spans="1:5">
      <c r="A62" s="58">
        <v>54399</v>
      </c>
      <c r="B62" s="192" t="s">
        <v>105</v>
      </c>
      <c r="C62" s="182">
        <v>5000</v>
      </c>
      <c r="D62" s="182">
        <v>33000</v>
      </c>
      <c r="E62" s="57">
        <f t="shared" si="2"/>
        <v>38000</v>
      </c>
    </row>
    <row r="63" spans="1:5">
      <c r="A63" s="58"/>
      <c r="B63" s="192"/>
      <c r="C63" s="182"/>
      <c r="D63" s="182"/>
      <c r="E63" s="57"/>
    </row>
    <row r="64" spans="1:5">
      <c r="A64" s="141">
        <v>544</v>
      </c>
      <c r="B64" s="191" t="s">
        <v>114</v>
      </c>
      <c r="C64" s="182"/>
      <c r="D64" s="194">
        <f>+D65+D66</f>
        <v>2600</v>
      </c>
      <c r="E64" s="85">
        <f>+E65+E66</f>
        <v>2600</v>
      </c>
    </row>
    <row r="65" spans="1:5">
      <c r="A65" s="58">
        <v>54402</v>
      </c>
      <c r="B65" s="192" t="s">
        <v>60</v>
      </c>
      <c r="C65" s="182"/>
      <c r="D65" s="182">
        <v>2000</v>
      </c>
      <c r="E65" s="57">
        <f>SUM(D65)</f>
        <v>2000</v>
      </c>
    </row>
    <row r="66" spans="1:5">
      <c r="A66" s="58">
        <v>54403</v>
      </c>
      <c r="B66" s="192" t="s">
        <v>300</v>
      </c>
      <c r="C66" s="182"/>
      <c r="D66" s="182">
        <v>600</v>
      </c>
      <c r="E66" s="57">
        <f>SUM(D66)</f>
        <v>600</v>
      </c>
    </row>
    <row r="67" spans="1:5">
      <c r="A67" s="58"/>
      <c r="B67" s="192"/>
      <c r="C67" s="182"/>
      <c r="D67" s="182"/>
      <c r="E67" s="57"/>
    </row>
    <row r="68" spans="1:5">
      <c r="A68" s="59">
        <v>545</v>
      </c>
      <c r="B68" s="191" t="s">
        <v>135</v>
      </c>
      <c r="C68" s="183"/>
      <c r="D68" s="183">
        <f>SUM(D69:D73)</f>
        <v>61200</v>
      </c>
      <c r="E68" s="60">
        <f>SUM(E69:E73)</f>
        <v>61200</v>
      </c>
    </row>
    <row r="69" spans="1:5">
      <c r="A69" s="86">
        <v>54501</v>
      </c>
      <c r="B69" s="192" t="s">
        <v>277</v>
      </c>
      <c r="C69" s="183"/>
      <c r="D69" s="195">
        <v>2000</v>
      </c>
      <c r="E69" s="87">
        <f>SUM(D69)</f>
        <v>2000</v>
      </c>
    </row>
    <row r="70" spans="1:5">
      <c r="A70" s="58">
        <v>54505</v>
      </c>
      <c r="B70" s="192" t="s">
        <v>169</v>
      </c>
      <c r="C70" s="182"/>
      <c r="D70" s="182">
        <v>200</v>
      </c>
      <c r="E70" s="57">
        <f>SUM(D70:D70)</f>
        <v>200</v>
      </c>
    </row>
    <row r="71" spans="1:5">
      <c r="A71" s="58">
        <v>54507</v>
      </c>
      <c r="B71" s="192" t="s">
        <v>170</v>
      </c>
      <c r="C71" s="182"/>
      <c r="D71" s="182">
        <v>8000</v>
      </c>
      <c r="E71" s="57">
        <f>SUM(D71)</f>
        <v>8000</v>
      </c>
    </row>
    <row r="72" spans="1:5">
      <c r="A72" s="58">
        <v>54508</v>
      </c>
      <c r="B72" s="192" t="s">
        <v>171</v>
      </c>
      <c r="C72" s="182"/>
      <c r="D72" s="182">
        <v>48000</v>
      </c>
      <c r="E72" s="57">
        <f>SUM(D72:D72)</f>
        <v>48000</v>
      </c>
    </row>
    <row r="73" spans="1:5">
      <c r="A73" s="58">
        <v>54599</v>
      </c>
      <c r="B73" s="192" t="s">
        <v>100</v>
      </c>
      <c r="C73" s="182"/>
      <c r="D73" s="182">
        <v>3000</v>
      </c>
      <c r="E73" s="57">
        <f>SUM(D73:D73)</f>
        <v>3000</v>
      </c>
    </row>
    <row r="74" spans="1:5">
      <c r="A74" s="59">
        <v>546</v>
      </c>
      <c r="B74" s="191" t="s">
        <v>136</v>
      </c>
      <c r="C74" s="183"/>
      <c r="D74" s="183">
        <f>+D75</f>
        <v>226100</v>
      </c>
      <c r="E74" s="60">
        <f>+E75</f>
        <v>226100</v>
      </c>
    </row>
    <row r="75" spans="1:5">
      <c r="A75" s="58">
        <v>54602</v>
      </c>
      <c r="B75" s="192" t="s">
        <v>15</v>
      </c>
      <c r="C75" s="182"/>
      <c r="D75" s="182">
        <v>226100</v>
      </c>
      <c r="E75" s="57">
        <f>SUM(C75:D75)</f>
        <v>226100</v>
      </c>
    </row>
    <row r="76" spans="1:5">
      <c r="A76" s="58"/>
      <c r="B76" s="192"/>
      <c r="C76" s="182"/>
      <c r="D76" s="182"/>
      <c r="E76" s="57"/>
    </row>
    <row r="77" spans="1:5">
      <c r="A77" s="59">
        <v>55</v>
      </c>
      <c r="B77" s="190" t="s">
        <v>108</v>
      </c>
      <c r="C77" s="183">
        <f>+C79+C81</f>
        <v>10000</v>
      </c>
      <c r="D77" s="183">
        <f>+D79+D81</f>
        <v>7048.5400000000009</v>
      </c>
      <c r="E77" s="60">
        <f>+E79+E81</f>
        <v>17048.54</v>
      </c>
    </row>
    <row r="78" spans="1:5">
      <c r="A78" s="59"/>
      <c r="B78" s="190"/>
      <c r="C78" s="183"/>
      <c r="D78" s="183"/>
      <c r="E78" s="60"/>
    </row>
    <row r="79" spans="1:5">
      <c r="A79" s="59">
        <v>556</v>
      </c>
      <c r="B79" s="191" t="s">
        <v>137</v>
      </c>
      <c r="C79" s="183">
        <f>+C80</f>
        <v>10000</v>
      </c>
      <c r="D79" s="183">
        <f>+D80</f>
        <v>4071.36</v>
      </c>
      <c r="E79" s="60">
        <f>+E80</f>
        <v>14071.36</v>
      </c>
    </row>
    <row r="80" spans="1:5">
      <c r="A80" s="58">
        <v>55603</v>
      </c>
      <c r="B80" s="192" t="s">
        <v>64</v>
      </c>
      <c r="C80" s="182">
        <v>10000</v>
      </c>
      <c r="D80" s="182">
        <v>4071.36</v>
      </c>
      <c r="E80" s="57">
        <f>SUM(C80:D80)</f>
        <v>14071.36</v>
      </c>
    </row>
    <row r="81" spans="1:5">
      <c r="A81" s="59">
        <v>557</v>
      </c>
      <c r="B81" s="191" t="s">
        <v>117</v>
      </c>
      <c r="C81" s="183"/>
      <c r="D81" s="183">
        <f>+D82+D83</f>
        <v>2977.1800000000003</v>
      </c>
      <c r="E81" s="60">
        <f>+E82+E83</f>
        <v>2977.1800000000003</v>
      </c>
    </row>
    <row r="82" spans="1:5">
      <c r="A82" s="58">
        <v>55703</v>
      </c>
      <c r="B82" s="192" t="s">
        <v>65</v>
      </c>
      <c r="C82" s="182"/>
      <c r="D82" s="182">
        <v>590.72</v>
      </c>
      <c r="E82" s="57">
        <f>SUM(C82:D82)</f>
        <v>590.72</v>
      </c>
    </row>
    <row r="83" spans="1:5">
      <c r="A83" s="58">
        <v>55799</v>
      </c>
      <c r="B83" s="192" t="s">
        <v>83</v>
      </c>
      <c r="C83" s="182"/>
      <c r="D83" s="182">
        <v>2386.46</v>
      </c>
      <c r="E83" s="57">
        <f>SUM(C83:D83)</f>
        <v>2386.46</v>
      </c>
    </row>
    <row r="84" spans="1:5">
      <c r="A84" s="58"/>
      <c r="B84" s="192"/>
      <c r="C84" s="182"/>
      <c r="D84" s="182"/>
      <c r="E84" s="57"/>
    </row>
    <row r="85" spans="1:5">
      <c r="A85" s="59">
        <v>56</v>
      </c>
      <c r="B85" s="190" t="s">
        <v>141</v>
      </c>
      <c r="C85" s="183"/>
      <c r="D85" s="183">
        <f>+D87+D90</f>
        <v>80700</v>
      </c>
      <c r="E85" s="60">
        <f>+E87+E90</f>
        <v>80700</v>
      </c>
    </row>
    <row r="86" spans="1:5">
      <c r="A86" s="59"/>
      <c r="B86" s="190"/>
      <c r="C86" s="182"/>
      <c r="D86" s="182"/>
      <c r="E86" s="57"/>
    </row>
    <row r="87" spans="1:5">
      <c r="A87" s="59">
        <v>562</v>
      </c>
      <c r="B87" s="190" t="s">
        <v>302</v>
      </c>
      <c r="C87" s="194">
        <f>+C88</f>
        <v>0</v>
      </c>
      <c r="D87" s="194">
        <f>+D88</f>
        <v>200</v>
      </c>
      <c r="E87" s="85">
        <f>+E88</f>
        <v>200</v>
      </c>
    </row>
    <row r="88" spans="1:5">
      <c r="A88" s="86">
        <v>56205</v>
      </c>
      <c r="B88" s="196" t="s">
        <v>301</v>
      </c>
      <c r="C88" s="182"/>
      <c r="D88" s="182">
        <v>200</v>
      </c>
      <c r="E88" s="57">
        <f>SUM(D88)</f>
        <v>200</v>
      </c>
    </row>
    <row r="89" spans="1:5">
      <c r="A89" s="59"/>
      <c r="B89" s="190"/>
      <c r="C89" s="182" t="s">
        <v>322</v>
      </c>
      <c r="D89" s="182"/>
      <c r="E89" s="57"/>
    </row>
    <row r="90" spans="1:5">
      <c r="A90" s="59">
        <v>563</v>
      </c>
      <c r="B90" s="191" t="s">
        <v>128</v>
      </c>
      <c r="C90" s="183">
        <f>+C91+C92</f>
        <v>0</v>
      </c>
      <c r="D90" s="183">
        <f>+D91+D92</f>
        <v>80500</v>
      </c>
      <c r="E90" s="60">
        <f>+E91+E92</f>
        <v>80500</v>
      </c>
    </row>
    <row r="91" spans="1:5">
      <c r="A91" s="58">
        <v>56303</v>
      </c>
      <c r="B91" s="192" t="s">
        <v>80</v>
      </c>
      <c r="C91" s="182"/>
      <c r="D91" s="182">
        <v>40000</v>
      </c>
      <c r="E91" s="57">
        <f>SUM(D91:D91)</f>
        <v>40000</v>
      </c>
    </row>
    <row r="92" spans="1:5">
      <c r="A92" s="58">
        <v>56305</v>
      </c>
      <c r="B92" s="192" t="s">
        <v>97</v>
      </c>
      <c r="C92" s="197"/>
      <c r="D92" s="197">
        <v>40500</v>
      </c>
      <c r="E92" s="57">
        <f>SUM(D92:D92)</f>
        <v>40500</v>
      </c>
    </row>
    <row r="93" spans="1:5">
      <c r="A93" s="58"/>
      <c r="B93" s="192"/>
      <c r="C93" s="182"/>
      <c r="D93" s="182"/>
      <c r="E93" s="57"/>
    </row>
    <row r="94" spans="1:5">
      <c r="A94" s="59">
        <v>61</v>
      </c>
      <c r="B94" s="190" t="s">
        <v>142</v>
      </c>
      <c r="C94" s="183">
        <f>+C96</f>
        <v>195000</v>
      </c>
      <c r="D94" s="183">
        <f>+D96</f>
        <v>19000</v>
      </c>
      <c r="E94" s="60">
        <f>+E96</f>
        <v>214000</v>
      </c>
    </row>
    <row r="95" spans="1:5">
      <c r="A95" s="59"/>
      <c r="B95" s="190"/>
      <c r="C95" s="183"/>
      <c r="D95" s="183"/>
      <c r="E95" s="60"/>
    </row>
    <row r="96" spans="1:5">
      <c r="A96" s="59">
        <v>611</v>
      </c>
      <c r="B96" s="191" t="s">
        <v>119</v>
      </c>
      <c r="C96" s="183">
        <f>SUM(C97:C102)</f>
        <v>195000</v>
      </c>
      <c r="D96" s="183">
        <f>D97+D98+D99+D100+D101+D102+D103</f>
        <v>19000</v>
      </c>
      <c r="E96" s="60">
        <f>SUM(E97:E103)</f>
        <v>214000</v>
      </c>
    </row>
    <row r="97" spans="1:5">
      <c r="A97" s="58">
        <v>61101</v>
      </c>
      <c r="B97" s="192" t="s">
        <v>98</v>
      </c>
      <c r="C97" s="182">
        <v>70000</v>
      </c>
      <c r="D97" s="182"/>
      <c r="E97" s="57">
        <f>SUM(C97:D97)</f>
        <v>70000</v>
      </c>
    </row>
    <row r="98" spans="1:5">
      <c r="A98" s="58">
        <v>61102</v>
      </c>
      <c r="B98" s="192" t="s">
        <v>87</v>
      </c>
      <c r="C98" s="182">
        <v>45000</v>
      </c>
      <c r="D98" s="182">
        <v>6000</v>
      </c>
      <c r="E98" s="57">
        <f>SUM(C98:D98)</f>
        <v>51000</v>
      </c>
    </row>
    <row r="99" spans="1:5">
      <c r="A99" s="58">
        <v>61103</v>
      </c>
      <c r="B99" s="192" t="s">
        <v>103</v>
      </c>
      <c r="C99" s="182">
        <v>35000</v>
      </c>
      <c r="D99" s="182"/>
      <c r="E99" s="57">
        <f>SUM(C99:D99)</f>
        <v>35000</v>
      </c>
    </row>
    <row r="100" spans="1:5">
      <c r="A100" s="58">
        <v>61104</v>
      </c>
      <c r="B100" s="192" t="s">
        <v>86</v>
      </c>
      <c r="C100" s="182">
        <v>45000</v>
      </c>
      <c r="D100" s="182"/>
      <c r="E100" s="57">
        <f>SUM(C100:D100)</f>
        <v>45000</v>
      </c>
    </row>
    <row r="101" spans="1:5">
      <c r="A101" s="58">
        <v>61105</v>
      </c>
      <c r="B101" s="192" t="s">
        <v>88</v>
      </c>
      <c r="C101" s="182"/>
      <c r="D101" s="182"/>
      <c r="E101" s="57"/>
    </row>
    <row r="102" spans="1:5">
      <c r="A102" s="58">
        <v>61108</v>
      </c>
      <c r="B102" s="192" t="s">
        <v>101</v>
      </c>
      <c r="C102" s="182"/>
      <c r="D102" s="182">
        <v>7000</v>
      </c>
      <c r="E102" s="57">
        <f>SUM(C102:D102)</f>
        <v>7000</v>
      </c>
    </row>
    <row r="103" spans="1:5">
      <c r="A103" s="58">
        <v>61403</v>
      </c>
      <c r="B103" s="192" t="s">
        <v>276</v>
      </c>
      <c r="C103" s="182"/>
      <c r="D103" s="182">
        <v>6000</v>
      </c>
      <c r="E103" s="57">
        <f>SUM(C103:D103)</f>
        <v>6000</v>
      </c>
    </row>
    <row r="104" spans="1:5" ht="15.75" thickBot="1">
      <c r="A104" s="198"/>
      <c r="B104" s="199" t="s">
        <v>186</v>
      </c>
      <c r="C104" s="200">
        <f>C94+C85+C77+C27+C11</f>
        <v>486047.5</v>
      </c>
      <c r="D104" s="200">
        <f>D94+D85+D77+D27+D11</f>
        <v>2454184.36</v>
      </c>
      <c r="E104" s="300">
        <f>D104+C104</f>
        <v>2940231.86</v>
      </c>
    </row>
    <row r="105" spans="1:5">
      <c r="A105" s="202"/>
      <c r="B105" s="202"/>
      <c r="C105" s="203"/>
      <c r="D105" s="203"/>
      <c r="E105" s="204"/>
    </row>
    <row r="106" spans="1:5">
      <c r="A106" s="138"/>
      <c r="B106" s="205"/>
      <c r="C106" s="138"/>
      <c r="D106" s="138"/>
      <c r="E106" s="206"/>
    </row>
    <row r="107" spans="1:5">
      <c r="A107" s="138"/>
      <c r="B107" s="138"/>
      <c r="C107" s="207"/>
      <c r="D107" s="208"/>
      <c r="E107" s="206"/>
    </row>
    <row r="108" spans="1:5">
      <c r="A108" s="138"/>
      <c r="B108" s="138"/>
      <c r="C108" s="208"/>
      <c r="D108" s="209"/>
      <c r="E108" s="210"/>
    </row>
    <row r="109" spans="1:5">
      <c r="A109" s="138"/>
      <c r="B109" s="138"/>
      <c r="C109" s="208"/>
      <c r="D109" s="208"/>
      <c r="E109" s="208"/>
    </row>
  </sheetData>
  <mergeCells count="11">
    <mergeCell ref="C8:D8"/>
    <mergeCell ref="A1:E1"/>
    <mergeCell ref="A2:E2"/>
    <mergeCell ref="A3:E3"/>
    <mergeCell ref="A4:E4"/>
    <mergeCell ref="A5:A10"/>
    <mergeCell ref="B5:B10"/>
    <mergeCell ref="C5:D5"/>
    <mergeCell ref="E5:E10"/>
    <mergeCell ref="C6:D6"/>
    <mergeCell ref="C7:D7"/>
  </mergeCells>
  <pageMargins left="0.9055118110236221" right="0.70866141732283472" top="0.74803149606299213" bottom="0.74803149606299213" header="0.31496062992125984" footer="0.31496062992125984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13" zoomScale="140" zoomScaleNormal="140" workbookViewId="0">
      <selection activeCell="I100" sqref="I100"/>
    </sheetView>
  </sheetViews>
  <sheetFormatPr baseColWidth="10" defaultRowHeight="15"/>
  <cols>
    <col min="1" max="1" width="5.42578125" customWidth="1"/>
    <col min="2" max="2" width="37.42578125" customWidth="1"/>
    <col min="3" max="3" width="16" customWidth="1"/>
    <col min="4" max="4" width="16.28515625" customWidth="1"/>
    <col min="5" max="5" width="16" customWidth="1"/>
  </cols>
  <sheetData>
    <row r="1" spans="1:5">
      <c r="A1" s="487" t="s">
        <v>159</v>
      </c>
      <c r="B1" s="488"/>
      <c r="C1" s="488"/>
      <c r="D1" s="488"/>
      <c r="E1" s="489"/>
    </row>
    <row r="2" spans="1:5">
      <c r="A2" s="504" t="s">
        <v>343</v>
      </c>
      <c r="B2" s="505"/>
      <c r="C2" s="505"/>
      <c r="D2" s="505"/>
      <c r="E2" s="506"/>
    </row>
    <row r="3" spans="1:5">
      <c r="A3" s="484" t="s">
        <v>0</v>
      </c>
      <c r="B3" s="485"/>
      <c r="C3" s="485"/>
      <c r="D3" s="485"/>
      <c r="E3" s="486"/>
    </row>
    <row r="4" spans="1:5" ht="15.75" thickBot="1">
      <c r="A4" s="481" t="s">
        <v>327</v>
      </c>
      <c r="B4" s="482"/>
      <c r="C4" s="482"/>
      <c r="D4" s="482"/>
      <c r="E4" s="483"/>
    </row>
    <row r="5" spans="1:5">
      <c r="A5" s="491" t="s">
        <v>3</v>
      </c>
      <c r="B5" s="495" t="s">
        <v>41</v>
      </c>
      <c r="C5" s="565" t="s">
        <v>243</v>
      </c>
      <c r="D5" s="566"/>
      <c r="E5" s="567" t="s">
        <v>74</v>
      </c>
    </row>
    <row r="6" spans="1:5">
      <c r="A6" s="561"/>
      <c r="B6" s="563"/>
      <c r="C6" s="559" t="s">
        <v>212</v>
      </c>
      <c r="D6" s="570"/>
      <c r="E6" s="568"/>
    </row>
    <row r="7" spans="1:5">
      <c r="A7" s="561"/>
      <c r="B7" s="563"/>
      <c r="C7" s="559" t="s">
        <v>231</v>
      </c>
      <c r="D7" s="560"/>
      <c r="E7" s="568"/>
    </row>
    <row r="8" spans="1:5">
      <c r="A8" s="493"/>
      <c r="B8" s="497"/>
      <c r="C8" s="559" t="s">
        <v>206</v>
      </c>
      <c r="D8" s="560"/>
      <c r="E8" s="568"/>
    </row>
    <row r="9" spans="1:5">
      <c r="A9" s="493"/>
      <c r="B9" s="497"/>
      <c r="C9" s="184" t="s">
        <v>207</v>
      </c>
      <c r="D9" s="184" t="s">
        <v>208</v>
      </c>
      <c r="E9" s="568"/>
    </row>
    <row r="10" spans="1:5" ht="15.75" thickBot="1">
      <c r="A10" s="562"/>
      <c r="B10" s="564"/>
      <c r="C10" s="185" t="s">
        <v>296</v>
      </c>
      <c r="D10" s="185" t="s">
        <v>297</v>
      </c>
      <c r="E10" s="569"/>
    </row>
    <row r="11" spans="1:5" ht="15" customHeight="1">
      <c r="A11" s="186" t="s">
        <v>138</v>
      </c>
      <c r="B11" s="187" t="s">
        <v>139</v>
      </c>
      <c r="C11" s="188">
        <f>C13+C18+C20+C23</f>
        <v>30047.5</v>
      </c>
      <c r="D11" s="188">
        <f>D13+D18+D20+D23</f>
        <v>815825</v>
      </c>
      <c r="E11" s="299">
        <f>E13+E18+E20+E23</f>
        <v>845872.5</v>
      </c>
    </row>
    <row r="12" spans="1:5" ht="15" customHeight="1">
      <c r="A12" s="189"/>
      <c r="B12" s="190"/>
      <c r="C12" s="183"/>
      <c r="D12" s="183"/>
      <c r="E12" s="60"/>
    </row>
    <row r="13" spans="1:5" ht="15" customHeight="1">
      <c r="A13" s="189" t="s">
        <v>132</v>
      </c>
      <c r="B13" s="191" t="s">
        <v>122</v>
      </c>
      <c r="C13" s="183">
        <f>+C14+C15+C16+C17</f>
        <v>29560</v>
      </c>
      <c r="D13" s="183">
        <f>+D14+D15+D16+D17</f>
        <v>730000</v>
      </c>
      <c r="E13" s="60">
        <f>+E14+E15+E16+E17</f>
        <v>759560</v>
      </c>
    </row>
    <row r="14" spans="1:5" ht="15" customHeight="1">
      <c r="A14" s="58">
        <v>51201</v>
      </c>
      <c r="B14" s="192" t="s">
        <v>17</v>
      </c>
      <c r="C14" s="182">
        <v>3000</v>
      </c>
      <c r="D14" s="182">
        <v>416000</v>
      </c>
      <c r="E14" s="57">
        <f t="shared" ref="E14:E24" si="0">SUM(C14:D14)</f>
        <v>419000</v>
      </c>
    </row>
    <row r="15" spans="1:5" ht="15" customHeight="1">
      <c r="A15" s="58">
        <v>51202</v>
      </c>
      <c r="B15" s="192" t="s">
        <v>85</v>
      </c>
      <c r="C15" s="182">
        <v>22560</v>
      </c>
      <c r="D15" s="182">
        <v>261000</v>
      </c>
      <c r="E15" s="57">
        <f t="shared" si="0"/>
        <v>283560</v>
      </c>
    </row>
    <row r="16" spans="1:5" ht="15" customHeight="1">
      <c r="A16" s="58">
        <v>51203</v>
      </c>
      <c r="B16" s="192" t="s">
        <v>18</v>
      </c>
      <c r="C16" s="182">
        <v>4000</v>
      </c>
      <c r="D16" s="182">
        <v>41000</v>
      </c>
      <c r="E16" s="57">
        <f t="shared" si="0"/>
        <v>45000</v>
      </c>
    </row>
    <row r="17" spans="1:5" ht="15" customHeight="1">
      <c r="A17" s="58">
        <v>51207</v>
      </c>
      <c r="B17" s="192" t="s">
        <v>319</v>
      </c>
      <c r="C17" s="182"/>
      <c r="D17" s="182">
        <v>12000</v>
      </c>
      <c r="E17" s="57">
        <f t="shared" si="0"/>
        <v>12000</v>
      </c>
    </row>
    <row r="18" spans="1:5" ht="15" customHeight="1">
      <c r="A18" s="59">
        <v>513</v>
      </c>
      <c r="B18" s="191" t="s">
        <v>133</v>
      </c>
      <c r="C18" s="183">
        <f>+C19</f>
        <v>0</v>
      </c>
      <c r="D18" s="183">
        <f>+D19</f>
        <v>14000</v>
      </c>
      <c r="E18" s="60">
        <f t="shared" si="0"/>
        <v>14000</v>
      </c>
    </row>
    <row r="19" spans="1:5" ht="15" customHeight="1">
      <c r="A19" s="58">
        <v>51301</v>
      </c>
      <c r="B19" s="192" t="s">
        <v>58</v>
      </c>
      <c r="C19" s="182">
        <f>'FONDOS 75%'!C19+'FONDOS 2%'!C19</f>
        <v>0</v>
      </c>
      <c r="D19" s="182">
        <v>14000</v>
      </c>
      <c r="E19" s="57">
        <f t="shared" si="0"/>
        <v>14000</v>
      </c>
    </row>
    <row r="20" spans="1:5" ht="15" customHeight="1">
      <c r="A20" s="59">
        <v>514</v>
      </c>
      <c r="B20" s="191" t="s">
        <v>291</v>
      </c>
      <c r="C20" s="183">
        <f>+C21</f>
        <v>255.00000000000003</v>
      </c>
      <c r="D20" s="183">
        <f>+D21+D22</f>
        <v>37570</v>
      </c>
      <c r="E20" s="60">
        <f t="shared" si="0"/>
        <v>37825</v>
      </c>
    </row>
    <row r="21" spans="1:5" ht="15" customHeight="1">
      <c r="A21" s="58">
        <v>51402</v>
      </c>
      <c r="B21" s="192" t="s">
        <v>67</v>
      </c>
      <c r="C21" s="182">
        <f>C14*8.5%</f>
        <v>255.00000000000003</v>
      </c>
      <c r="D21" s="182">
        <f>(D14+D17)*8.5%</f>
        <v>36380</v>
      </c>
      <c r="E21" s="57">
        <f t="shared" si="0"/>
        <v>36635</v>
      </c>
    </row>
    <row r="22" spans="1:5" ht="15" customHeight="1">
      <c r="A22" s="58">
        <v>51403</v>
      </c>
      <c r="B22" s="193" t="s">
        <v>278</v>
      </c>
      <c r="C22" s="182"/>
      <c r="D22" s="182">
        <f>D19*8.5%</f>
        <v>1190</v>
      </c>
      <c r="E22" s="57">
        <f>SUM(D22)</f>
        <v>1190</v>
      </c>
    </row>
    <row r="23" spans="1:5" ht="15" customHeight="1">
      <c r="A23" s="59">
        <v>515</v>
      </c>
      <c r="B23" s="191" t="s">
        <v>292</v>
      </c>
      <c r="C23" s="183">
        <f>C24</f>
        <v>232.5</v>
      </c>
      <c r="D23" s="183">
        <f>D24+D25</f>
        <v>34255</v>
      </c>
      <c r="E23" s="60">
        <f>+E24+E25</f>
        <v>34487.5</v>
      </c>
    </row>
    <row r="24" spans="1:5" ht="15" customHeight="1">
      <c r="A24" s="58">
        <v>51502</v>
      </c>
      <c r="B24" s="192" t="s">
        <v>67</v>
      </c>
      <c r="C24" s="182">
        <f>C14*7.75%</f>
        <v>232.5</v>
      </c>
      <c r="D24" s="182">
        <f>(D14+D17)*7.75%</f>
        <v>33170</v>
      </c>
      <c r="E24" s="57">
        <f t="shared" si="0"/>
        <v>33402.5</v>
      </c>
    </row>
    <row r="25" spans="1:5" ht="15" customHeight="1">
      <c r="A25" s="58">
        <v>51503</v>
      </c>
      <c r="B25" s="193" t="s">
        <v>278</v>
      </c>
      <c r="C25" s="182"/>
      <c r="D25" s="182">
        <f>D19*7.75%</f>
        <v>1085</v>
      </c>
      <c r="E25" s="57">
        <f>SUM(D25)</f>
        <v>1085</v>
      </c>
    </row>
    <row r="26" spans="1:5" ht="15" customHeight="1">
      <c r="A26" s="58"/>
      <c r="B26" s="192"/>
      <c r="C26" s="182"/>
      <c r="D26" s="182"/>
      <c r="E26" s="57"/>
    </row>
    <row r="27" spans="1:5" ht="15" customHeight="1">
      <c r="A27" s="59">
        <v>54</v>
      </c>
      <c r="B27" s="190" t="s">
        <v>140</v>
      </c>
      <c r="C27" s="183">
        <f>C29+C47+C51+C64+C68+C74</f>
        <v>251000</v>
      </c>
      <c r="D27" s="183">
        <f>D29+D47+D51+D64+D68+D74</f>
        <v>1531610.8199999998</v>
      </c>
      <c r="E27" s="60">
        <f>E29+E47+E51+E64+E68+E74</f>
        <v>1782610.8199999998</v>
      </c>
    </row>
    <row r="28" spans="1:5" ht="15" customHeight="1">
      <c r="A28" s="59"/>
      <c r="B28" s="190"/>
      <c r="C28" s="183"/>
      <c r="D28" s="183"/>
      <c r="E28" s="60"/>
    </row>
    <row r="29" spans="1:5" ht="15" customHeight="1">
      <c r="A29" s="141">
        <v>541</v>
      </c>
      <c r="B29" s="191" t="s">
        <v>112</v>
      </c>
      <c r="C29" s="183">
        <f>SUM(C30:C46)</f>
        <v>166000</v>
      </c>
      <c r="D29" s="183">
        <f>SUM(D30:D46)</f>
        <v>1087110.8199999998</v>
      </c>
      <c r="E29" s="60">
        <f>D29+C29</f>
        <v>1253110.8199999998</v>
      </c>
    </row>
    <row r="30" spans="1:5" ht="15" customHeight="1">
      <c r="A30" s="58">
        <v>54101</v>
      </c>
      <c r="B30" s="192" t="s">
        <v>70</v>
      </c>
      <c r="C30" s="182">
        <v>15000</v>
      </c>
      <c r="D30" s="182">
        <v>35000</v>
      </c>
      <c r="E30" s="57">
        <f t="shared" ref="E30:E46" si="1">SUM(C30:D30)</f>
        <v>50000</v>
      </c>
    </row>
    <row r="31" spans="1:5" ht="15" customHeight="1">
      <c r="A31" s="58">
        <v>54102</v>
      </c>
      <c r="B31" s="192" t="s">
        <v>298</v>
      </c>
      <c r="C31" s="182"/>
      <c r="D31" s="182">
        <v>1000</v>
      </c>
      <c r="E31" s="57">
        <f>SUM(D31)</f>
        <v>1000</v>
      </c>
    </row>
    <row r="32" spans="1:5" ht="15" customHeight="1">
      <c r="A32" s="58">
        <v>54103</v>
      </c>
      <c r="B32" s="192" t="s">
        <v>71</v>
      </c>
      <c r="C32" s="182"/>
      <c r="D32" s="182">
        <v>26704.62</v>
      </c>
      <c r="E32" s="57">
        <f t="shared" si="1"/>
        <v>26704.62</v>
      </c>
    </row>
    <row r="33" spans="1:5" ht="15" customHeight="1">
      <c r="A33" s="58">
        <v>54104</v>
      </c>
      <c r="B33" s="192" t="s">
        <v>10</v>
      </c>
      <c r="C33" s="182">
        <v>5000</v>
      </c>
      <c r="D33" s="182">
        <v>38000</v>
      </c>
      <c r="E33" s="57">
        <f t="shared" si="1"/>
        <v>43000</v>
      </c>
    </row>
    <row r="34" spans="1:5" ht="15" customHeight="1">
      <c r="A34" s="58">
        <v>54105</v>
      </c>
      <c r="B34" s="192" t="s">
        <v>263</v>
      </c>
      <c r="C34" s="182"/>
      <c r="D34" s="182">
        <v>7294.53</v>
      </c>
      <c r="E34" s="57">
        <f>SUM(D34)</f>
        <v>7294.53</v>
      </c>
    </row>
    <row r="35" spans="1:5" ht="15" customHeight="1">
      <c r="A35" s="58">
        <v>54106</v>
      </c>
      <c r="B35" s="192" t="s">
        <v>43</v>
      </c>
      <c r="C35" s="182"/>
      <c r="D35" s="182">
        <v>17700</v>
      </c>
      <c r="E35" s="57">
        <f t="shared" si="1"/>
        <v>17700</v>
      </c>
    </row>
    <row r="36" spans="1:5" ht="15" customHeight="1">
      <c r="A36" s="58">
        <v>54107</v>
      </c>
      <c r="B36" s="192" t="s">
        <v>44</v>
      </c>
      <c r="C36" s="182">
        <v>25000</v>
      </c>
      <c r="D36" s="182">
        <v>44000</v>
      </c>
      <c r="E36" s="57">
        <f t="shared" si="1"/>
        <v>69000</v>
      </c>
    </row>
    <row r="37" spans="1:5" ht="15" customHeight="1">
      <c r="A37" s="58">
        <v>54108</v>
      </c>
      <c r="B37" s="192" t="s">
        <v>99</v>
      </c>
      <c r="C37" s="182"/>
      <c r="D37" s="182">
        <v>30000</v>
      </c>
      <c r="E37" s="57">
        <f t="shared" si="1"/>
        <v>30000</v>
      </c>
    </row>
    <row r="38" spans="1:5" ht="15" customHeight="1">
      <c r="A38" s="58">
        <v>54109</v>
      </c>
      <c r="B38" s="192" t="s">
        <v>90</v>
      </c>
      <c r="C38" s="182"/>
      <c r="D38" s="182">
        <v>60000</v>
      </c>
      <c r="E38" s="57">
        <f t="shared" si="1"/>
        <v>60000</v>
      </c>
    </row>
    <row r="39" spans="1:5" ht="15" customHeight="1">
      <c r="A39" s="58">
        <v>54110</v>
      </c>
      <c r="B39" s="192" t="s">
        <v>11</v>
      </c>
      <c r="C39" s="182">
        <v>25000</v>
      </c>
      <c r="D39" s="182">
        <v>225000</v>
      </c>
      <c r="E39" s="57">
        <f t="shared" si="1"/>
        <v>250000</v>
      </c>
    </row>
    <row r="40" spans="1:5" ht="15" customHeight="1">
      <c r="A40" s="58">
        <v>54111</v>
      </c>
      <c r="B40" s="192" t="s">
        <v>177</v>
      </c>
      <c r="C40" s="182">
        <v>30000</v>
      </c>
      <c r="D40" s="182">
        <v>260000</v>
      </c>
      <c r="E40" s="57">
        <f t="shared" si="1"/>
        <v>290000</v>
      </c>
    </row>
    <row r="41" spans="1:5" ht="15" customHeight="1">
      <c r="A41" s="58">
        <v>54112</v>
      </c>
      <c r="B41" s="192" t="s">
        <v>176</v>
      </c>
      <c r="C41" s="182">
        <v>30000</v>
      </c>
      <c r="D41" s="182">
        <v>160000</v>
      </c>
      <c r="E41" s="57">
        <f t="shared" si="1"/>
        <v>190000</v>
      </c>
    </row>
    <row r="42" spans="1:5" ht="15" customHeight="1">
      <c r="A42" s="58">
        <v>54114</v>
      </c>
      <c r="B42" s="192" t="s">
        <v>5</v>
      </c>
      <c r="C42" s="182"/>
      <c r="D42" s="182">
        <v>5000</v>
      </c>
      <c r="E42" s="57">
        <f t="shared" si="1"/>
        <v>5000</v>
      </c>
    </row>
    <row r="43" spans="1:5" ht="15" customHeight="1">
      <c r="A43" s="58">
        <v>54115</v>
      </c>
      <c r="B43" s="192" t="s">
        <v>6</v>
      </c>
      <c r="C43" s="182"/>
      <c r="D43" s="182">
        <v>4500</v>
      </c>
      <c r="E43" s="57">
        <f t="shared" si="1"/>
        <v>4500</v>
      </c>
    </row>
    <row r="44" spans="1:5" ht="15" customHeight="1">
      <c r="A44" s="58">
        <v>54118</v>
      </c>
      <c r="B44" s="192" t="s">
        <v>72</v>
      </c>
      <c r="C44" s="182">
        <v>5000</v>
      </c>
      <c r="D44" s="182">
        <v>98000</v>
      </c>
      <c r="E44" s="57">
        <f t="shared" si="1"/>
        <v>103000</v>
      </c>
    </row>
    <row r="45" spans="1:5" ht="15" customHeight="1">
      <c r="A45" s="58">
        <v>54119</v>
      </c>
      <c r="B45" s="192" t="s">
        <v>47</v>
      </c>
      <c r="C45" s="182">
        <v>16000</v>
      </c>
      <c r="D45" s="182">
        <v>50000</v>
      </c>
      <c r="E45" s="57">
        <f t="shared" si="1"/>
        <v>66000</v>
      </c>
    </row>
    <row r="46" spans="1:5" ht="15" customHeight="1">
      <c r="A46" s="58">
        <v>54199</v>
      </c>
      <c r="B46" s="192" t="s">
        <v>12</v>
      </c>
      <c r="C46" s="182">
        <v>15000</v>
      </c>
      <c r="D46" s="182">
        <v>24911.67</v>
      </c>
      <c r="E46" s="57">
        <f t="shared" si="1"/>
        <v>39911.67</v>
      </c>
    </row>
    <row r="47" spans="1:5" ht="15" customHeight="1">
      <c r="A47" s="59">
        <v>542</v>
      </c>
      <c r="B47" s="191" t="s">
        <v>113</v>
      </c>
      <c r="C47" s="183">
        <f>+C48+C49+C50</f>
        <v>80000</v>
      </c>
      <c r="D47" s="183">
        <f>+D48+D49+D50</f>
        <v>22000</v>
      </c>
      <c r="E47" s="60">
        <f>SUM(E48:E50)</f>
        <v>102000</v>
      </c>
    </row>
    <row r="48" spans="1:5" ht="15" customHeight="1">
      <c r="A48" s="58">
        <v>54201</v>
      </c>
      <c r="B48" s="192" t="s">
        <v>7</v>
      </c>
      <c r="C48" s="182">
        <v>80000</v>
      </c>
      <c r="D48" s="182">
        <v>8000</v>
      </c>
      <c r="E48" s="57">
        <f>SUM(C48:D48)</f>
        <v>88000</v>
      </c>
    </row>
    <row r="49" spans="1:5" ht="15" customHeight="1">
      <c r="A49" s="58">
        <v>54202</v>
      </c>
      <c r="B49" s="192" t="s">
        <v>57</v>
      </c>
      <c r="C49" s="182"/>
      <c r="D49" s="182">
        <v>4000</v>
      </c>
      <c r="E49" s="57">
        <f>SUM(C49:D49)</f>
        <v>4000</v>
      </c>
    </row>
    <row r="50" spans="1:5" ht="15" customHeight="1">
      <c r="A50" s="58">
        <v>54203</v>
      </c>
      <c r="B50" s="192" t="s">
        <v>262</v>
      </c>
      <c r="C50" s="182"/>
      <c r="D50" s="182">
        <v>10000</v>
      </c>
      <c r="E50" s="57">
        <f>SUM(C50:D50)</f>
        <v>10000</v>
      </c>
    </row>
    <row r="51" spans="1:5" ht="15" customHeight="1">
      <c r="A51" s="59">
        <v>543</v>
      </c>
      <c r="B51" s="191" t="s">
        <v>134</v>
      </c>
      <c r="C51" s="183">
        <f>SUM(C52:C62)</f>
        <v>5000</v>
      </c>
      <c r="D51" s="183">
        <f>SUM(D52:D62)</f>
        <v>132600</v>
      </c>
      <c r="E51" s="60">
        <f>SUM(E52:E62)</f>
        <v>137600</v>
      </c>
    </row>
    <row r="52" spans="1:5" ht="15" customHeight="1">
      <c r="A52" s="58">
        <v>54301</v>
      </c>
      <c r="B52" s="192" t="s">
        <v>9</v>
      </c>
      <c r="C52" s="182"/>
      <c r="D52" s="182">
        <v>13000</v>
      </c>
      <c r="E52" s="57">
        <f t="shared" ref="E52:E62" si="2">SUM(C52:D52)</f>
        <v>13000</v>
      </c>
    </row>
    <row r="53" spans="1:5" ht="15" customHeight="1">
      <c r="A53" s="58">
        <v>54302</v>
      </c>
      <c r="B53" s="192" t="s">
        <v>77</v>
      </c>
      <c r="C53" s="182"/>
      <c r="D53" s="182">
        <v>5000</v>
      </c>
      <c r="E53" s="57">
        <f t="shared" si="2"/>
        <v>5000</v>
      </c>
    </row>
    <row r="54" spans="1:5" ht="15" customHeight="1">
      <c r="A54" s="58">
        <v>54303</v>
      </c>
      <c r="B54" s="192" t="s">
        <v>275</v>
      </c>
      <c r="C54" s="182"/>
      <c r="D54" s="182">
        <v>10000</v>
      </c>
      <c r="E54" s="57">
        <f>SUM(C54:D54)</f>
        <v>10000</v>
      </c>
    </row>
    <row r="55" spans="1:5" ht="15" customHeight="1">
      <c r="A55" s="58">
        <v>54304</v>
      </c>
      <c r="B55" s="192" t="s">
        <v>73</v>
      </c>
      <c r="C55" s="182"/>
      <c r="D55" s="182">
        <v>13000</v>
      </c>
      <c r="E55" s="57">
        <f t="shared" si="2"/>
        <v>13000</v>
      </c>
    </row>
    <row r="56" spans="1:5" ht="15" customHeight="1">
      <c r="A56" s="58">
        <v>54305</v>
      </c>
      <c r="B56" s="192" t="s">
        <v>52</v>
      </c>
      <c r="C56" s="182"/>
      <c r="D56" s="182">
        <v>7200</v>
      </c>
      <c r="E56" s="57">
        <f t="shared" si="2"/>
        <v>7200</v>
      </c>
    </row>
    <row r="57" spans="1:5" ht="15" customHeight="1">
      <c r="A57" s="58">
        <v>54310</v>
      </c>
      <c r="B57" s="192" t="s">
        <v>299</v>
      </c>
      <c r="C57" s="182"/>
      <c r="D57" s="182">
        <v>1100</v>
      </c>
      <c r="E57" s="57">
        <f t="shared" si="2"/>
        <v>1100</v>
      </c>
    </row>
    <row r="58" spans="1:5" ht="15" customHeight="1">
      <c r="A58" s="58">
        <v>54313</v>
      </c>
      <c r="B58" s="192" t="s">
        <v>102</v>
      </c>
      <c r="C58" s="182"/>
      <c r="D58" s="182">
        <v>9000</v>
      </c>
      <c r="E58" s="57">
        <f t="shared" si="2"/>
        <v>9000</v>
      </c>
    </row>
    <row r="59" spans="1:5" ht="15" customHeight="1">
      <c r="A59" s="58">
        <v>54314</v>
      </c>
      <c r="B59" s="192" t="s">
        <v>14</v>
      </c>
      <c r="C59" s="182"/>
      <c r="D59" s="182">
        <v>2000</v>
      </c>
      <c r="E59" s="57">
        <f t="shared" si="2"/>
        <v>2000</v>
      </c>
    </row>
    <row r="60" spans="1:5" ht="15" customHeight="1">
      <c r="A60" s="58">
        <v>54316</v>
      </c>
      <c r="B60" s="192" t="s">
        <v>55</v>
      </c>
      <c r="C60" s="182"/>
      <c r="D60" s="182">
        <v>9300</v>
      </c>
      <c r="E60" s="57">
        <f t="shared" si="2"/>
        <v>9300</v>
      </c>
    </row>
    <row r="61" spans="1:5" ht="15" customHeight="1">
      <c r="A61" s="58">
        <v>54317</v>
      </c>
      <c r="B61" s="192" t="s">
        <v>56</v>
      </c>
      <c r="C61" s="182"/>
      <c r="D61" s="182">
        <v>30000</v>
      </c>
      <c r="E61" s="57">
        <f t="shared" si="2"/>
        <v>30000</v>
      </c>
    </row>
    <row r="62" spans="1:5" ht="15" customHeight="1">
      <c r="A62" s="58">
        <v>54399</v>
      </c>
      <c r="B62" s="192" t="s">
        <v>105</v>
      </c>
      <c r="C62" s="182">
        <v>5000</v>
      </c>
      <c r="D62" s="182">
        <v>33000</v>
      </c>
      <c r="E62" s="57">
        <f t="shared" si="2"/>
        <v>38000</v>
      </c>
    </row>
    <row r="63" spans="1:5" ht="15" customHeight="1">
      <c r="A63" s="58"/>
      <c r="B63" s="192"/>
      <c r="C63" s="182"/>
      <c r="D63" s="182"/>
      <c r="E63" s="57"/>
    </row>
    <row r="64" spans="1:5" ht="15" customHeight="1">
      <c r="A64" s="141">
        <v>544</v>
      </c>
      <c r="B64" s="191" t="s">
        <v>114</v>
      </c>
      <c r="C64" s="182"/>
      <c r="D64" s="194">
        <f>+D65+D66</f>
        <v>2600</v>
      </c>
      <c r="E64" s="85">
        <f>+E65+E66</f>
        <v>2600</v>
      </c>
    </row>
    <row r="65" spans="1:5" ht="15" customHeight="1">
      <c r="A65" s="58">
        <v>54402</v>
      </c>
      <c r="B65" s="192" t="s">
        <v>60</v>
      </c>
      <c r="C65" s="182"/>
      <c r="D65" s="182">
        <v>2000</v>
      </c>
      <c r="E65" s="57">
        <f>SUM(D65)</f>
        <v>2000</v>
      </c>
    </row>
    <row r="66" spans="1:5" ht="15" customHeight="1">
      <c r="A66" s="58">
        <v>54403</v>
      </c>
      <c r="B66" s="192" t="s">
        <v>300</v>
      </c>
      <c r="C66" s="182"/>
      <c r="D66" s="182">
        <v>600</v>
      </c>
      <c r="E66" s="57">
        <f>SUM(D66)</f>
        <v>600</v>
      </c>
    </row>
    <row r="67" spans="1:5" ht="15" customHeight="1">
      <c r="A67" s="58"/>
      <c r="B67" s="192"/>
      <c r="C67" s="182"/>
      <c r="D67" s="182"/>
      <c r="E67" s="57"/>
    </row>
    <row r="68" spans="1:5" ht="15" customHeight="1">
      <c r="A68" s="59">
        <v>545</v>
      </c>
      <c r="B68" s="191" t="s">
        <v>135</v>
      </c>
      <c r="C68" s="183"/>
      <c r="D68" s="183">
        <f>SUM(D69:D73)</f>
        <v>61200</v>
      </c>
      <c r="E68" s="60">
        <f>SUM(E69:E73)</f>
        <v>61200</v>
      </c>
    </row>
    <row r="69" spans="1:5" ht="15" customHeight="1">
      <c r="A69" s="86">
        <v>54501</v>
      </c>
      <c r="B69" s="192" t="s">
        <v>277</v>
      </c>
      <c r="C69" s="183"/>
      <c r="D69" s="195">
        <v>2000</v>
      </c>
      <c r="E69" s="87">
        <f>SUM(D69)</f>
        <v>2000</v>
      </c>
    </row>
    <row r="70" spans="1:5" ht="15" customHeight="1">
      <c r="A70" s="58">
        <v>54505</v>
      </c>
      <c r="B70" s="192" t="s">
        <v>169</v>
      </c>
      <c r="C70" s="182"/>
      <c r="D70" s="182">
        <v>200</v>
      </c>
      <c r="E70" s="57">
        <f>SUM(D70:D70)</f>
        <v>200</v>
      </c>
    </row>
    <row r="71" spans="1:5" ht="15" customHeight="1">
      <c r="A71" s="58">
        <v>54507</v>
      </c>
      <c r="B71" s="192" t="s">
        <v>170</v>
      </c>
      <c r="C71" s="182"/>
      <c r="D71" s="182">
        <v>8000</v>
      </c>
      <c r="E71" s="57">
        <f>SUM(D71)</f>
        <v>8000</v>
      </c>
    </row>
    <row r="72" spans="1:5" ht="15" customHeight="1">
      <c r="A72" s="58">
        <v>54508</v>
      </c>
      <c r="B72" s="192" t="s">
        <v>171</v>
      </c>
      <c r="C72" s="182"/>
      <c r="D72" s="182">
        <v>48000</v>
      </c>
      <c r="E72" s="57">
        <f>SUM(D72:D72)</f>
        <v>48000</v>
      </c>
    </row>
    <row r="73" spans="1:5" ht="15" customHeight="1">
      <c r="A73" s="58">
        <v>54599</v>
      </c>
      <c r="B73" s="192" t="s">
        <v>100</v>
      </c>
      <c r="C73" s="182"/>
      <c r="D73" s="182">
        <v>3000</v>
      </c>
      <c r="E73" s="57">
        <f>SUM(D73:D73)</f>
        <v>3000</v>
      </c>
    </row>
    <row r="74" spans="1:5" ht="15" customHeight="1">
      <c r="A74" s="59">
        <v>546</v>
      </c>
      <c r="B74" s="191" t="s">
        <v>136</v>
      </c>
      <c r="C74" s="183"/>
      <c r="D74" s="183">
        <f>+D75</f>
        <v>226100</v>
      </c>
      <c r="E74" s="60">
        <f>+E75</f>
        <v>226100</v>
      </c>
    </row>
    <row r="75" spans="1:5" ht="15" customHeight="1">
      <c r="A75" s="58">
        <v>54602</v>
      </c>
      <c r="B75" s="192" t="s">
        <v>15</v>
      </c>
      <c r="C75" s="182"/>
      <c r="D75" s="182">
        <v>226100</v>
      </c>
      <c r="E75" s="57">
        <f>SUM(C75:D75)</f>
        <v>226100</v>
      </c>
    </row>
    <row r="76" spans="1:5" ht="15" customHeight="1">
      <c r="A76" s="58"/>
      <c r="B76" s="192"/>
      <c r="C76" s="182"/>
      <c r="D76" s="182"/>
      <c r="E76" s="57"/>
    </row>
    <row r="77" spans="1:5" ht="15" customHeight="1">
      <c r="A77" s="59">
        <v>55</v>
      </c>
      <c r="B77" s="190" t="s">
        <v>108</v>
      </c>
      <c r="C77" s="183">
        <f>+C79+C81</f>
        <v>10000</v>
      </c>
      <c r="D77" s="183">
        <f>+D79+D81</f>
        <v>7048.5400000000009</v>
      </c>
      <c r="E77" s="60">
        <f>+E79+E81</f>
        <v>17048.54</v>
      </c>
    </row>
    <row r="78" spans="1:5" ht="15" customHeight="1">
      <c r="A78" s="59"/>
      <c r="B78" s="190"/>
      <c r="C78" s="183"/>
      <c r="D78" s="183"/>
      <c r="E78" s="60"/>
    </row>
    <row r="79" spans="1:5" ht="15" customHeight="1">
      <c r="A79" s="59">
        <v>556</v>
      </c>
      <c r="B79" s="191" t="s">
        <v>137</v>
      </c>
      <c r="C79" s="183">
        <f>+C80</f>
        <v>10000</v>
      </c>
      <c r="D79" s="183">
        <f>+D80</f>
        <v>4071.36</v>
      </c>
      <c r="E79" s="60">
        <f>+E80</f>
        <v>14071.36</v>
      </c>
    </row>
    <row r="80" spans="1:5" ht="15" customHeight="1">
      <c r="A80" s="58">
        <v>55603</v>
      </c>
      <c r="B80" s="192" t="s">
        <v>64</v>
      </c>
      <c r="C80" s="182">
        <v>10000</v>
      </c>
      <c r="D80" s="182">
        <v>4071.36</v>
      </c>
      <c r="E80" s="57">
        <f>SUM(C80:D80)</f>
        <v>14071.36</v>
      </c>
    </row>
    <row r="81" spans="1:5" ht="15" customHeight="1">
      <c r="A81" s="59">
        <v>557</v>
      </c>
      <c r="B81" s="191" t="s">
        <v>117</v>
      </c>
      <c r="C81" s="183"/>
      <c r="D81" s="183">
        <f>+D82+D83</f>
        <v>2977.1800000000003</v>
      </c>
      <c r="E81" s="60">
        <f>+E82+E83</f>
        <v>2977.1800000000003</v>
      </c>
    </row>
    <row r="82" spans="1:5" ht="15" customHeight="1">
      <c r="A82" s="58">
        <v>55703</v>
      </c>
      <c r="B82" s="192" t="s">
        <v>65</v>
      </c>
      <c r="C82" s="182"/>
      <c r="D82" s="182">
        <v>590.72</v>
      </c>
      <c r="E82" s="57">
        <f>SUM(C82:D82)</f>
        <v>590.72</v>
      </c>
    </row>
    <row r="83" spans="1:5" ht="15" customHeight="1">
      <c r="A83" s="58">
        <v>55799</v>
      </c>
      <c r="B83" s="192" t="s">
        <v>83</v>
      </c>
      <c r="C83" s="182"/>
      <c r="D83" s="182">
        <v>2386.46</v>
      </c>
      <c r="E83" s="57">
        <f>SUM(C83:D83)</f>
        <v>2386.46</v>
      </c>
    </row>
    <row r="84" spans="1:5" ht="15" customHeight="1">
      <c r="A84" s="58"/>
      <c r="B84" s="192"/>
      <c r="C84" s="182"/>
      <c r="D84" s="182"/>
      <c r="E84" s="57"/>
    </row>
    <row r="85" spans="1:5" ht="15" customHeight="1">
      <c r="A85" s="59">
        <v>56</v>
      </c>
      <c r="B85" s="190" t="s">
        <v>141</v>
      </c>
      <c r="C85" s="183"/>
      <c r="D85" s="183">
        <f>+D87+D90</f>
        <v>80700</v>
      </c>
      <c r="E85" s="60">
        <f>+E87+E90</f>
        <v>80700</v>
      </c>
    </row>
    <row r="86" spans="1:5" ht="15" customHeight="1">
      <c r="A86" s="59"/>
      <c r="B86" s="190"/>
      <c r="C86" s="182"/>
      <c r="D86" s="182"/>
      <c r="E86" s="57"/>
    </row>
    <row r="87" spans="1:5" ht="15" customHeight="1">
      <c r="A87" s="59">
        <v>562</v>
      </c>
      <c r="B87" s="190" t="s">
        <v>302</v>
      </c>
      <c r="C87" s="194">
        <f>+C88</f>
        <v>0</v>
      </c>
      <c r="D87" s="194">
        <f>+D88</f>
        <v>200</v>
      </c>
      <c r="E87" s="85">
        <f>+E88</f>
        <v>200</v>
      </c>
    </row>
    <row r="88" spans="1:5" ht="15" customHeight="1">
      <c r="A88" s="86">
        <v>56205</v>
      </c>
      <c r="B88" s="196" t="s">
        <v>301</v>
      </c>
      <c r="C88" s="182"/>
      <c r="D88" s="182">
        <v>200</v>
      </c>
      <c r="E88" s="57">
        <f>SUM(D88)</f>
        <v>200</v>
      </c>
    </row>
    <row r="89" spans="1:5" ht="15" customHeight="1">
      <c r="A89" s="59"/>
      <c r="B89" s="190"/>
      <c r="C89" s="182" t="s">
        <v>322</v>
      </c>
      <c r="D89" s="182"/>
      <c r="E89" s="57"/>
    </row>
    <row r="90" spans="1:5" ht="15" customHeight="1">
      <c r="A90" s="59">
        <v>563</v>
      </c>
      <c r="B90" s="191" t="s">
        <v>128</v>
      </c>
      <c r="C90" s="183">
        <f>+C91+C92</f>
        <v>0</v>
      </c>
      <c r="D90" s="183">
        <f>+D91+D92</f>
        <v>80500</v>
      </c>
      <c r="E90" s="60">
        <f>+E91+E92</f>
        <v>80500</v>
      </c>
    </row>
    <row r="91" spans="1:5" ht="15" customHeight="1">
      <c r="A91" s="58">
        <v>56303</v>
      </c>
      <c r="B91" s="192" t="s">
        <v>80</v>
      </c>
      <c r="C91" s="182"/>
      <c r="D91" s="182">
        <v>40000</v>
      </c>
      <c r="E91" s="57">
        <f>SUM(D91:D91)</f>
        <v>40000</v>
      </c>
    </row>
    <row r="92" spans="1:5" ht="15" customHeight="1">
      <c r="A92" s="58">
        <v>56305</v>
      </c>
      <c r="B92" s="192" t="s">
        <v>97</v>
      </c>
      <c r="C92" s="197"/>
      <c r="D92" s="197">
        <v>40500</v>
      </c>
      <c r="E92" s="57">
        <f>SUM(D92:D92)</f>
        <v>40500</v>
      </c>
    </row>
    <row r="93" spans="1:5" ht="15" customHeight="1">
      <c r="A93" s="58"/>
      <c r="B93" s="192"/>
      <c r="C93" s="182"/>
      <c r="D93" s="182"/>
      <c r="E93" s="57"/>
    </row>
    <row r="94" spans="1:5" ht="15" customHeight="1">
      <c r="A94" s="59">
        <v>61</v>
      </c>
      <c r="B94" s="190" t="s">
        <v>142</v>
      </c>
      <c r="C94" s="183">
        <f>+C96</f>
        <v>195000</v>
      </c>
      <c r="D94" s="183">
        <f>+D96</f>
        <v>19000</v>
      </c>
      <c r="E94" s="60">
        <f>+E96</f>
        <v>214000</v>
      </c>
    </row>
    <row r="95" spans="1:5" ht="15" customHeight="1">
      <c r="A95" s="59"/>
      <c r="B95" s="190"/>
      <c r="C95" s="183"/>
      <c r="D95" s="183"/>
      <c r="E95" s="60"/>
    </row>
    <row r="96" spans="1:5" ht="15" customHeight="1">
      <c r="A96" s="59">
        <v>611</v>
      </c>
      <c r="B96" s="191" t="s">
        <v>119</v>
      </c>
      <c r="C96" s="183">
        <f>SUM(C97:C102)</f>
        <v>195000</v>
      </c>
      <c r="D96" s="183">
        <f>D97+D98+D99+D100+D101+D102+D103</f>
        <v>19000</v>
      </c>
      <c r="E96" s="60">
        <f>SUM(E97:E103)</f>
        <v>214000</v>
      </c>
    </row>
    <row r="97" spans="1:5" ht="15" customHeight="1">
      <c r="A97" s="58">
        <v>61101</v>
      </c>
      <c r="B97" s="192" t="s">
        <v>98</v>
      </c>
      <c r="C97" s="182">
        <v>70000</v>
      </c>
      <c r="D97" s="182"/>
      <c r="E97" s="57">
        <f>SUM(C97:D97)</f>
        <v>70000</v>
      </c>
    </row>
    <row r="98" spans="1:5" ht="15" customHeight="1">
      <c r="A98" s="58">
        <v>61102</v>
      </c>
      <c r="B98" s="192" t="s">
        <v>87</v>
      </c>
      <c r="C98" s="182">
        <v>45000</v>
      </c>
      <c r="D98" s="182">
        <v>6000</v>
      </c>
      <c r="E98" s="57">
        <f>SUM(C98:D98)</f>
        <v>51000</v>
      </c>
    </row>
    <row r="99" spans="1:5" ht="15" customHeight="1">
      <c r="A99" s="58">
        <v>61103</v>
      </c>
      <c r="B99" s="192" t="s">
        <v>103</v>
      </c>
      <c r="C99" s="182">
        <v>35000</v>
      </c>
      <c r="D99" s="182"/>
      <c r="E99" s="57">
        <f>SUM(C99:D99)</f>
        <v>35000</v>
      </c>
    </row>
    <row r="100" spans="1:5" ht="15" customHeight="1">
      <c r="A100" s="58">
        <v>61104</v>
      </c>
      <c r="B100" s="192" t="s">
        <v>86</v>
      </c>
      <c r="C100" s="182">
        <v>45000</v>
      </c>
      <c r="D100" s="182"/>
      <c r="E100" s="57">
        <f>SUM(C100:D100)</f>
        <v>45000</v>
      </c>
    </row>
    <row r="101" spans="1:5" ht="15" customHeight="1">
      <c r="A101" s="58">
        <v>61105</v>
      </c>
      <c r="B101" s="192" t="s">
        <v>88</v>
      </c>
      <c r="C101" s="182"/>
      <c r="D101" s="182"/>
      <c r="E101" s="57"/>
    </row>
    <row r="102" spans="1:5" ht="15" customHeight="1">
      <c r="A102" s="58">
        <v>61108</v>
      </c>
      <c r="B102" s="192" t="s">
        <v>101</v>
      </c>
      <c r="C102" s="182"/>
      <c r="D102" s="182">
        <v>7000</v>
      </c>
      <c r="E102" s="57">
        <f>SUM(C102:D102)</f>
        <v>7000</v>
      </c>
    </row>
    <row r="103" spans="1:5" ht="15" customHeight="1">
      <c r="A103" s="58">
        <v>61403</v>
      </c>
      <c r="B103" s="192" t="s">
        <v>276</v>
      </c>
      <c r="C103" s="182"/>
      <c r="D103" s="182">
        <v>6000</v>
      </c>
      <c r="E103" s="57">
        <f>SUM(C103:D103)</f>
        <v>6000</v>
      </c>
    </row>
    <row r="104" spans="1:5" ht="15" customHeight="1" thickBot="1">
      <c r="A104" s="198"/>
      <c r="B104" s="199" t="s">
        <v>186</v>
      </c>
      <c r="C104" s="200">
        <f>C94+C85+C77+C27+C11</f>
        <v>486047.5</v>
      </c>
      <c r="D104" s="200">
        <f>D94+D85+D77+D27+D11</f>
        <v>2454184.36</v>
      </c>
      <c r="E104" s="300">
        <f>D104+C104</f>
        <v>2940231.86</v>
      </c>
    </row>
    <row r="105" spans="1:5">
      <c r="A105" s="202"/>
      <c r="B105" s="202"/>
      <c r="C105" s="203"/>
      <c r="D105" s="203"/>
      <c r="E105" s="204"/>
    </row>
  </sheetData>
  <mergeCells count="11">
    <mergeCell ref="C8:D8"/>
    <mergeCell ref="A1:E1"/>
    <mergeCell ref="A2:E2"/>
    <mergeCell ref="A3:E3"/>
    <mergeCell ref="A4:E4"/>
    <mergeCell ref="A5:A10"/>
    <mergeCell ref="B5:B10"/>
    <mergeCell ref="C5:D5"/>
    <mergeCell ref="E5:E10"/>
    <mergeCell ref="C6:D6"/>
    <mergeCell ref="C7:D7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A43" zoomScale="180" zoomScaleNormal="180" workbookViewId="0">
      <selection activeCell="E58" sqref="E58"/>
    </sheetView>
  </sheetViews>
  <sheetFormatPr baseColWidth="10" defaultRowHeight="16.5" customHeight="1"/>
  <cols>
    <col min="1" max="1" width="6.7109375" customWidth="1"/>
    <col min="2" max="2" width="24.5703125" customWidth="1"/>
    <col min="3" max="8" width="10.7109375" customWidth="1"/>
  </cols>
  <sheetData>
    <row r="1" spans="1:9" s="4" customFormat="1" ht="15.75" customHeight="1">
      <c r="A1" s="571" t="s">
        <v>2</v>
      </c>
      <c r="B1" s="571"/>
      <c r="C1" s="571"/>
      <c r="D1" s="571"/>
      <c r="E1" s="571"/>
      <c r="F1" s="571"/>
      <c r="G1" s="571"/>
      <c r="H1" s="571"/>
    </row>
    <row r="2" spans="1:9" s="4" customFormat="1" ht="16.5" customHeight="1">
      <c r="A2" s="571" t="s">
        <v>1</v>
      </c>
      <c r="B2" s="571"/>
      <c r="C2" s="571"/>
      <c r="D2" s="571"/>
      <c r="E2" s="571"/>
      <c r="F2" s="571"/>
      <c r="G2" s="571"/>
      <c r="H2" s="571"/>
    </row>
    <row r="3" spans="1:9" s="4" customFormat="1" ht="16.5" customHeight="1">
      <c r="A3" s="571" t="s">
        <v>265</v>
      </c>
      <c r="B3" s="571"/>
      <c r="C3" s="571"/>
      <c r="D3" s="571"/>
      <c r="E3" s="571"/>
      <c r="F3" s="571"/>
      <c r="G3" s="571"/>
      <c r="H3" s="571"/>
    </row>
    <row r="4" spans="1:9" s="4" customFormat="1" ht="16.5" customHeight="1">
      <c r="A4" s="571" t="s">
        <v>329</v>
      </c>
      <c r="B4" s="571"/>
      <c r="C4" s="571"/>
      <c r="D4" s="571"/>
      <c r="E4" s="571"/>
      <c r="F4" s="571"/>
      <c r="G4" s="571"/>
      <c r="H4" s="571"/>
    </row>
    <row r="5" spans="1:9" s="4" customFormat="1" ht="16.5" customHeight="1" thickBot="1">
      <c r="A5" s="571" t="s">
        <v>21</v>
      </c>
      <c r="B5" s="571"/>
      <c r="C5" s="571"/>
      <c r="D5" s="571"/>
      <c r="E5" s="571"/>
      <c r="F5" s="571"/>
      <c r="G5" s="571"/>
      <c r="H5" s="571"/>
    </row>
    <row r="6" spans="1:9" s="4" customFormat="1" ht="18" customHeight="1">
      <c r="A6" s="576" t="s">
        <v>179</v>
      </c>
      <c r="B6" s="577"/>
      <c r="C6" s="577"/>
      <c r="D6" s="577"/>
      <c r="E6" s="577"/>
      <c r="F6" s="577"/>
      <c r="G6" s="577"/>
      <c r="H6" s="578"/>
    </row>
    <row r="7" spans="1:9" ht="17.25" customHeight="1">
      <c r="A7" s="582" t="s">
        <v>165</v>
      </c>
      <c r="B7" s="583" t="s">
        <v>164</v>
      </c>
      <c r="C7" s="580" t="s">
        <v>232</v>
      </c>
      <c r="D7" s="580"/>
      <c r="E7" s="580"/>
      <c r="F7" s="585" t="s">
        <v>340</v>
      </c>
      <c r="G7" s="584" t="s">
        <v>274</v>
      </c>
      <c r="H7" s="579" t="s">
        <v>42</v>
      </c>
    </row>
    <row r="8" spans="1:9" ht="18.75" customHeight="1">
      <c r="A8" s="582"/>
      <c r="B8" s="583"/>
      <c r="C8" s="580" t="s">
        <v>233</v>
      </c>
      <c r="D8" s="580"/>
      <c r="E8" s="581" t="s">
        <v>180</v>
      </c>
      <c r="F8" s="586"/>
      <c r="G8" s="584"/>
      <c r="H8" s="579"/>
    </row>
    <row r="9" spans="1:9" ht="83.25" customHeight="1">
      <c r="A9" s="582"/>
      <c r="B9" s="583"/>
      <c r="C9" s="128" t="s">
        <v>234</v>
      </c>
      <c r="D9" s="128" t="s">
        <v>235</v>
      </c>
      <c r="E9" s="581"/>
      <c r="F9" s="587"/>
      <c r="G9" s="584"/>
      <c r="H9" s="579"/>
    </row>
    <row r="10" spans="1:9" ht="19.5" customHeight="1">
      <c r="A10" s="113">
        <v>1</v>
      </c>
      <c r="B10" s="114" t="s">
        <v>96</v>
      </c>
      <c r="C10" s="115"/>
      <c r="D10" s="115"/>
      <c r="E10" s="115"/>
      <c r="F10" s="115"/>
      <c r="G10" s="116">
        <v>748358.17</v>
      </c>
      <c r="H10" s="117">
        <f>G10</f>
        <v>748358.17</v>
      </c>
    </row>
    <row r="11" spans="1:9" ht="19.5" customHeight="1">
      <c r="A11" s="113">
        <v>11</v>
      </c>
      <c r="B11" s="114" t="s">
        <v>91</v>
      </c>
      <c r="C11" s="115"/>
      <c r="D11" s="115"/>
      <c r="E11" s="115"/>
      <c r="F11" s="115"/>
      <c r="G11" s="116">
        <v>748358.17</v>
      </c>
      <c r="H11" s="117">
        <f t="shared" ref="H11:H43" si="0">G11</f>
        <v>748358.17</v>
      </c>
    </row>
    <row r="12" spans="1:9" ht="16.5" customHeight="1">
      <c r="A12" s="113">
        <v>118</v>
      </c>
      <c r="B12" s="118" t="s">
        <v>93</v>
      </c>
      <c r="C12" s="115"/>
      <c r="D12" s="115"/>
      <c r="E12" s="115"/>
      <c r="F12" s="115"/>
      <c r="G12" s="116">
        <v>748358.17</v>
      </c>
      <c r="H12" s="117">
        <f t="shared" si="0"/>
        <v>748358.17</v>
      </c>
    </row>
    <row r="13" spans="1:9" ht="16.5" customHeight="1">
      <c r="A13" s="113">
        <v>11801</v>
      </c>
      <c r="B13" s="119" t="s">
        <v>22</v>
      </c>
      <c r="C13" s="115"/>
      <c r="D13" s="115"/>
      <c r="E13" s="115"/>
      <c r="F13" s="115"/>
      <c r="G13" s="301">
        <v>184346.47</v>
      </c>
      <c r="H13" s="120">
        <f t="shared" si="0"/>
        <v>184346.47</v>
      </c>
    </row>
    <row r="14" spans="1:9" ht="16.5" customHeight="1">
      <c r="A14" s="113">
        <v>11802</v>
      </c>
      <c r="B14" s="119" t="s">
        <v>23</v>
      </c>
      <c r="C14" s="115"/>
      <c r="D14" s="115"/>
      <c r="E14" s="115"/>
      <c r="F14" s="115"/>
      <c r="G14" s="301">
        <v>301913.76</v>
      </c>
      <c r="H14" s="120">
        <f t="shared" si="0"/>
        <v>301913.76</v>
      </c>
    </row>
    <row r="15" spans="1:9" ht="16.5" customHeight="1">
      <c r="A15" s="113">
        <v>11803</v>
      </c>
      <c r="B15" s="119" t="s">
        <v>24</v>
      </c>
      <c r="C15" s="115"/>
      <c r="D15" s="115"/>
      <c r="E15" s="115"/>
      <c r="F15" s="115"/>
      <c r="G15" s="301">
        <v>69344.289999999994</v>
      </c>
      <c r="H15" s="120">
        <f t="shared" si="0"/>
        <v>69344.289999999994</v>
      </c>
      <c r="I15" t="s">
        <v>371</v>
      </c>
    </row>
    <row r="16" spans="1:9" ht="16.5" customHeight="1">
      <c r="A16" s="113">
        <v>11804</v>
      </c>
      <c r="B16" s="119" t="s">
        <v>25</v>
      </c>
      <c r="C16" s="115"/>
      <c r="D16" s="115"/>
      <c r="E16" s="115"/>
      <c r="F16" s="115"/>
      <c r="G16" s="301">
        <v>75797.87</v>
      </c>
      <c r="H16" s="120">
        <f t="shared" si="0"/>
        <v>75797.87</v>
      </c>
    </row>
    <row r="17" spans="1:18" ht="16.5" customHeight="1">
      <c r="A17" s="113">
        <v>11818</v>
      </c>
      <c r="B17" s="119" t="s">
        <v>26</v>
      </c>
      <c r="C17" s="115"/>
      <c r="D17" s="115"/>
      <c r="E17" s="115"/>
      <c r="F17" s="115"/>
      <c r="G17" s="301">
        <v>15243.25</v>
      </c>
      <c r="H17" s="120">
        <f t="shared" si="0"/>
        <v>15243.25</v>
      </c>
    </row>
    <row r="18" spans="1:18" ht="16.5" customHeight="1">
      <c r="A18" s="113">
        <v>11899</v>
      </c>
      <c r="B18" s="119" t="s">
        <v>227</v>
      </c>
      <c r="C18" s="115"/>
      <c r="D18" s="115"/>
      <c r="E18" s="115"/>
      <c r="F18" s="115"/>
      <c r="G18" s="301">
        <v>101712.54</v>
      </c>
      <c r="H18" s="120">
        <f t="shared" si="0"/>
        <v>101712.54</v>
      </c>
    </row>
    <row r="19" spans="1:18" ht="16.5" customHeight="1">
      <c r="A19" s="113">
        <v>12</v>
      </c>
      <c r="B19" s="118" t="s">
        <v>173</v>
      </c>
      <c r="C19" s="115"/>
      <c r="D19" s="115"/>
      <c r="E19" s="115"/>
      <c r="F19" s="115"/>
      <c r="G19" s="116">
        <v>1961226.63</v>
      </c>
      <c r="H19" s="120">
        <f t="shared" si="0"/>
        <v>1961226.63</v>
      </c>
    </row>
    <row r="20" spans="1:18" ht="16.5" customHeight="1">
      <c r="A20" s="113">
        <v>121</v>
      </c>
      <c r="B20" s="118" t="s">
        <v>94</v>
      </c>
      <c r="C20" s="115"/>
      <c r="D20" s="115"/>
      <c r="E20" s="115"/>
      <c r="F20" s="115"/>
      <c r="G20" s="116">
        <v>1961226.63</v>
      </c>
      <c r="H20" s="120">
        <f t="shared" si="0"/>
        <v>1961226.63</v>
      </c>
    </row>
    <row r="21" spans="1:18" ht="16.5" customHeight="1">
      <c r="A21" s="113">
        <v>12105</v>
      </c>
      <c r="B21" s="119" t="s">
        <v>27</v>
      </c>
      <c r="C21" s="115"/>
      <c r="D21" s="115"/>
      <c r="E21" s="115"/>
      <c r="F21" s="115"/>
      <c r="G21" s="302">
        <v>95326.23</v>
      </c>
      <c r="H21" s="120">
        <f t="shared" si="0"/>
        <v>95326.23</v>
      </c>
      <c r="N21" s="80"/>
      <c r="O21" s="84"/>
      <c r="P21" s="81"/>
      <c r="Q21" s="82"/>
      <c r="R21" s="82"/>
    </row>
    <row r="22" spans="1:18" ht="16.5" customHeight="1">
      <c r="A22" s="113">
        <v>12106</v>
      </c>
      <c r="B22" s="119" t="s">
        <v>28</v>
      </c>
      <c r="C22" s="115"/>
      <c r="D22" s="115"/>
      <c r="E22" s="115"/>
      <c r="F22" s="115"/>
      <c r="G22" s="302">
        <v>2547.89</v>
      </c>
      <c r="H22" s="120">
        <f t="shared" si="0"/>
        <v>2547.89</v>
      </c>
      <c r="N22" s="80"/>
      <c r="O22" s="84"/>
      <c r="P22" s="81"/>
      <c r="Q22" s="82"/>
      <c r="R22" s="82"/>
    </row>
    <row r="23" spans="1:18" ht="16.5" customHeight="1">
      <c r="A23" s="113">
        <v>12107</v>
      </c>
      <c r="B23" s="119" t="s">
        <v>271</v>
      </c>
      <c r="C23" s="115"/>
      <c r="D23" s="115"/>
      <c r="E23" s="115"/>
      <c r="F23" s="115"/>
      <c r="G23" s="302">
        <v>43194.59</v>
      </c>
      <c r="H23" s="120">
        <f t="shared" si="0"/>
        <v>43194.59</v>
      </c>
      <c r="N23" s="80"/>
      <c r="O23" s="84"/>
      <c r="P23" s="81"/>
      <c r="Q23" s="82"/>
      <c r="R23" s="82"/>
    </row>
    <row r="24" spans="1:18" ht="16.5" customHeight="1">
      <c r="A24" s="113">
        <v>12108</v>
      </c>
      <c r="B24" s="119" t="s">
        <v>272</v>
      </c>
      <c r="C24" s="115"/>
      <c r="D24" s="115"/>
      <c r="E24" s="115"/>
      <c r="F24" s="115"/>
      <c r="G24" s="302">
        <v>155901.85</v>
      </c>
      <c r="H24" s="120">
        <f t="shared" si="0"/>
        <v>155901.85</v>
      </c>
      <c r="N24" s="80"/>
      <c r="O24" s="84"/>
      <c r="P24" s="81"/>
      <c r="Q24" s="82"/>
      <c r="R24" s="82"/>
    </row>
    <row r="25" spans="1:18" ht="16.5" customHeight="1">
      <c r="A25" s="113">
        <v>12109</v>
      </c>
      <c r="B25" s="119" t="s">
        <v>29</v>
      </c>
      <c r="C25" s="115"/>
      <c r="D25" s="115"/>
      <c r="E25" s="115"/>
      <c r="F25" s="115"/>
      <c r="G25" s="302">
        <v>543328.02</v>
      </c>
      <c r="H25" s="120">
        <f t="shared" si="0"/>
        <v>543328.02</v>
      </c>
      <c r="N25" s="80"/>
      <c r="O25" s="84"/>
      <c r="P25" s="81"/>
      <c r="Q25" s="82"/>
      <c r="R25" s="82"/>
    </row>
    <row r="26" spans="1:18" ht="16.5" customHeight="1">
      <c r="A26" s="113">
        <v>12110</v>
      </c>
      <c r="B26" s="119" t="s">
        <v>30</v>
      </c>
      <c r="C26" s="115"/>
      <c r="D26" s="115"/>
      <c r="E26" s="115"/>
      <c r="F26" s="115"/>
      <c r="G26" s="302">
        <v>3561.88</v>
      </c>
      <c r="H26" s="120">
        <f t="shared" si="0"/>
        <v>3561.88</v>
      </c>
      <c r="N26" s="80"/>
      <c r="O26" s="84"/>
      <c r="P26" s="81"/>
      <c r="Q26" s="82"/>
      <c r="R26" s="82"/>
    </row>
    <row r="27" spans="1:18" ht="16.5" customHeight="1">
      <c r="A27" s="113">
        <v>12111</v>
      </c>
      <c r="B27" s="119" t="s">
        <v>31</v>
      </c>
      <c r="C27" s="115"/>
      <c r="D27" s="115"/>
      <c r="E27" s="115"/>
      <c r="F27" s="115"/>
      <c r="G27" s="302">
        <v>43367.6</v>
      </c>
      <c r="H27" s="120">
        <f t="shared" si="0"/>
        <v>43367.6</v>
      </c>
      <c r="N27" s="80"/>
      <c r="O27" s="84"/>
      <c r="P27" s="81"/>
      <c r="Q27" s="82"/>
      <c r="R27" s="82"/>
    </row>
    <row r="28" spans="1:18" ht="16.5" customHeight="1">
      <c r="A28" s="113">
        <v>12114</v>
      </c>
      <c r="B28" s="119" t="s">
        <v>32</v>
      </c>
      <c r="C28" s="115"/>
      <c r="D28" s="115"/>
      <c r="E28" s="115"/>
      <c r="F28" s="115"/>
      <c r="G28" s="302">
        <v>92218.17</v>
      </c>
      <c r="H28" s="120">
        <f t="shared" si="0"/>
        <v>92218.17</v>
      </c>
      <c r="N28" s="80"/>
      <c r="O28" s="84"/>
      <c r="P28" s="81"/>
      <c r="Q28" s="82"/>
      <c r="R28" s="82"/>
    </row>
    <row r="29" spans="1:18" ht="16.5" customHeight="1">
      <c r="A29" s="113">
        <v>12115</v>
      </c>
      <c r="B29" s="119" t="s">
        <v>33</v>
      </c>
      <c r="C29" s="115"/>
      <c r="D29" s="115"/>
      <c r="E29" s="115"/>
      <c r="F29" s="115"/>
      <c r="G29" s="302">
        <v>302507.17</v>
      </c>
      <c r="H29" s="120">
        <f t="shared" si="0"/>
        <v>302507.17</v>
      </c>
      <c r="N29" s="80"/>
      <c r="O29" s="84"/>
      <c r="P29" s="81"/>
      <c r="Q29" s="82"/>
      <c r="R29" s="82"/>
    </row>
    <row r="30" spans="1:18" ht="16.5" customHeight="1">
      <c r="A30" s="113">
        <v>12117</v>
      </c>
      <c r="B30" s="119" t="s">
        <v>34</v>
      </c>
      <c r="C30" s="115"/>
      <c r="D30" s="115"/>
      <c r="E30" s="115"/>
      <c r="F30" s="115"/>
      <c r="G30" s="302">
        <v>85251.38</v>
      </c>
      <c r="H30" s="120">
        <f t="shared" si="0"/>
        <v>85251.38</v>
      </c>
      <c r="N30" s="80"/>
      <c r="O30" s="84"/>
      <c r="P30" s="81"/>
      <c r="Q30" s="82"/>
      <c r="R30" s="82"/>
    </row>
    <row r="31" spans="1:18" ht="16.5" customHeight="1">
      <c r="A31" s="113">
        <v>12118</v>
      </c>
      <c r="B31" s="119" t="s">
        <v>35</v>
      </c>
      <c r="C31" s="115"/>
      <c r="D31" s="115"/>
      <c r="E31" s="115"/>
      <c r="F31" s="115"/>
      <c r="G31" s="302">
        <v>387909.31</v>
      </c>
      <c r="H31" s="120">
        <f t="shared" si="0"/>
        <v>387909.31</v>
      </c>
      <c r="N31" s="80"/>
      <c r="O31" s="84"/>
      <c r="P31" s="81"/>
      <c r="Q31" s="83"/>
      <c r="R31" s="83"/>
    </row>
    <row r="32" spans="1:18" ht="16.5" customHeight="1">
      <c r="A32" s="113">
        <v>1211901</v>
      </c>
      <c r="B32" s="119" t="s">
        <v>273</v>
      </c>
      <c r="C32" s="115"/>
      <c r="D32" s="115"/>
      <c r="E32" s="115"/>
      <c r="F32" s="115"/>
      <c r="G32" s="302">
        <v>17607.080000000002</v>
      </c>
      <c r="H32" s="120">
        <f t="shared" si="0"/>
        <v>17607.080000000002</v>
      </c>
      <c r="N32" s="80"/>
      <c r="O32" s="84"/>
      <c r="P32" s="81"/>
      <c r="Q32" s="82"/>
      <c r="R32" s="82"/>
    </row>
    <row r="33" spans="1:18" ht="16.5" customHeight="1">
      <c r="A33" s="113">
        <v>121902</v>
      </c>
      <c r="B33" s="119" t="s">
        <v>36</v>
      </c>
      <c r="C33" s="115"/>
      <c r="D33" s="115"/>
      <c r="E33" s="115"/>
      <c r="F33" s="115"/>
      <c r="G33" s="302">
        <v>14190.72</v>
      </c>
      <c r="H33" s="120">
        <f t="shared" si="0"/>
        <v>14190.72</v>
      </c>
      <c r="N33" s="80"/>
      <c r="O33" s="84"/>
      <c r="P33" s="81"/>
      <c r="Q33" s="82"/>
      <c r="R33" s="82"/>
    </row>
    <row r="34" spans="1:18" ht="16.5" customHeight="1">
      <c r="A34" s="113">
        <v>12122</v>
      </c>
      <c r="B34" s="119" t="s">
        <v>37</v>
      </c>
      <c r="C34" s="115"/>
      <c r="D34" s="115"/>
      <c r="E34" s="115"/>
      <c r="F34" s="115"/>
      <c r="G34" s="302">
        <v>25752.67</v>
      </c>
      <c r="H34" s="120">
        <f t="shared" si="0"/>
        <v>25752.67</v>
      </c>
      <c r="N34" s="80"/>
      <c r="O34" s="84"/>
      <c r="P34" s="81"/>
      <c r="Q34" s="82"/>
      <c r="R34" s="82"/>
    </row>
    <row r="35" spans="1:18" ht="16.5" customHeight="1">
      <c r="A35" s="113">
        <v>12123</v>
      </c>
      <c r="B35" s="119" t="s">
        <v>92</v>
      </c>
      <c r="C35" s="115"/>
      <c r="D35" s="115"/>
      <c r="E35" s="115"/>
      <c r="F35" s="115"/>
      <c r="G35" s="302">
        <v>124371.62</v>
      </c>
      <c r="H35" s="120">
        <f t="shared" si="0"/>
        <v>124371.62</v>
      </c>
      <c r="N35" s="80"/>
      <c r="O35" s="84"/>
      <c r="P35" s="81"/>
      <c r="Q35" s="82"/>
      <c r="R35" s="82"/>
    </row>
    <row r="36" spans="1:18" ht="16.5" customHeight="1">
      <c r="A36" s="113">
        <v>12199</v>
      </c>
      <c r="B36" s="119" t="s">
        <v>228</v>
      </c>
      <c r="C36" s="115"/>
      <c r="D36" s="115"/>
      <c r="E36" s="115"/>
      <c r="F36" s="115"/>
      <c r="G36" s="302">
        <v>24190.44</v>
      </c>
      <c r="H36" s="120">
        <f t="shared" si="0"/>
        <v>24190.44</v>
      </c>
      <c r="N36" s="80"/>
      <c r="O36" s="84"/>
      <c r="P36" s="81"/>
      <c r="Q36" s="82"/>
      <c r="R36" s="82"/>
    </row>
    <row r="37" spans="1:18" ht="16.5" customHeight="1">
      <c r="A37" s="113">
        <v>15</v>
      </c>
      <c r="B37" s="118" t="s">
        <v>163</v>
      </c>
      <c r="C37" s="116"/>
      <c r="D37" s="115"/>
      <c r="E37" s="115"/>
      <c r="F37" s="115"/>
      <c r="G37" s="116">
        <v>159493.57999999999</v>
      </c>
      <c r="H37" s="120">
        <f t="shared" si="0"/>
        <v>159493.57999999999</v>
      </c>
    </row>
    <row r="38" spans="1:18" ht="16.5" customHeight="1">
      <c r="A38" s="113">
        <v>153</v>
      </c>
      <c r="B38" s="118" t="s">
        <v>95</v>
      </c>
      <c r="C38" s="115"/>
      <c r="D38" s="115"/>
      <c r="E38" s="115"/>
      <c r="F38" s="115"/>
      <c r="G38" s="116">
        <v>36279.54</v>
      </c>
      <c r="H38" s="120">
        <f t="shared" si="0"/>
        <v>36279.54</v>
      </c>
    </row>
    <row r="39" spans="1:18" ht="16.5" customHeight="1">
      <c r="A39" s="113">
        <v>15302</v>
      </c>
      <c r="B39" s="119" t="s">
        <v>38</v>
      </c>
      <c r="C39" s="115"/>
      <c r="D39" s="115"/>
      <c r="E39" s="115"/>
      <c r="F39" s="115"/>
      <c r="G39" s="301">
        <v>21691.91</v>
      </c>
      <c r="H39" s="120">
        <f t="shared" si="0"/>
        <v>21691.91</v>
      </c>
    </row>
    <row r="40" spans="1:18" ht="16.5" customHeight="1">
      <c r="A40" s="113">
        <v>15314</v>
      </c>
      <c r="B40" s="119" t="s">
        <v>39</v>
      </c>
      <c r="C40" s="115"/>
      <c r="D40" s="115"/>
      <c r="E40" s="115"/>
      <c r="F40" s="115"/>
      <c r="G40" s="301">
        <v>14587.64</v>
      </c>
      <c r="H40" s="120">
        <f t="shared" si="0"/>
        <v>14587.64</v>
      </c>
    </row>
    <row r="41" spans="1:18" ht="16.5" customHeight="1">
      <c r="A41" s="113">
        <v>157</v>
      </c>
      <c r="B41" s="118" t="s">
        <v>104</v>
      </c>
      <c r="C41" s="115"/>
      <c r="D41" s="115"/>
      <c r="E41" s="115"/>
      <c r="F41" s="115"/>
      <c r="G41" s="116">
        <v>123214.03</v>
      </c>
      <c r="H41" s="120">
        <f t="shared" si="0"/>
        <v>123214.03</v>
      </c>
    </row>
    <row r="42" spans="1:18" ht="16.5" customHeight="1">
      <c r="A42" s="113">
        <v>15703</v>
      </c>
      <c r="B42" s="119" t="s">
        <v>40</v>
      </c>
      <c r="C42" s="115"/>
      <c r="D42" s="115"/>
      <c r="E42" s="115"/>
      <c r="F42" s="115"/>
      <c r="G42" s="301">
        <v>9344.0300000000007</v>
      </c>
      <c r="H42" s="120">
        <f t="shared" si="0"/>
        <v>9344.0300000000007</v>
      </c>
    </row>
    <row r="43" spans="1:18" ht="16.5" customHeight="1">
      <c r="A43" s="113">
        <v>15799</v>
      </c>
      <c r="B43" s="119" t="s">
        <v>162</v>
      </c>
      <c r="C43" s="115"/>
      <c r="D43" s="115"/>
      <c r="E43" s="115"/>
      <c r="F43" s="115"/>
      <c r="G43" s="301">
        <v>113870</v>
      </c>
      <c r="H43" s="120">
        <f t="shared" si="0"/>
        <v>113870</v>
      </c>
    </row>
    <row r="44" spans="1:18" ht="16.5" customHeight="1">
      <c r="A44" s="572" t="s">
        <v>181</v>
      </c>
      <c r="B44" s="573"/>
      <c r="C44" s="125"/>
      <c r="D44" s="125"/>
      <c r="E44" s="125"/>
      <c r="F44" s="125"/>
      <c r="G44" s="125">
        <f>+G12+G20+G37</f>
        <v>2869078.38</v>
      </c>
      <c r="H44" s="125">
        <f>+H12+H20+H37</f>
        <v>2869078.38</v>
      </c>
    </row>
    <row r="45" spans="1:18" ht="16.5" customHeight="1">
      <c r="A45" s="121">
        <v>16</v>
      </c>
      <c r="B45" s="122" t="s">
        <v>141</v>
      </c>
      <c r="C45" s="123">
        <f>+C46</f>
        <v>737060.75</v>
      </c>
      <c r="D45" s="123">
        <f t="shared" ref="D45:G45" si="1">+D46</f>
        <v>0</v>
      </c>
      <c r="E45" s="123">
        <f>C45+D45</f>
        <v>737060.75</v>
      </c>
      <c r="F45" s="123">
        <f t="shared" si="1"/>
        <v>0</v>
      </c>
      <c r="G45" s="123">
        <f t="shared" si="1"/>
        <v>0</v>
      </c>
      <c r="H45" s="117">
        <v>737060.75</v>
      </c>
    </row>
    <row r="46" spans="1:18" ht="16.5" customHeight="1">
      <c r="A46" s="113">
        <v>162</v>
      </c>
      <c r="B46" s="122" t="s">
        <v>147</v>
      </c>
      <c r="C46" s="123">
        <f>+C47</f>
        <v>737060.75</v>
      </c>
      <c r="D46" s="123"/>
      <c r="E46" s="123">
        <f t="shared" ref="E46:E55" si="2">C46+D46</f>
        <v>737060.75</v>
      </c>
      <c r="F46" s="123"/>
      <c r="G46" s="123"/>
      <c r="H46" s="117">
        <v>737060.75</v>
      </c>
    </row>
    <row r="47" spans="1:18" ht="16.5" customHeight="1">
      <c r="A47" s="371">
        <v>16201</v>
      </c>
      <c r="B47" s="119" t="s">
        <v>161</v>
      </c>
      <c r="C47" s="115">
        <v>737060.75</v>
      </c>
      <c r="D47" s="115"/>
      <c r="E47" s="124">
        <f t="shared" si="2"/>
        <v>737060.75</v>
      </c>
      <c r="F47" s="123"/>
      <c r="G47" s="115"/>
      <c r="H47" s="120">
        <v>737060.75</v>
      </c>
    </row>
    <row r="48" spans="1:18" ht="16.5" customHeight="1">
      <c r="A48" s="113">
        <v>22</v>
      </c>
      <c r="B48" s="118" t="s">
        <v>174</v>
      </c>
      <c r="C48" s="116">
        <f>C49</f>
        <v>0</v>
      </c>
      <c r="D48" s="116">
        <v>2951733.36</v>
      </c>
      <c r="E48" s="123">
        <f t="shared" si="2"/>
        <v>2951733.36</v>
      </c>
      <c r="F48" s="116">
        <f t="shared" ref="F48:G48" si="3">F49</f>
        <v>0</v>
      </c>
      <c r="G48" s="116">
        <f t="shared" si="3"/>
        <v>0</v>
      </c>
      <c r="H48" s="117">
        <v>2951733.36</v>
      </c>
    </row>
    <row r="49" spans="1:11" ht="16.5" customHeight="1">
      <c r="A49" s="113">
        <v>222</v>
      </c>
      <c r="B49" s="118" t="s">
        <v>148</v>
      </c>
      <c r="C49" s="116">
        <f>C50</f>
        <v>0</v>
      </c>
      <c r="D49" s="116">
        <v>2951733.36</v>
      </c>
      <c r="E49" s="123">
        <f t="shared" si="2"/>
        <v>2951733.36</v>
      </c>
      <c r="F49" s="116"/>
      <c r="G49" s="116"/>
      <c r="H49" s="117">
        <v>2951733.36</v>
      </c>
    </row>
    <row r="50" spans="1:11" ht="16.5" customHeight="1">
      <c r="A50" s="371">
        <v>22201</v>
      </c>
      <c r="B50" s="119" t="s">
        <v>160</v>
      </c>
      <c r="C50" s="115">
        <v>0</v>
      </c>
      <c r="D50" s="115">
        <v>2951733.36</v>
      </c>
      <c r="E50" s="124">
        <f t="shared" si="2"/>
        <v>2951733.36</v>
      </c>
      <c r="F50" s="115"/>
      <c r="G50" s="115"/>
      <c r="H50" s="120">
        <v>2951733.36</v>
      </c>
      <c r="K50" s="376"/>
    </row>
    <row r="51" spans="1:11" ht="16.5" customHeight="1">
      <c r="A51" s="325">
        <v>32</v>
      </c>
      <c r="B51" s="374" t="s">
        <v>345</v>
      </c>
      <c r="C51" s="326">
        <f>C53+C55</f>
        <v>138187.5</v>
      </c>
      <c r="D51" s="326">
        <f t="shared" ref="D51:G51" si="4">D53+D55</f>
        <v>358709.39</v>
      </c>
      <c r="E51" s="123">
        <f t="shared" si="2"/>
        <v>496896.89</v>
      </c>
      <c r="F51" s="326">
        <f t="shared" si="4"/>
        <v>114180</v>
      </c>
      <c r="G51" s="326">
        <f t="shared" si="4"/>
        <v>0</v>
      </c>
      <c r="H51" s="117">
        <v>611076.89</v>
      </c>
    </row>
    <row r="52" spans="1:11" ht="16.5" customHeight="1">
      <c r="A52" s="325">
        <v>321</v>
      </c>
      <c r="B52" s="374" t="s">
        <v>347</v>
      </c>
      <c r="C52" s="326">
        <f>C53</f>
        <v>70987.59</v>
      </c>
      <c r="D52" s="326">
        <f>D53</f>
        <v>89618.85</v>
      </c>
      <c r="E52" s="123">
        <f t="shared" si="2"/>
        <v>160606.44</v>
      </c>
      <c r="F52" s="326">
        <v>114180</v>
      </c>
      <c r="G52" s="326">
        <v>0</v>
      </c>
      <c r="H52" s="117">
        <v>274786.44</v>
      </c>
    </row>
    <row r="53" spans="1:11" ht="16.5" customHeight="1">
      <c r="A53" s="372">
        <v>32102</v>
      </c>
      <c r="B53" s="324" t="s">
        <v>338</v>
      </c>
      <c r="C53" s="323">
        <v>70987.59</v>
      </c>
      <c r="D53" s="323">
        <v>89618.85</v>
      </c>
      <c r="E53" s="124">
        <f t="shared" si="2"/>
        <v>160606.44</v>
      </c>
      <c r="F53" s="323">
        <v>114180</v>
      </c>
      <c r="G53" s="323">
        <v>0</v>
      </c>
      <c r="H53" s="120">
        <v>274786.44</v>
      </c>
    </row>
    <row r="54" spans="1:11" ht="16.5" customHeight="1">
      <c r="A54" s="325">
        <v>322</v>
      </c>
      <c r="B54" s="374" t="s">
        <v>346</v>
      </c>
      <c r="C54" s="377">
        <f>C55</f>
        <v>67199.91</v>
      </c>
      <c r="D54" s="377">
        <f t="shared" ref="D54:F54" si="5">D55</f>
        <v>269090.53999999998</v>
      </c>
      <c r="E54" s="378">
        <f t="shared" si="2"/>
        <v>336290.44999999995</v>
      </c>
      <c r="F54" s="323">
        <f t="shared" si="5"/>
        <v>0</v>
      </c>
      <c r="G54" s="323">
        <f>G55</f>
        <v>0</v>
      </c>
      <c r="H54" s="117">
        <v>336290.45</v>
      </c>
    </row>
    <row r="55" spans="1:11" ht="16.5" customHeight="1">
      <c r="A55" s="373">
        <v>32201</v>
      </c>
      <c r="B55" s="369" t="s">
        <v>344</v>
      </c>
      <c r="C55" s="379">
        <v>67199.91</v>
      </c>
      <c r="D55" s="379">
        <v>269090.53999999998</v>
      </c>
      <c r="E55" s="380">
        <f t="shared" si="2"/>
        <v>336290.44999999995</v>
      </c>
      <c r="F55" s="370"/>
      <c r="G55" s="370"/>
      <c r="H55" s="120">
        <v>336290.45</v>
      </c>
    </row>
    <row r="56" spans="1:11" ht="18.75" customHeight="1" thickBot="1">
      <c r="A56" s="574" t="s">
        <v>295</v>
      </c>
      <c r="B56" s="575"/>
      <c r="C56" s="375">
        <f>+C45+C51+C48</f>
        <v>875248.25</v>
      </c>
      <c r="D56" s="368">
        <f>+D45+D51+D48</f>
        <v>3310442.75</v>
      </c>
      <c r="E56" s="368">
        <f t="shared" ref="E56:F56" si="6">+E45+E51+E48</f>
        <v>4185691</v>
      </c>
      <c r="F56" s="368">
        <f t="shared" si="6"/>
        <v>114180</v>
      </c>
      <c r="G56" s="368">
        <f>G44</f>
        <v>2869078.38</v>
      </c>
      <c r="H56" s="368">
        <f>H44+H45+H48+H51</f>
        <v>7168949.3799999999</v>
      </c>
    </row>
    <row r="57" spans="1:11" ht="19.5" customHeight="1">
      <c r="A57" s="74"/>
      <c r="B57" s="74"/>
      <c r="C57" s="112" t="s">
        <v>372</v>
      </c>
      <c r="D57" s="112" t="s">
        <v>310</v>
      </c>
      <c r="E57" s="112"/>
      <c r="F57" s="112" t="s">
        <v>339</v>
      </c>
      <c r="G57" s="129" t="s">
        <v>311</v>
      </c>
      <c r="H57" s="1"/>
      <c r="I57" t="s">
        <v>322</v>
      </c>
    </row>
    <row r="58" spans="1:11" ht="19.5" customHeight="1">
      <c r="A58" s="74"/>
      <c r="B58" s="74"/>
      <c r="C58" s="112"/>
      <c r="D58" s="112"/>
      <c r="E58" s="112"/>
      <c r="F58" s="381"/>
      <c r="G58" s="382"/>
      <c r="H58" s="17"/>
    </row>
    <row r="59" spans="1:11" ht="19.5" customHeight="1">
      <c r="A59" s="74"/>
      <c r="B59" s="74"/>
      <c r="C59" s="112"/>
      <c r="D59" s="112"/>
      <c r="E59" s="112"/>
      <c r="F59" s="381"/>
      <c r="G59" s="382"/>
      <c r="H59" s="17"/>
    </row>
    <row r="60" spans="1:11" ht="19.5" customHeight="1">
      <c r="A60" s="74"/>
      <c r="B60" s="74"/>
      <c r="C60" s="112"/>
      <c r="D60" s="112"/>
      <c r="E60" s="112"/>
      <c r="F60" s="381"/>
      <c r="G60" s="382"/>
      <c r="H60" s="17"/>
    </row>
    <row r="61" spans="1:11" ht="19.5" customHeight="1">
      <c r="A61" s="74"/>
      <c r="B61" s="74"/>
      <c r="C61" s="112"/>
      <c r="D61" s="112"/>
      <c r="E61" s="112"/>
      <c r="F61" s="383"/>
      <c r="G61" s="382"/>
      <c r="H61" s="384"/>
    </row>
    <row r="62" spans="1:11" ht="19.5" customHeight="1">
      <c r="A62" s="74"/>
      <c r="B62" s="74"/>
      <c r="C62" s="112"/>
      <c r="D62" s="112" t="s">
        <v>322</v>
      </c>
      <c r="E62" s="112"/>
      <c r="F62" s="383"/>
      <c r="G62" s="382"/>
      <c r="H62" s="385"/>
    </row>
    <row r="63" spans="1:11" ht="19.5" customHeight="1">
      <c r="A63" s="74"/>
      <c r="B63" s="74"/>
      <c r="C63" s="112"/>
      <c r="D63" s="112"/>
      <c r="E63" s="112"/>
      <c r="F63" s="383"/>
      <c r="G63" s="382"/>
      <c r="H63" s="17"/>
    </row>
    <row r="64" spans="1:11" ht="19.5" customHeight="1">
      <c r="A64" s="74"/>
      <c r="B64" s="74"/>
      <c r="C64" s="112"/>
      <c r="D64" s="112"/>
      <c r="E64" s="112"/>
      <c r="F64" s="112"/>
      <c r="G64" s="129"/>
      <c r="H64" s="1"/>
    </row>
    <row r="65" spans="1:8" ht="19.5" customHeight="1">
      <c r="A65" s="74"/>
      <c r="B65" s="74"/>
      <c r="C65" s="112"/>
      <c r="D65" s="112"/>
      <c r="E65" s="112"/>
      <c r="F65" s="112"/>
      <c r="G65" s="129"/>
      <c r="H65" s="1"/>
    </row>
  </sheetData>
  <mergeCells count="16">
    <mergeCell ref="A44:B44"/>
    <mergeCell ref="A56:B56"/>
    <mergeCell ref="A6:H6"/>
    <mergeCell ref="H7:H9"/>
    <mergeCell ref="C8:D8"/>
    <mergeCell ref="E8:E9"/>
    <mergeCell ref="A7:A9"/>
    <mergeCell ref="B7:B9"/>
    <mergeCell ref="C7:E7"/>
    <mergeCell ref="G7:G9"/>
    <mergeCell ref="F7:F9"/>
    <mergeCell ref="A1:H1"/>
    <mergeCell ref="A2:H2"/>
    <mergeCell ref="A3:H3"/>
    <mergeCell ref="A4:H4"/>
    <mergeCell ref="A5:H5"/>
  </mergeCells>
  <pageMargins left="1.2204724409448819" right="0.19685039370078741" top="0.39370078740157483" bottom="0.35433070866141736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zoomScale="150" zoomScaleNormal="150" workbookViewId="0">
      <pane xSplit="2" ySplit="9" topLeftCell="C136" activePane="bottomRight" state="frozen"/>
      <selection pane="topRight" activeCell="C1" sqref="C1"/>
      <selection pane="bottomLeft" activeCell="A10" sqref="A10"/>
      <selection pane="bottomRight" activeCell="I144" sqref="I144"/>
    </sheetView>
  </sheetViews>
  <sheetFormatPr baseColWidth="10" defaultRowHeight="14.25" customHeight="1"/>
  <cols>
    <col min="1" max="1" width="5.7109375" customWidth="1"/>
    <col min="2" max="2" width="21.7109375" customWidth="1"/>
    <col min="3" max="3" width="8.28515625" customWidth="1"/>
    <col min="4" max="4" width="8.5703125" customWidth="1"/>
    <col min="5" max="5" width="8" customWidth="1"/>
    <col min="6" max="7" width="8.42578125" customWidth="1"/>
    <col min="8" max="11" width="8" customWidth="1"/>
    <col min="12" max="12" width="9.7109375" customWidth="1"/>
    <col min="13" max="13" width="10.42578125" customWidth="1"/>
    <col min="14" max="14" width="10.140625" customWidth="1"/>
    <col min="15" max="15" width="9.85546875" customWidth="1"/>
    <col min="16" max="16" width="14.28515625" customWidth="1"/>
    <col min="17" max="17" width="15.85546875" customWidth="1"/>
  </cols>
  <sheetData>
    <row r="1" spans="1:17" ht="14.25" customHeight="1">
      <c r="A1" s="614" t="s">
        <v>159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</row>
    <row r="2" spans="1:17" ht="14.25" customHeight="1">
      <c r="A2" s="613" t="s">
        <v>1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</row>
    <row r="3" spans="1:17" ht="14.25" customHeight="1">
      <c r="A3" s="613" t="s">
        <v>270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</row>
    <row r="4" spans="1:17" ht="14.25" customHeight="1">
      <c r="A4" s="613" t="s">
        <v>329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</row>
    <row r="5" spans="1:17" ht="14.25" customHeight="1" thickBot="1">
      <c r="A5" s="617" t="s">
        <v>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</row>
    <row r="6" spans="1:17" ht="41.25" customHeight="1">
      <c r="A6" s="589" t="s">
        <v>3</v>
      </c>
      <c r="B6" s="592" t="s">
        <v>240</v>
      </c>
      <c r="C6" s="595" t="s">
        <v>214</v>
      </c>
      <c r="D6" s="596"/>
      <c r="E6" s="596"/>
      <c r="F6" s="597"/>
      <c r="G6" s="595" t="s">
        <v>214</v>
      </c>
      <c r="H6" s="596"/>
      <c r="I6" s="596"/>
      <c r="J6" s="596"/>
      <c r="K6" s="607" t="s">
        <v>304</v>
      </c>
      <c r="L6" s="608"/>
      <c r="M6" s="400" t="s">
        <v>305</v>
      </c>
      <c r="N6" s="403" t="s">
        <v>351</v>
      </c>
      <c r="O6" s="618" t="s">
        <v>241</v>
      </c>
      <c r="Q6" s="47"/>
    </row>
    <row r="7" spans="1:17" ht="22.5" customHeight="1">
      <c r="A7" s="590"/>
      <c r="B7" s="593"/>
      <c r="C7" s="598" t="s">
        <v>242</v>
      </c>
      <c r="D7" s="599"/>
      <c r="E7" s="599"/>
      <c r="F7" s="600"/>
      <c r="G7" s="603" t="s">
        <v>237</v>
      </c>
      <c r="H7" s="604"/>
      <c r="I7" s="604"/>
      <c r="J7" s="604"/>
      <c r="K7" s="611" t="s">
        <v>349</v>
      </c>
      <c r="L7" s="615"/>
      <c r="M7" s="616"/>
      <c r="N7" s="404" t="s">
        <v>349</v>
      </c>
      <c r="O7" s="619"/>
    </row>
    <row r="8" spans="1:17" ht="24" customHeight="1">
      <c r="A8" s="590"/>
      <c r="B8" s="593"/>
      <c r="C8" s="598" t="s">
        <v>244</v>
      </c>
      <c r="D8" s="599"/>
      <c r="E8" s="599"/>
      <c r="F8" s="600"/>
      <c r="G8" s="603" t="s">
        <v>245</v>
      </c>
      <c r="H8" s="604"/>
      <c r="I8" s="604"/>
      <c r="J8" s="604"/>
      <c r="K8" s="611" t="s">
        <v>308</v>
      </c>
      <c r="L8" s="615"/>
      <c r="M8" s="616"/>
      <c r="N8" s="405" t="s">
        <v>350</v>
      </c>
      <c r="O8" s="619"/>
      <c r="Q8" s="48"/>
    </row>
    <row r="9" spans="1:17" ht="33.75" customHeight="1">
      <c r="A9" s="591"/>
      <c r="B9" s="593"/>
      <c r="C9" s="598" t="s">
        <v>211</v>
      </c>
      <c r="D9" s="601"/>
      <c r="E9" s="602" t="s">
        <v>204</v>
      </c>
      <c r="F9" s="600"/>
      <c r="G9" s="603" t="s">
        <v>238</v>
      </c>
      <c r="H9" s="605"/>
      <c r="I9" s="606" t="s">
        <v>204</v>
      </c>
      <c r="J9" s="604"/>
      <c r="K9" s="611" t="s">
        <v>206</v>
      </c>
      <c r="L9" s="612"/>
      <c r="M9" s="412" t="s">
        <v>221</v>
      </c>
      <c r="N9" s="413" t="s">
        <v>341</v>
      </c>
      <c r="O9" s="619"/>
      <c r="Q9" s="47"/>
    </row>
    <row r="10" spans="1:17" ht="12" customHeight="1">
      <c r="A10" s="591"/>
      <c r="B10" s="593"/>
      <c r="C10" s="158" t="s">
        <v>197</v>
      </c>
      <c r="D10" s="146" t="s">
        <v>196</v>
      </c>
      <c r="E10" s="146" t="s">
        <v>198</v>
      </c>
      <c r="F10" s="159" t="s">
        <v>199</v>
      </c>
      <c r="G10" s="167" t="s">
        <v>197</v>
      </c>
      <c r="H10" s="45" t="s">
        <v>196</v>
      </c>
      <c r="I10" s="45" t="s">
        <v>198</v>
      </c>
      <c r="J10" s="386" t="s">
        <v>199</v>
      </c>
      <c r="K10" s="401" t="s">
        <v>207</v>
      </c>
      <c r="L10" s="410" t="s">
        <v>208</v>
      </c>
      <c r="M10" s="412" t="s">
        <v>218</v>
      </c>
      <c r="N10" s="414" t="s">
        <v>208</v>
      </c>
      <c r="O10" s="619"/>
    </row>
    <row r="11" spans="1:17" ht="44.25" customHeight="1" thickBot="1">
      <c r="A11" s="591"/>
      <c r="B11" s="594"/>
      <c r="C11" s="160" t="s">
        <v>200</v>
      </c>
      <c r="D11" s="147" t="s">
        <v>202</v>
      </c>
      <c r="E11" s="147" t="s">
        <v>203</v>
      </c>
      <c r="F11" s="161" t="s">
        <v>201</v>
      </c>
      <c r="G11" s="168" t="s">
        <v>200</v>
      </c>
      <c r="H11" s="46" t="s">
        <v>239</v>
      </c>
      <c r="I11" s="46" t="s">
        <v>203</v>
      </c>
      <c r="J11" s="327" t="s">
        <v>201</v>
      </c>
      <c r="K11" s="402" t="s">
        <v>209</v>
      </c>
      <c r="L11" s="411" t="s">
        <v>210</v>
      </c>
      <c r="M11" s="415" t="s">
        <v>236</v>
      </c>
      <c r="N11" s="416" t="s">
        <v>342</v>
      </c>
      <c r="O11" s="620"/>
    </row>
    <row r="12" spans="1:17" ht="15" customHeight="1">
      <c r="A12" s="24" t="s">
        <v>138</v>
      </c>
      <c r="B12" s="303" t="s">
        <v>111</v>
      </c>
      <c r="C12" s="169">
        <f>C14+C19+C24+C27+C31+C35+C38</f>
        <v>432138.75</v>
      </c>
      <c r="D12" s="109">
        <f t="shared" ref="D12:N12" si="0">D14+D19+D24+D27+D31+D35+D38</f>
        <v>414267.75</v>
      </c>
      <c r="E12" s="109">
        <f t="shared" si="0"/>
        <v>238151.25</v>
      </c>
      <c r="F12" s="162">
        <f t="shared" si="0"/>
        <v>1155406.5</v>
      </c>
      <c r="G12" s="162">
        <f t="shared" si="0"/>
        <v>178017</v>
      </c>
      <c r="H12" s="162">
        <f t="shared" si="0"/>
        <v>22000</v>
      </c>
      <c r="I12" s="162">
        <f t="shared" si="0"/>
        <v>14300</v>
      </c>
      <c r="J12" s="387">
        <f t="shared" si="0"/>
        <v>154213.38000000003</v>
      </c>
      <c r="K12" s="396">
        <f t="shared" si="0"/>
        <v>25162.5</v>
      </c>
      <c r="L12" s="399">
        <f t="shared" si="0"/>
        <v>810800</v>
      </c>
      <c r="M12" s="399">
        <f>M14+M19+M24+M27+M31+M35+M38</f>
        <v>0</v>
      </c>
      <c r="N12" s="393">
        <f t="shared" si="0"/>
        <v>0</v>
      </c>
      <c r="O12" s="213">
        <f t="shared" ref="O12:O43" si="1">C12+D12+E12+F12+G12+H12+I12+J12+K12+L12+M12+N12</f>
        <v>3444457.13</v>
      </c>
    </row>
    <row r="13" spans="1:17" ht="15" customHeight="1">
      <c r="A13" s="43"/>
      <c r="B13" s="304"/>
      <c r="C13" s="163"/>
      <c r="D13" s="148"/>
      <c r="E13" s="148"/>
      <c r="F13" s="164"/>
      <c r="G13" s="170"/>
      <c r="H13" s="25"/>
      <c r="I13" s="44"/>
      <c r="J13" s="388"/>
      <c r="K13" s="170"/>
      <c r="L13" s="25"/>
      <c r="M13" s="214"/>
      <c r="N13" s="406"/>
      <c r="O13" s="314">
        <f t="shared" si="1"/>
        <v>0</v>
      </c>
    </row>
    <row r="14" spans="1:17" ht="14.25" customHeight="1">
      <c r="A14" s="149" t="s">
        <v>69</v>
      </c>
      <c r="B14" s="305" t="s">
        <v>154</v>
      </c>
      <c r="C14" s="176">
        <f t="shared" ref="C14:N14" si="2">C15+C16+C17+C18</f>
        <v>302550</v>
      </c>
      <c r="D14" s="177">
        <f t="shared" si="2"/>
        <v>335580</v>
      </c>
      <c r="E14" s="177">
        <f t="shared" si="2"/>
        <v>193500</v>
      </c>
      <c r="F14" s="178">
        <f t="shared" si="2"/>
        <v>909790</v>
      </c>
      <c r="G14" s="178">
        <f t="shared" si="2"/>
        <v>164640</v>
      </c>
      <c r="H14" s="178">
        <f t="shared" si="2"/>
        <v>22000</v>
      </c>
      <c r="I14" s="178">
        <f t="shared" si="2"/>
        <v>14300</v>
      </c>
      <c r="J14" s="389">
        <f t="shared" si="2"/>
        <v>74250</v>
      </c>
      <c r="K14" s="394">
        <f t="shared" si="2"/>
        <v>0</v>
      </c>
      <c r="L14" s="178">
        <f t="shared" si="2"/>
        <v>0</v>
      </c>
      <c r="M14" s="178">
        <f>M15+M16+M17+M18</f>
        <v>0</v>
      </c>
      <c r="N14" s="394">
        <f t="shared" si="2"/>
        <v>0</v>
      </c>
      <c r="O14" s="213">
        <f t="shared" si="1"/>
        <v>2016610</v>
      </c>
    </row>
    <row r="15" spans="1:17" ht="14.25" customHeight="1">
      <c r="A15" s="31" t="s">
        <v>16</v>
      </c>
      <c r="B15" s="152" t="s">
        <v>17</v>
      </c>
      <c r="C15" s="166">
        <v>287700</v>
      </c>
      <c r="D15" s="148">
        <v>335580</v>
      </c>
      <c r="E15" s="148">
        <v>193500</v>
      </c>
      <c r="F15" s="164">
        <v>890440</v>
      </c>
      <c r="G15" s="171">
        <v>0</v>
      </c>
      <c r="H15" s="26">
        <v>0</v>
      </c>
      <c r="I15" s="26">
        <v>0</v>
      </c>
      <c r="J15" s="328">
        <v>0</v>
      </c>
      <c r="K15" s="171">
        <v>0</v>
      </c>
      <c r="L15" s="26">
        <v>0</v>
      </c>
      <c r="M15" s="172"/>
      <c r="N15" s="407"/>
      <c r="O15" s="314">
        <f t="shared" si="1"/>
        <v>1707220</v>
      </c>
    </row>
    <row r="16" spans="1:17" ht="14.25" customHeight="1">
      <c r="A16" s="31" t="s">
        <v>66</v>
      </c>
      <c r="B16" s="152" t="s">
        <v>18</v>
      </c>
      <c r="C16" s="166">
        <v>14850</v>
      </c>
      <c r="D16" s="148">
        <v>0</v>
      </c>
      <c r="E16" s="148">
        <v>0</v>
      </c>
      <c r="F16" s="164">
        <v>550</v>
      </c>
      <c r="G16" s="171">
        <v>0</v>
      </c>
      <c r="H16" s="26">
        <v>22000</v>
      </c>
      <c r="I16" s="26">
        <v>14300</v>
      </c>
      <c r="J16" s="328">
        <v>74250</v>
      </c>
      <c r="K16" s="171">
        <v>0</v>
      </c>
      <c r="L16" s="26">
        <v>0</v>
      </c>
      <c r="M16" s="172"/>
      <c r="N16" s="407"/>
      <c r="O16" s="314">
        <f t="shared" si="1"/>
        <v>125950</v>
      </c>
      <c r="P16" s="72"/>
    </row>
    <row r="17" spans="1:17" ht="14.25" customHeight="1">
      <c r="A17" s="32">
        <v>51105</v>
      </c>
      <c r="B17" s="152" t="s">
        <v>19</v>
      </c>
      <c r="C17" s="166">
        <v>0</v>
      </c>
      <c r="D17" s="148">
        <v>0</v>
      </c>
      <c r="E17" s="148">
        <v>0</v>
      </c>
      <c r="F17" s="164"/>
      <c r="G17" s="171">
        <v>164640</v>
      </c>
      <c r="H17" s="26">
        <v>0</v>
      </c>
      <c r="I17" s="26">
        <v>0</v>
      </c>
      <c r="J17" s="328">
        <v>0</v>
      </c>
      <c r="K17" s="171">
        <v>0</v>
      </c>
      <c r="L17" s="26">
        <v>0</v>
      </c>
      <c r="M17" s="172"/>
      <c r="N17" s="407"/>
      <c r="O17" s="314">
        <f t="shared" si="1"/>
        <v>164640</v>
      </c>
      <c r="P17" s="72"/>
    </row>
    <row r="18" spans="1:17" ht="14.25" customHeight="1">
      <c r="A18" s="32">
        <v>51107</v>
      </c>
      <c r="B18" s="152" t="s">
        <v>285</v>
      </c>
      <c r="C18" s="166">
        <v>0</v>
      </c>
      <c r="D18" s="148">
        <v>0</v>
      </c>
      <c r="E18" s="148">
        <v>0</v>
      </c>
      <c r="F18" s="164">
        <v>18800</v>
      </c>
      <c r="G18" s="171">
        <v>0</v>
      </c>
      <c r="H18" s="26">
        <v>0</v>
      </c>
      <c r="I18" s="26">
        <v>0</v>
      </c>
      <c r="J18" s="328">
        <v>0</v>
      </c>
      <c r="K18" s="171"/>
      <c r="L18" s="26">
        <v>0</v>
      </c>
      <c r="M18" s="172"/>
      <c r="N18" s="407"/>
      <c r="O18" s="314">
        <f t="shared" si="1"/>
        <v>18800</v>
      </c>
      <c r="P18" s="72"/>
    </row>
    <row r="19" spans="1:17" ht="14.25" customHeight="1">
      <c r="A19" s="150">
        <v>512</v>
      </c>
      <c r="B19" s="154" t="s">
        <v>155</v>
      </c>
      <c r="C19" s="176">
        <f t="shared" ref="C19:N19" si="3">C20+C21+C22+C23</f>
        <v>17100</v>
      </c>
      <c r="D19" s="177">
        <f t="shared" si="3"/>
        <v>17010</v>
      </c>
      <c r="E19" s="177">
        <f t="shared" si="3"/>
        <v>0</v>
      </c>
      <c r="F19" s="178">
        <f t="shared" si="3"/>
        <v>55100</v>
      </c>
      <c r="G19" s="178">
        <f t="shared" si="3"/>
        <v>0</v>
      </c>
      <c r="H19" s="178">
        <f t="shared" si="3"/>
        <v>0</v>
      </c>
      <c r="I19" s="178">
        <f t="shared" si="3"/>
        <v>0</v>
      </c>
      <c r="J19" s="389">
        <f t="shared" si="3"/>
        <v>68785.7</v>
      </c>
      <c r="K19" s="394">
        <f t="shared" si="3"/>
        <v>25000</v>
      </c>
      <c r="L19" s="178">
        <f t="shared" si="3"/>
        <v>718000</v>
      </c>
      <c r="M19" s="178">
        <f>M20+M21+M22+M23</f>
        <v>0</v>
      </c>
      <c r="N19" s="394">
        <f t="shared" si="3"/>
        <v>0</v>
      </c>
      <c r="O19" s="213">
        <f t="shared" si="1"/>
        <v>900995.7</v>
      </c>
    </row>
    <row r="20" spans="1:17" ht="14.25" customHeight="1">
      <c r="A20" s="32">
        <v>51201</v>
      </c>
      <c r="B20" s="152" t="s">
        <v>17</v>
      </c>
      <c r="C20" s="166">
        <v>16000</v>
      </c>
      <c r="D20" s="148">
        <v>15360</v>
      </c>
      <c r="E20" s="148">
        <v>0</v>
      </c>
      <c r="F20" s="164">
        <v>26400</v>
      </c>
      <c r="G20" s="171">
        <v>0</v>
      </c>
      <c r="H20" s="26">
        <v>0</v>
      </c>
      <c r="I20" s="26">
        <v>0</v>
      </c>
      <c r="J20" s="328">
        <v>68785.7</v>
      </c>
      <c r="K20" s="171">
        <v>1000</v>
      </c>
      <c r="L20" s="26">
        <v>416000</v>
      </c>
      <c r="M20" s="172"/>
      <c r="N20" s="407"/>
      <c r="O20" s="314">
        <f t="shared" si="1"/>
        <v>543545.69999999995</v>
      </c>
      <c r="P20" s="1"/>
    </row>
    <row r="21" spans="1:17" ht="14.25" customHeight="1">
      <c r="A21" s="32">
        <v>51202</v>
      </c>
      <c r="B21" s="152" t="s">
        <v>85</v>
      </c>
      <c r="C21" s="166">
        <v>0</v>
      </c>
      <c r="D21" s="148">
        <v>0</v>
      </c>
      <c r="E21" s="148">
        <v>0</v>
      </c>
      <c r="F21" s="164">
        <v>8000</v>
      </c>
      <c r="G21" s="171">
        <v>0</v>
      </c>
      <c r="H21" s="26">
        <v>0</v>
      </c>
      <c r="I21" s="26">
        <v>0</v>
      </c>
      <c r="J21" s="328">
        <v>0</v>
      </c>
      <c r="K21" s="171">
        <v>20000</v>
      </c>
      <c r="L21" s="26">
        <v>250000</v>
      </c>
      <c r="M21" s="172"/>
      <c r="N21" s="407"/>
      <c r="O21" s="314">
        <f t="shared" si="1"/>
        <v>278000</v>
      </c>
    </row>
    <row r="22" spans="1:17" ht="14.25" customHeight="1">
      <c r="A22" s="32">
        <v>51203</v>
      </c>
      <c r="B22" s="152" t="s">
        <v>18</v>
      </c>
      <c r="C22" s="166">
        <v>1100</v>
      </c>
      <c r="D22" s="148">
        <v>1650</v>
      </c>
      <c r="E22" s="148">
        <v>0</v>
      </c>
      <c r="F22" s="164">
        <v>18700</v>
      </c>
      <c r="G22" s="171">
        <v>0</v>
      </c>
      <c r="H22" s="26">
        <v>0</v>
      </c>
      <c r="I22" s="26">
        <v>0</v>
      </c>
      <c r="J22" s="328">
        <v>0</v>
      </c>
      <c r="K22" s="171">
        <v>4000</v>
      </c>
      <c r="L22" s="26">
        <v>40000</v>
      </c>
      <c r="M22" s="172"/>
      <c r="N22" s="407"/>
      <c r="O22" s="314">
        <f t="shared" si="1"/>
        <v>65450</v>
      </c>
      <c r="P22" s="72"/>
      <c r="Q22" s="72"/>
    </row>
    <row r="23" spans="1:17" ht="14.25" customHeight="1">
      <c r="A23" s="32">
        <v>51207</v>
      </c>
      <c r="B23" s="152" t="s">
        <v>286</v>
      </c>
      <c r="C23" s="166">
        <v>0</v>
      </c>
      <c r="D23" s="148">
        <v>0</v>
      </c>
      <c r="E23" s="148">
        <v>0</v>
      </c>
      <c r="F23" s="164">
        <v>2000</v>
      </c>
      <c r="G23" s="171">
        <v>0</v>
      </c>
      <c r="H23" s="26">
        <v>0</v>
      </c>
      <c r="I23" s="26">
        <v>0</v>
      </c>
      <c r="J23" s="328">
        <v>0</v>
      </c>
      <c r="K23" s="171">
        <v>0</v>
      </c>
      <c r="L23" s="26">
        <v>12000</v>
      </c>
      <c r="M23" s="172"/>
      <c r="N23" s="407"/>
      <c r="O23" s="314">
        <f t="shared" si="1"/>
        <v>14000</v>
      </c>
      <c r="P23" s="72"/>
      <c r="Q23" s="72"/>
    </row>
    <row r="24" spans="1:17" ht="14.25" customHeight="1">
      <c r="A24" s="150">
        <v>513</v>
      </c>
      <c r="B24" s="154" t="s">
        <v>156</v>
      </c>
      <c r="C24" s="176">
        <f t="shared" ref="C24:N24" si="4">C25+C26</f>
        <v>21000</v>
      </c>
      <c r="D24" s="177">
        <f t="shared" si="4"/>
        <v>4000</v>
      </c>
      <c r="E24" s="177">
        <f t="shared" si="4"/>
        <v>3000</v>
      </c>
      <c r="F24" s="178">
        <f t="shared" si="4"/>
        <v>20000</v>
      </c>
      <c r="G24" s="178">
        <f t="shared" si="4"/>
        <v>0</v>
      </c>
      <c r="H24" s="178">
        <f t="shared" si="4"/>
        <v>0</v>
      </c>
      <c r="I24" s="178">
        <f t="shared" si="4"/>
        <v>0</v>
      </c>
      <c r="J24" s="389">
        <f t="shared" si="4"/>
        <v>0</v>
      </c>
      <c r="K24" s="394">
        <f t="shared" si="4"/>
        <v>0</v>
      </c>
      <c r="L24" s="178">
        <f t="shared" si="4"/>
        <v>20000</v>
      </c>
      <c r="M24" s="178">
        <f>M25+M26</f>
        <v>0</v>
      </c>
      <c r="N24" s="394">
        <f t="shared" si="4"/>
        <v>0</v>
      </c>
      <c r="O24" s="213">
        <f t="shared" si="1"/>
        <v>68000</v>
      </c>
      <c r="P24" s="72"/>
      <c r="Q24" s="72"/>
    </row>
    <row r="25" spans="1:17" ht="14.25" customHeight="1">
      <c r="A25" s="32">
        <v>51301</v>
      </c>
      <c r="B25" s="152" t="s">
        <v>58</v>
      </c>
      <c r="C25" s="166">
        <v>7000</v>
      </c>
      <c r="D25" s="148">
        <v>4000</v>
      </c>
      <c r="E25" s="148">
        <v>3000</v>
      </c>
      <c r="F25" s="164">
        <v>20000</v>
      </c>
      <c r="G25" s="171">
        <v>0</v>
      </c>
      <c r="H25" s="26"/>
      <c r="I25" s="26"/>
      <c r="J25" s="328"/>
      <c r="K25" s="171">
        <v>0</v>
      </c>
      <c r="L25" s="26">
        <v>20000</v>
      </c>
      <c r="M25" s="172"/>
      <c r="N25" s="407"/>
      <c r="O25" s="314">
        <f t="shared" si="1"/>
        <v>54000</v>
      </c>
      <c r="Q25" s="72"/>
    </row>
    <row r="26" spans="1:17" ht="14.25" customHeight="1">
      <c r="A26" s="32">
        <v>51302</v>
      </c>
      <c r="B26" s="152" t="s">
        <v>303</v>
      </c>
      <c r="C26" s="166">
        <v>14000</v>
      </c>
      <c r="D26" s="148">
        <v>0</v>
      </c>
      <c r="E26" s="148">
        <v>0</v>
      </c>
      <c r="F26" s="164">
        <v>0</v>
      </c>
      <c r="G26" s="171">
        <v>0</v>
      </c>
      <c r="H26" s="26"/>
      <c r="I26" s="26"/>
      <c r="J26" s="328"/>
      <c r="K26" s="171">
        <v>0</v>
      </c>
      <c r="L26" s="26">
        <v>0</v>
      </c>
      <c r="M26" s="172"/>
      <c r="N26" s="407"/>
      <c r="O26" s="314">
        <f t="shared" si="1"/>
        <v>14000</v>
      </c>
    </row>
    <row r="27" spans="1:17" ht="14.25" customHeight="1">
      <c r="A27" s="150">
        <v>514</v>
      </c>
      <c r="B27" s="154" t="s">
        <v>289</v>
      </c>
      <c r="C27" s="176">
        <f t="shared" ref="C27:N27" si="5">C28+C29+C30</f>
        <v>26409.5</v>
      </c>
      <c r="D27" s="177">
        <f t="shared" si="5"/>
        <v>30169.899999999998</v>
      </c>
      <c r="E27" s="177">
        <f t="shared" si="5"/>
        <v>16702.5</v>
      </c>
      <c r="F27" s="178">
        <f t="shared" si="5"/>
        <v>81399.399999999994</v>
      </c>
      <c r="G27" s="178">
        <f t="shared" si="5"/>
        <v>6997.2</v>
      </c>
      <c r="H27" s="178">
        <f t="shared" si="5"/>
        <v>0</v>
      </c>
      <c r="I27" s="178">
        <f t="shared" si="5"/>
        <v>0</v>
      </c>
      <c r="J27" s="389">
        <f t="shared" si="5"/>
        <v>5846.79</v>
      </c>
      <c r="K27" s="394">
        <f t="shared" si="5"/>
        <v>85</v>
      </c>
      <c r="L27" s="178">
        <f t="shared" si="5"/>
        <v>38080</v>
      </c>
      <c r="M27" s="178">
        <f>M28+M29+M30</f>
        <v>0</v>
      </c>
      <c r="N27" s="394">
        <f t="shared" si="5"/>
        <v>0</v>
      </c>
      <c r="O27" s="213">
        <f t="shared" si="1"/>
        <v>205690.29</v>
      </c>
      <c r="Q27" s="72"/>
    </row>
    <row r="28" spans="1:17" ht="14.25" customHeight="1">
      <c r="A28" s="32">
        <v>51401</v>
      </c>
      <c r="B28" s="152" t="s">
        <v>20</v>
      </c>
      <c r="C28" s="166">
        <v>24454.5</v>
      </c>
      <c r="D28" s="148">
        <v>28524.3</v>
      </c>
      <c r="E28" s="148">
        <v>16447.5</v>
      </c>
      <c r="F28" s="164">
        <v>77285.399999999994</v>
      </c>
      <c r="G28" s="171">
        <v>6997.2</v>
      </c>
      <c r="H28" s="26">
        <v>0</v>
      </c>
      <c r="I28" s="26">
        <v>0</v>
      </c>
      <c r="J28" s="328">
        <v>0</v>
      </c>
      <c r="K28" s="171">
        <v>0</v>
      </c>
      <c r="L28" s="26">
        <v>0</v>
      </c>
      <c r="M28" s="172"/>
      <c r="N28" s="407"/>
      <c r="O28" s="314">
        <f t="shared" si="1"/>
        <v>153708.90000000002</v>
      </c>
      <c r="Q28" s="72"/>
    </row>
    <row r="29" spans="1:17" ht="14.25" customHeight="1">
      <c r="A29" s="32">
        <v>51402</v>
      </c>
      <c r="B29" s="152" t="s">
        <v>67</v>
      </c>
      <c r="C29" s="166">
        <v>1360</v>
      </c>
      <c r="D29" s="148">
        <v>1305.5999999999999</v>
      </c>
      <c r="E29" s="148">
        <v>0</v>
      </c>
      <c r="F29" s="164">
        <v>2414</v>
      </c>
      <c r="G29" s="171"/>
      <c r="H29" s="26">
        <v>0</v>
      </c>
      <c r="I29" s="26">
        <v>0</v>
      </c>
      <c r="J29" s="328">
        <v>5846.79</v>
      </c>
      <c r="K29" s="171">
        <v>85</v>
      </c>
      <c r="L29" s="26">
        <v>36380</v>
      </c>
      <c r="M29" s="172"/>
      <c r="N29" s="407"/>
      <c r="O29" s="314">
        <f t="shared" si="1"/>
        <v>47391.39</v>
      </c>
      <c r="Q29" s="72"/>
    </row>
    <row r="30" spans="1:17" ht="14.25" customHeight="1">
      <c r="A30" s="32">
        <v>51403</v>
      </c>
      <c r="B30" s="152" t="s">
        <v>287</v>
      </c>
      <c r="C30" s="166">
        <v>595</v>
      </c>
      <c r="D30" s="148">
        <v>340</v>
      </c>
      <c r="E30" s="148">
        <v>255</v>
      </c>
      <c r="F30" s="164">
        <v>1700</v>
      </c>
      <c r="G30" s="171">
        <v>0</v>
      </c>
      <c r="H30" s="26">
        <v>0</v>
      </c>
      <c r="I30" s="26">
        <v>0</v>
      </c>
      <c r="J30" s="328">
        <v>0</v>
      </c>
      <c r="K30" s="171">
        <v>0</v>
      </c>
      <c r="L30" s="26">
        <v>1700</v>
      </c>
      <c r="M30" s="172"/>
      <c r="N30" s="407"/>
      <c r="O30" s="314">
        <f t="shared" si="1"/>
        <v>4590</v>
      </c>
      <c r="Q30" s="72"/>
    </row>
    <row r="31" spans="1:17" ht="14.25" customHeight="1">
      <c r="A31" s="150">
        <v>515</v>
      </c>
      <c r="B31" s="154" t="s">
        <v>288</v>
      </c>
      <c r="C31" s="176">
        <f t="shared" ref="C31:N31" si="6">C32+C33+C34</f>
        <v>24079.25</v>
      </c>
      <c r="D31" s="177">
        <f t="shared" si="6"/>
        <v>27507.850000000002</v>
      </c>
      <c r="E31" s="177">
        <f t="shared" si="6"/>
        <v>15228.75</v>
      </c>
      <c r="F31" s="178">
        <f t="shared" si="6"/>
        <v>74217.100000000006</v>
      </c>
      <c r="G31" s="178">
        <f t="shared" si="6"/>
        <v>6379.8</v>
      </c>
      <c r="H31" s="178">
        <f t="shared" si="6"/>
        <v>0</v>
      </c>
      <c r="I31" s="178">
        <f t="shared" si="6"/>
        <v>0</v>
      </c>
      <c r="J31" s="389">
        <f t="shared" si="6"/>
        <v>5330.89</v>
      </c>
      <c r="K31" s="394">
        <f t="shared" si="6"/>
        <v>77.5</v>
      </c>
      <c r="L31" s="178">
        <f t="shared" si="6"/>
        <v>34720</v>
      </c>
      <c r="M31" s="178">
        <f>M32+M33+M34</f>
        <v>0</v>
      </c>
      <c r="N31" s="394">
        <f t="shared" si="6"/>
        <v>0</v>
      </c>
      <c r="O31" s="213">
        <f t="shared" si="1"/>
        <v>187541.14</v>
      </c>
      <c r="Q31" s="72"/>
    </row>
    <row r="32" spans="1:17" ht="14.25" customHeight="1">
      <c r="A32" s="32">
        <v>51501</v>
      </c>
      <c r="B32" s="152" t="s">
        <v>20</v>
      </c>
      <c r="C32" s="166">
        <v>22296.75</v>
      </c>
      <c r="D32" s="148">
        <v>26007.45</v>
      </c>
      <c r="E32" s="148">
        <v>14996.25</v>
      </c>
      <c r="F32" s="164">
        <v>70466.100000000006</v>
      </c>
      <c r="G32" s="171">
        <v>6379.8</v>
      </c>
      <c r="H32" s="26">
        <v>0</v>
      </c>
      <c r="I32" s="26">
        <v>0</v>
      </c>
      <c r="J32" s="328">
        <v>0</v>
      </c>
      <c r="K32" s="171">
        <v>0</v>
      </c>
      <c r="L32" s="26">
        <v>0</v>
      </c>
      <c r="M32" s="172"/>
      <c r="N32" s="407"/>
      <c r="O32" s="314">
        <f t="shared" si="1"/>
        <v>140146.34999999998</v>
      </c>
    </row>
    <row r="33" spans="1:15" ht="14.25" customHeight="1">
      <c r="A33" s="32">
        <v>51502</v>
      </c>
      <c r="B33" s="152" t="s">
        <v>67</v>
      </c>
      <c r="C33" s="166">
        <v>1240</v>
      </c>
      <c r="D33" s="148">
        <v>1190.4000000000001</v>
      </c>
      <c r="E33" s="148">
        <v>0</v>
      </c>
      <c r="F33" s="164">
        <v>2201</v>
      </c>
      <c r="G33" s="171">
        <v>0</v>
      </c>
      <c r="H33" s="26">
        <v>0</v>
      </c>
      <c r="I33" s="26">
        <v>0</v>
      </c>
      <c r="J33" s="328">
        <v>5330.89</v>
      </c>
      <c r="K33" s="171">
        <v>77.5</v>
      </c>
      <c r="L33" s="26">
        <v>33170</v>
      </c>
      <c r="M33" s="172"/>
      <c r="N33" s="407"/>
      <c r="O33" s="314">
        <f t="shared" si="1"/>
        <v>43209.79</v>
      </c>
    </row>
    <row r="34" spans="1:15" ht="14.25" customHeight="1">
      <c r="A34" s="32">
        <v>51503</v>
      </c>
      <c r="B34" s="152" t="s">
        <v>287</v>
      </c>
      <c r="C34" s="166">
        <v>542.5</v>
      </c>
      <c r="D34" s="148">
        <v>310</v>
      </c>
      <c r="E34" s="148">
        <v>232.5</v>
      </c>
      <c r="F34" s="164">
        <v>1550</v>
      </c>
      <c r="G34" s="171">
        <v>0</v>
      </c>
      <c r="H34" s="26">
        <v>0</v>
      </c>
      <c r="I34" s="26">
        <v>0</v>
      </c>
      <c r="J34" s="328">
        <v>0</v>
      </c>
      <c r="K34" s="171">
        <v>0</v>
      </c>
      <c r="L34" s="26">
        <v>1550</v>
      </c>
      <c r="M34" s="172"/>
      <c r="N34" s="407"/>
      <c r="O34" s="314">
        <f t="shared" si="1"/>
        <v>4185</v>
      </c>
    </row>
    <row r="35" spans="1:15" ht="14.25" customHeight="1">
      <c r="A35" s="150">
        <v>516</v>
      </c>
      <c r="B35" s="154" t="s">
        <v>157</v>
      </c>
      <c r="C35" s="176">
        <f t="shared" ref="C35:N35" si="7">C36+C37</f>
        <v>14000</v>
      </c>
      <c r="D35" s="177">
        <f t="shared" si="7"/>
        <v>0</v>
      </c>
      <c r="E35" s="177">
        <f t="shared" si="7"/>
        <v>0</v>
      </c>
      <c r="F35" s="178">
        <f t="shared" si="7"/>
        <v>0</v>
      </c>
      <c r="G35" s="178">
        <f t="shared" si="7"/>
        <v>0</v>
      </c>
      <c r="H35" s="178">
        <f t="shared" si="7"/>
        <v>0</v>
      </c>
      <c r="I35" s="178">
        <f t="shared" si="7"/>
        <v>0</v>
      </c>
      <c r="J35" s="389">
        <f t="shared" si="7"/>
        <v>0</v>
      </c>
      <c r="K35" s="394">
        <f t="shared" si="7"/>
        <v>0</v>
      </c>
      <c r="L35" s="178">
        <f t="shared" si="7"/>
        <v>0</v>
      </c>
      <c r="M35" s="178">
        <f>M36+M37</f>
        <v>0</v>
      </c>
      <c r="N35" s="394">
        <f t="shared" si="7"/>
        <v>0</v>
      </c>
      <c r="O35" s="213">
        <f t="shared" si="1"/>
        <v>14000</v>
      </c>
    </row>
    <row r="36" spans="1:15" ht="14.25" customHeight="1">
      <c r="A36" s="32">
        <v>51601</v>
      </c>
      <c r="B36" s="152" t="s">
        <v>84</v>
      </c>
      <c r="C36" s="166">
        <v>12000</v>
      </c>
      <c r="D36" s="148">
        <v>0</v>
      </c>
      <c r="E36" s="148">
        <v>0</v>
      </c>
      <c r="F36" s="164">
        <v>0</v>
      </c>
      <c r="G36" s="171">
        <v>0</v>
      </c>
      <c r="H36" s="26">
        <v>0</v>
      </c>
      <c r="I36" s="26">
        <v>0</v>
      </c>
      <c r="J36" s="328"/>
      <c r="K36" s="171">
        <v>0</v>
      </c>
      <c r="L36" s="26">
        <v>0</v>
      </c>
      <c r="M36" s="172"/>
      <c r="N36" s="407"/>
      <c r="O36" s="314">
        <f t="shared" si="1"/>
        <v>12000</v>
      </c>
    </row>
    <row r="37" spans="1:15" ht="14.25" customHeight="1">
      <c r="A37" s="32">
        <v>51602</v>
      </c>
      <c r="B37" s="152" t="s">
        <v>290</v>
      </c>
      <c r="C37" s="166">
        <v>2000</v>
      </c>
      <c r="D37" s="148">
        <v>0</v>
      </c>
      <c r="E37" s="148">
        <v>0</v>
      </c>
      <c r="F37" s="164">
        <v>0</v>
      </c>
      <c r="G37" s="171">
        <v>0</v>
      </c>
      <c r="H37" s="26">
        <v>0</v>
      </c>
      <c r="I37" s="26">
        <v>0</v>
      </c>
      <c r="J37" s="328">
        <v>0</v>
      </c>
      <c r="K37" s="171">
        <v>0</v>
      </c>
      <c r="L37" s="26">
        <v>0</v>
      </c>
      <c r="M37" s="172"/>
      <c r="N37" s="407"/>
      <c r="O37" s="314">
        <f t="shared" si="1"/>
        <v>2000</v>
      </c>
    </row>
    <row r="38" spans="1:15" ht="14.25" customHeight="1">
      <c r="A38" s="150">
        <v>517</v>
      </c>
      <c r="B38" s="154" t="s">
        <v>123</v>
      </c>
      <c r="C38" s="176">
        <f t="shared" ref="C38:N38" si="8">C39+C40</f>
        <v>27000</v>
      </c>
      <c r="D38" s="177">
        <f t="shared" si="8"/>
        <v>0</v>
      </c>
      <c r="E38" s="177">
        <f t="shared" si="8"/>
        <v>9720</v>
      </c>
      <c r="F38" s="178">
        <f t="shared" si="8"/>
        <v>14900</v>
      </c>
      <c r="G38" s="178">
        <f t="shared" si="8"/>
        <v>0</v>
      </c>
      <c r="H38" s="178">
        <f t="shared" si="8"/>
        <v>0</v>
      </c>
      <c r="I38" s="178">
        <f t="shared" si="8"/>
        <v>0</v>
      </c>
      <c r="J38" s="389">
        <f t="shared" si="8"/>
        <v>0</v>
      </c>
      <c r="K38" s="394">
        <f t="shared" si="8"/>
        <v>0</v>
      </c>
      <c r="L38" s="178">
        <f t="shared" si="8"/>
        <v>0</v>
      </c>
      <c r="M38" s="178">
        <f>M39+M40</f>
        <v>0</v>
      </c>
      <c r="N38" s="394">
        <f t="shared" si="8"/>
        <v>0</v>
      </c>
      <c r="O38" s="213">
        <f t="shared" si="1"/>
        <v>51620</v>
      </c>
    </row>
    <row r="39" spans="1:15" ht="14.25" customHeight="1">
      <c r="A39" s="32">
        <v>51701</v>
      </c>
      <c r="B39" s="152" t="s">
        <v>54</v>
      </c>
      <c r="C39" s="166">
        <v>17000</v>
      </c>
      <c r="D39" s="148">
        <v>0</v>
      </c>
      <c r="E39" s="148">
        <v>9720</v>
      </c>
      <c r="F39" s="164">
        <v>14900</v>
      </c>
      <c r="G39" s="171">
        <v>0</v>
      </c>
      <c r="H39" s="26">
        <v>0</v>
      </c>
      <c r="I39" s="26">
        <v>0</v>
      </c>
      <c r="J39" s="328">
        <v>0</v>
      </c>
      <c r="K39" s="171">
        <v>0</v>
      </c>
      <c r="L39" s="26">
        <v>0</v>
      </c>
      <c r="M39" s="172"/>
      <c r="N39" s="407"/>
      <c r="O39" s="314">
        <f t="shared" si="1"/>
        <v>41620</v>
      </c>
    </row>
    <row r="40" spans="1:15" ht="14.25" customHeight="1">
      <c r="A40" s="32">
        <v>51702</v>
      </c>
      <c r="B40" s="152" t="s">
        <v>68</v>
      </c>
      <c r="C40" s="166">
        <v>10000</v>
      </c>
      <c r="D40" s="148">
        <v>0</v>
      </c>
      <c r="E40" s="148">
        <v>0</v>
      </c>
      <c r="F40" s="164">
        <v>0</v>
      </c>
      <c r="G40" s="171">
        <v>0</v>
      </c>
      <c r="H40" s="26">
        <v>0</v>
      </c>
      <c r="I40" s="26">
        <v>0</v>
      </c>
      <c r="J40" s="328">
        <v>0</v>
      </c>
      <c r="K40" s="171">
        <v>0</v>
      </c>
      <c r="L40" s="26">
        <v>0</v>
      </c>
      <c r="M40" s="172"/>
      <c r="N40" s="407"/>
      <c r="O40" s="314">
        <f t="shared" si="1"/>
        <v>10000</v>
      </c>
    </row>
    <row r="41" spans="1:15" ht="14.25" customHeight="1">
      <c r="A41" s="32"/>
      <c r="B41" s="152"/>
      <c r="C41" s="166"/>
      <c r="D41" s="148"/>
      <c r="E41" s="148"/>
      <c r="F41" s="164"/>
      <c r="G41" s="171"/>
      <c r="H41" s="26"/>
      <c r="I41" s="26"/>
      <c r="J41" s="328"/>
      <c r="K41" s="171"/>
      <c r="L41" s="26"/>
      <c r="M41" s="172"/>
      <c r="N41" s="407"/>
      <c r="O41" s="314">
        <f t="shared" si="1"/>
        <v>0</v>
      </c>
    </row>
    <row r="42" spans="1:15" ht="14.25" customHeight="1">
      <c r="A42" s="150">
        <v>54</v>
      </c>
      <c r="B42" s="154" t="s">
        <v>158</v>
      </c>
      <c r="C42" s="179">
        <f>C44+C64+C70+C82+C87+C95</f>
        <v>590357.79</v>
      </c>
      <c r="D42" s="151">
        <f t="shared" ref="D42:N42" si="9">D44+D64+D70+D82+D87+D95</f>
        <v>0</v>
      </c>
      <c r="E42" s="151">
        <f t="shared" si="9"/>
        <v>0</v>
      </c>
      <c r="F42" s="180">
        <f t="shared" si="9"/>
        <v>0</v>
      </c>
      <c r="G42" s="180">
        <f t="shared" si="9"/>
        <v>413667.87</v>
      </c>
      <c r="H42" s="180">
        <f t="shared" si="9"/>
        <v>0</v>
      </c>
      <c r="I42" s="180">
        <f t="shared" si="9"/>
        <v>0</v>
      </c>
      <c r="J42" s="390">
        <f t="shared" si="9"/>
        <v>0</v>
      </c>
      <c r="K42" s="395">
        <f t="shared" si="9"/>
        <v>251000</v>
      </c>
      <c r="L42" s="180">
        <f t="shared" si="9"/>
        <v>1219945.1200000001</v>
      </c>
      <c r="M42" s="180">
        <f>M44+M64+M70+M82+M87+M95</f>
        <v>0</v>
      </c>
      <c r="N42" s="395">
        <f t="shared" si="9"/>
        <v>114180</v>
      </c>
      <c r="O42" s="213">
        <f t="shared" si="1"/>
        <v>2589150.7800000003</v>
      </c>
    </row>
    <row r="43" spans="1:15" ht="14.25" customHeight="1">
      <c r="A43" s="33"/>
      <c r="B43" s="155"/>
      <c r="C43" s="166"/>
      <c r="D43" s="148"/>
      <c r="E43" s="148"/>
      <c r="F43" s="164"/>
      <c r="G43" s="173"/>
      <c r="H43" s="27"/>
      <c r="I43" s="27"/>
      <c r="J43" s="329"/>
      <c r="K43" s="215"/>
      <c r="L43" s="27"/>
      <c r="M43" s="174"/>
      <c r="N43" s="408"/>
      <c r="O43" s="314">
        <f t="shared" si="1"/>
        <v>0</v>
      </c>
    </row>
    <row r="44" spans="1:15" ht="14.25" customHeight="1">
      <c r="A44" s="150">
        <v>541</v>
      </c>
      <c r="B44" s="154" t="s">
        <v>149</v>
      </c>
      <c r="C44" s="176">
        <f t="shared" ref="C44:N44" si="10">C45+C46+C47+C48+C49+C50+C51+C52+C53+C54+C55+C56+C57+C58+C59+C60+C61+C62+C63</f>
        <v>105157.79000000001</v>
      </c>
      <c r="D44" s="177">
        <f t="shared" si="10"/>
        <v>0</v>
      </c>
      <c r="E44" s="177">
        <f t="shared" si="10"/>
        <v>0</v>
      </c>
      <c r="F44" s="178">
        <f t="shared" si="10"/>
        <v>0</v>
      </c>
      <c r="G44" s="178">
        <f>G45+G46+G47+G48+G49+G50+G51+G52+G53+G54+G55+G56+G57+G58+G59+G60+G61+G62+G63</f>
        <v>302600</v>
      </c>
      <c r="H44" s="178">
        <f t="shared" si="10"/>
        <v>0</v>
      </c>
      <c r="I44" s="178">
        <f t="shared" si="10"/>
        <v>0</v>
      </c>
      <c r="J44" s="389">
        <f t="shared" si="10"/>
        <v>0</v>
      </c>
      <c r="K44" s="394">
        <f t="shared" si="10"/>
        <v>166000</v>
      </c>
      <c r="L44" s="178">
        <f t="shared" si="10"/>
        <v>754845.12</v>
      </c>
      <c r="M44" s="178">
        <f>M45+M46+M47+M48+M49+M50+M51+M52+M53+M54+M55+M56+M57+M58+M59+M60+M61+M62+M63</f>
        <v>0</v>
      </c>
      <c r="N44" s="394">
        <f t="shared" si="10"/>
        <v>47515</v>
      </c>
      <c r="O44" s="213">
        <f t="shared" ref="O44:O75" si="11">C44+D44+E44+F44+G44+H44+I44+J44+K44+L44+M44+N44</f>
        <v>1376117.9100000001</v>
      </c>
    </row>
    <row r="45" spans="1:15" ht="14.25" customHeight="1">
      <c r="A45" s="32">
        <v>54101</v>
      </c>
      <c r="B45" s="152" t="s">
        <v>70</v>
      </c>
      <c r="C45" s="166">
        <v>16000</v>
      </c>
      <c r="D45" s="148"/>
      <c r="E45" s="148"/>
      <c r="F45" s="164"/>
      <c r="G45" s="171">
        <v>2000</v>
      </c>
      <c r="H45" s="26">
        <v>0</v>
      </c>
      <c r="I45" s="26">
        <v>0</v>
      </c>
      <c r="J45" s="328">
        <v>0</v>
      </c>
      <c r="K45" s="171">
        <v>15000</v>
      </c>
      <c r="L45" s="27">
        <v>60000</v>
      </c>
      <c r="M45" s="172"/>
      <c r="N45" s="408"/>
      <c r="O45" s="314">
        <f t="shared" si="11"/>
        <v>93000</v>
      </c>
    </row>
    <row r="46" spans="1:15" ht="14.25" customHeight="1">
      <c r="A46" s="32">
        <v>54102</v>
      </c>
      <c r="B46" s="152" t="s">
        <v>306</v>
      </c>
      <c r="C46" s="166">
        <v>0</v>
      </c>
      <c r="D46" s="148"/>
      <c r="E46" s="148"/>
      <c r="F46" s="164"/>
      <c r="G46" s="171">
        <v>0</v>
      </c>
      <c r="H46" s="26">
        <v>0</v>
      </c>
      <c r="I46" s="26">
        <v>0</v>
      </c>
      <c r="J46" s="328">
        <v>0</v>
      </c>
      <c r="K46" s="171">
        <v>0</v>
      </c>
      <c r="L46" s="27">
        <v>1000</v>
      </c>
      <c r="M46" s="172"/>
      <c r="N46" s="408"/>
      <c r="O46" s="314">
        <f t="shared" si="11"/>
        <v>1000</v>
      </c>
    </row>
    <row r="47" spans="1:15" ht="14.25" customHeight="1">
      <c r="A47" s="32">
        <v>54103</v>
      </c>
      <c r="B47" s="152" t="s">
        <v>71</v>
      </c>
      <c r="C47" s="166">
        <v>1000</v>
      </c>
      <c r="D47" s="148"/>
      <c r="E47" s="148"/>
      <c r="F47" s="164"/>
      <c r="G47" s="171">
        <v>500</v>
      </c>
      <c r="H47" s="26"/>
      <c r="I47" s="26"/>
      <c r="J47" s="328"/>
      <c r="K47" s="171">
        <v>0</v>
      </c>
      <c r="L47" s="27">
        <v>3409.24</v>
      </c>
      <c r="M47" s="172"/>
      <c r="N47" s="408"/>
      <c r="O47" s="314">
        <f t="shared" si="11"/>
        <v>4909.24</v>
      </c>
    </row>
    <row r="48" spans="1:15" ht="14.25" customHeight="1">
      <c r="A48" s="32">
        <v>54104</v>
      </c>
      <c r="B48" s="152" t="s">
        <v>10</v>
      </c>
      <c r="C48" s="166">
        <v>7000</v>
      </c>
      <c r="D48" s="148"/>
      <c r="E48" s="148"/>
      <c r="F48" s="164"/>
      <c r="G48" s="173">
        <v>95000</v>
      </c>
      <c r="H48" s="26"/>
      <c r="I48" s="26"/>
      <c r="J48" s="328"/>
      <c r="K48" s="171">
        <v>5000</v>
      </c>
      <c r="L48" s="27">
        <v>45000</v>
      </c>
      <c r="M48" s="172"/>
      <c r="N48" s="408"/>
      <c r="O48" s="314">
        <f t="shared" si="11"/>
        <v>152000</v>
      </c>
    </row>
    <row r="49" spans="1:15" ht="14.25" customHeight="1">
      <c r="A49" s="32">
        <v>54105</v>
      </c>
      <c r="B49" s="152" t="s">
        <v>4</v>
      </c>
      <c r="C49" s="166">
        <v>4000</v>
      </c>
      <c r="D49" s="148"/>
      <c r="E49" s="148"/>
      <c r="F49" s="164"/>
      <c r="G49" s="171">
        <v>12000</v>
      </c>
      <c r="H49" s="26"/>
      <c r="I49" s="26"/>
      <c r="J49" s="328"/>
      <c r="K49" s="171">
        <v>0</v>
      </c>
      <c r="L49" s="27">
        <v>35000</v>
      </c>
      <c r="M49" s="172"/>
      <c r="N49" s="408">
        <v>600</v>
      </c>
      <c r="O49" s="314">
        <f t="shared" si="11"/>
        <v>51600</v>
      </c>
    </row>
    <row r="50" spans="1:15" ht="14.25" customHeight="1">
      <c r="A50" s="32">
        <v>54106</v>
      </c>
      <c r="B50" s="152" t="s">
        <v>43</v>
      </c>
      <c r="C50" s="166">
        <v>1000</v>
      </c>
      <c r="D50" s="148"/>
      <c r="E50" s="148"/>
      <c r="F50" s="164"/>
      <c r="G50" s="171">
        <v>7000</v>
      </c>
      <c r="H50" s="26"/>
      <c r="I50" s="26"/>
      <c r="J50" s="328"/>
      <c r="K50" s="171">
        <v>0</v>
      </c>
      <c r="L50" s="27">
        <v>30000</v>
      </c>
      <c r="M50" s="172"/>
      <c r="N50" s="408"/>
      <c r="O50" s="314">
        <f t="shared" si="11"/>
        <v>38000</v>
      </c>
    </row>
    <row r="51" spans="1:15" ht="14.25" customHeight="1">
      <c r="A51" s="32">
        <v>54107</v>
      </c>
      <c r="B51" s="152" t="s">
        <v>44</v>
      </c>
      <c r="C51" s="166">
        <v>5000</v>
      </c>
      <c r="D51" s="148"/>
      <c r="E51" s="148"/>
      <c r="F51" s="164"/>
      <c r="G51" s="171">
        <v>5000</v>
      </c>
      <c r="H51" s="26"/>
      <c r="I51" s="26"/>
      <c r="J51" s="328"/>
      <c r="K51" s="171">
        <v>25000</v>
      </c>
      <c r="L51" s="27">
        <v>50000</v>
      </c>
      <c r="M51" s="172"/>
      <c r="N51" s="408"/>
      <c r="O51" s="314">
        <f t="shared" si="11"/>
        <v>85000</v>
      </c>
    </row>
    <row r="52" spans="1:15" ht="14.25" customHeight="1">
      <c r="A52" s="32">
        <v>54108</v>
      </c>
      <c r="B52" s="152" t="s">
        <v>99</v>
      </c>
      <c r="C52" s="166">
        <v>100</v>
      </c>
      <c r="D52" s="148"/>
      <c r="E52" s="148"/>
      <c r="F52" s="164"/>
      <c r="G52" s="171">
        <v>0</v>
      </c>
      <c r="H52" s="26"/>
      <c r="I52" s="26"/>
      <c r="J52" s="328"/>
      <c r="K52" s="171">
        <v>0</v>
      </c>
      <c r="L52" s="27">
        <v>25000</v>
      </c>
      <c r="M52" s="172"/>
      <c r="N52" s="408"/>
      <c r="O52" s="314">
        <f t="shared" si="11"/>
        <v>25100</v>
      </c>
    </row>
    <row r="53" spans="1:15" ht="14.25" customHeight="1">
      <c r="A53" s="32">
        <v>54109</v>
      </c>
      <c r="B53" s="152" t="s">
        <v>90</v>
      </c>
      <c r="C53" s="166">
        <v>0</v>
      </c>
      <c r="D53" s="148"/>
      <c r="E53" s="148"/>
      <c r="F53" s="164"/>
      <c r="G53" s="171">
        <v>6000</v>
      </c>
      <c r="H53" s="26"/>
      <c r="I53" s="26"/>
      <c r="J53" s="328"/>
      <c r="K53" s="171">
        <v>0</v>
      </c>
      <c r="L53" s="27">
        <v>60000</v>
      </c>
      <c r="M53" s="172"/>
      <c r="N53" s="408"/>
      <c r="O53" s="314">
        <f t="shared" si="11"/>
        <v>66000</v>
      </c>
    </row>
    <row r="54" spans="1:15" ht="14.25" customHeight="1">
      <c r="A54" s="32">
        <v>54110</v>
      </c>
      <c r="B54" s="152" t="s">
        <v>11</v>
      </c>
      <c r="C54" s="166">
        <v>40000</v>
      </c>
      <c r="D54" s="148"/>
      <c r="E54" s="148"/>
      <c r="F54" s="164"/>
      <c r="G54" s="171">
        <v>75000</v>
      </c>
      <c r="H54" s="26"/>
      <c r="I54" s="26"/>
      <c r="J54" s="328"/>
      <c r="K54" s="171">
        <v>25000</v>
      </c>
      <c r="L54" s="27">
        <v>90000</v>
      </c>
      <c r="M54" s="172"/>
      <c r="N54" s="408"/>
      <c r="O54" s="314">
        <f t="shared" si="11"/>
        <v>230000</v>
      </c>
    </row>
    <row r="55" spans="1:15" ht="14.25" customHeight="1">
      <c r="A55" s="32">
        <v>54111</v>
      </c>
      <c r="B55" s="152" t="s">
        <v>45</v>
      </c>
      <c r="C55" s="166">
        <v>4000</v>
      </c>
      <c r="D55" s="148"/>
      <c r="E55" s="148"/>
      <c r="F55" s="164"/>
      <c r="G55" s="171">
        <v>4000</v>
      </c>
      <c r="H55" s="26"/>
      <c r="I55" s="26"/>
      <c r="J55" s="328"/>
      <c r="K55" s="171">
        <v>30000</v>
      </c>
      <c r="L55" s="27">
        <v>100000</v>
      </c>
      <c r="M55" s="172"/>
      <c r="N55" s="408"/>
      <c r="O55" s="314">
        <f t="shared" si="11"/>
        <v>138000</v>
      </c>
    </row>
    <row r="56" spans="1:15" ht="14.25" customHeight="1">
      <c r="A56" s="32">
        <v>54112</v>
      </c>
      <c r="B56" s="152" t="s">
        <v>46</v>
      </c>
      <c r="C56" s="166">
        <v>3000</v>
      </c>
      <c r="D56" s="148"/>
      <c r="E56" s="148"/>
      <c r="F56" s="164"/>
      <c r="G56" s="171">
        <v>4000</v>
      </c>
      <c r="H56" s="26"/>
      <c r="I56" s="26"/>
      <c r="J56" s="328"/>
      <c r="K56" s="171">
        <v>30000</v>
      </c>
      <c r="L56" s="27">
        <v>100000</v>
      </c>
      <c r="M56" s="172"/>
      <c r="N56" s="408"/>
      <c r="O56" s="314">
        <f t="shared" si="11"/>
        <v>137000</v>
      </c>
    </row>
    <row r="57" spans="1:15" ht="14.25" customHeight="1">
      <c r="A57" s="32">
        <v>54114</v>
      </c>
      <c r="B57" s="152" t="s">
        <v>5</v>
      </c>
      <c r="C57" s="166">
        <v>4000</v>
      </c>
      <c r="D57" s="148"/>
      <c r="E57" s="148"/>
      <c r="F57" s="164"/>
      <c r="G57" s="171">
        <v>9000</v>
      </c>
      <c r="H57" s="26"/>
      <c r="I57" s="26"/>
      <c r="J57" s="328"/>
      <c r="K57" s="171">
        <v>0</v>
      </c>
      <c r="L57" s="27">
        <v>5000</v>
      </c>
      <c r="M57" s="172"/>
      <c r="N57" s="408">
        <v>600</v>
      </c>
      <c r="O57" s="314">
        <f t="shared" si="11"/>
        <v>18600</v>
      </c>
    </row>
    <row r="58" spans="1:15" ht="14.25" customHeight="1">
      <c r="A58" s="32">
        <v>54115</v>
      </c>
      <c r="B58" s="152" t="s">
        <v>6</v>
      </c>
      <c r="C58" s="166">
        <v>2000</v>
      </c>
      <c r="D58" s="148"/>
      <c r="E58" s="148"/>
      <c r="F58" s="164"/>
      <c r="G58" s="171">
        <v>3000</v>
      </c>
      <c r="H58" s="26"/>
      <c r="I58" s="26"/>
      <c r="J58" s="328"/>
      <c r="K58" s="171">
        <v>0</v>
      </c>
      <c r="L58" s="27">
        <v>5000</v>
      </c>
      <c r="M58" s="172"/>
      <c r="N58" s="408"/>
      <c r="O58" s="314">
        <f t="shared" si="11"/>
        <v>10000</v>
      </c>
    </row>
    <row r="59" spans="1:15" ht="14.25" customHeight="1">
      <c r="A59" s="32">
        <v>54116</v>
      </c>
      <c r="B59" s="152" t="s">
        <v>264</v>
      </c>
      <c r="C59" s="166">
        <v>0</v>
      </c>
      <c r="D59" s="148"/>
      <c r="E59" s="148"/>
      <c r="F59" s="164"/>
      <c r="G59" s="171">
        <v>100</v>
      </c>
      <c r="H59" s="26"/>
      <c r="I59" s="26"/>
      <c r="J59" s="328"/>
      <c r="K59" s="171">
        <v>0</v>
      </c>
      <c r="L59" s="27">
        <v>0</v>
      </c>
      <c r="M59" s="172"/>
      <c r="N59" s="408"/>
      <c r="O59" s="314">
        <f t="shared" si="11"/>
        <v>100</v>
      </c>
    </row>
    <row r="60" spans="1:15" ht="14.25" customHeight="1">
      <c r="A60" s="32">
        <v>54118</v>
      </c>
      <c r="B60" s="152" t="s">
        <v>72</v>
      </c>
      <c r="C60" s="166">
        <v>5000</v>
      </c>
      <c r="D60" s="148"/>
      <c r="E60" s="148"/>
      <c r="F60" s="164"/>
      <c r="G60" s="171">
        <v>7000</v>
      </c>
      <c r="H60" s="26"/>
      <c r="I60" s="26"/>
      <c r="J60" s="328"/>
      <c r="K60" s="171">
        <v>5000</v>
      </c>
      <c r="L60" s="27">
        <v>70000</v>
      </c>
      <c r="M60" s="172"/>
      <c r="N60" s="408"/>
      <c r="O60" s="314">
        <f t="shared" si="11"/>
        <v>87000</v>
      </c>
    </row>
    <row r="61" spans="1:15" ht="14.25" customHeight="1">
      <c r="A61" s="32">
        <v>54119</v>
      </c>
      <c r="B61" s="152" t="s">
        <v>47</v>
      </c>
      <c r="C61" s="166">
        <v>3000</v>
      </c>
      <c r="D61" s="148"/>
      <c r="E61" s="148"/>
      <c r="F61" s="164"/>
      <c r="G61" s="171">
        <v>15000</v>
      </c>
      <c r="H61" s="26"/>
      <c r="I61" s="26"/>
      <c r="J61" s="328"/>
      <c r="K61" s="171">
        <v>16000</v>
      </c>
      <c r="L61" s="27">
        <v>55000</v>
      </c>
      <c r="M61" s="172"/>
      <c r="N61" s="408"/>
      <c r="O61" s="314">
        <f t="shared" si="11"/>
        <v>89000</v>
      </c>
    </row>
    <row r="62" spans="1:15" ht="14.25" customHeight="1">
      <c r="A62" s="32">
        <v>54121</v>
      </c>
      <c r="B62" s="152" t="s">
        <v>53</v>
      </c>
      <c r="C62" s="166">
        <v>0</v>
      </c>
      <c r="D62" s="148"/>
      <c r="E62" s="148"/>
      <c r="F62" s="164"/>
      <c r="G62" s="171">
        <v>46000</v>
      </c>
      <c r="H62" s="26"/>
      <c r="I62" s="26"/>
      <c r="J62" s="328"/>
      <c r="K62" s="171">
        <v>0</v>
      </c>
      <c r="L62" s="27">
        <v>0</v>
      </c>
      <c r="M62" s="172"/>
      <c r="N62" s="408"/>
      <c r="O62" s="314">
        <f t="shared" si="11"/>
        <v>46000</v>
      </c>
    </row>
    <row r="63" spans="1:15" ht="14.25" customHeight="1">
      <c r="A63" s="32">
        <v>54199</v>
      </c>
      <c r="B63" s="152" t="s">
        <v>12</v>
      </c>
      <c r="C63" s="166">
        <v>10057.790000000001</v>
      </c>
      <c r="D63" s="148"/>
      <c r="E63" s="148"/>
      <c r="F63" s="164"/>
      <c r="G63" s="171">
        <v>12000</v>
      </c>
      <c r="H63" s="26"/>
      <c r="I63" s="26"/>
      <c r="J63" s="328"/>
      <c r="K63" s="171">
        <v>15000</v>
      </c>
      <c r="L63" s="27">
        <v>20435.88</v>
      </c>
      <c r="M63" s="172"/>
      <c r="N63" s="408">
        <v>46315</v>
      </c>
      <c r="O63" s="314">
        <f t="shared" si="11"/>
        <v>103808.67</v>
      </c>
    </row>
    <row r="64" spans="1:15" ht="14.25" customHeight="1">
      <c r="A64" s="150">
        <v>542</v>
      </c>
      <c r="B64" s="153" t="s">
        <v>113</v>
      </c>
      <c r="C64" s="165">
        <f t="shared" ref="C64:N64" si="12">C65+C66+C67+C68+C69</f>
        <v>326000</v>
      </c>
      <c r="D64" s="165">
        <f t="shared" si="12"/>
        <v>0</v>
      </c>
      <c r="E64" s="165">
        <f t="shared" si="12"/>
        <v>0</v>
      </c>
      <c r="F64" s="165">
        <f t="shared" si="12"/>
        <v>0</v>
      </c>
      <c r="G64" s="165">
        <f t="shared" si="12"/>
        <v>85050</v>
      </c>
      <c r="H64" s="165">
        <f t="shared" si="12"/>
        <v>0</v>
      </c>
      <c r="I64" s="165">
        <f t="shared" si="12"/>
        <v>0</v>
      </c>
      <c r="J64" s="391">
        <f t="shared" si="12"/>
        <v>0</v>
      </c>
      <c r="K64" s="165">
        <f t="shared" si="12"/>
        <v>80000</v>
      </c>
      <c r="L64" s="165">
        <f t="shared" si="12"/>
        <v>40000</v>
      </c>
      <c r="M64" s="396">
        <f>M65+M66+M67+M68+M69</f>
        <v>0</v>
      </c>
      <c r="N64" s="396">
        <f t="shared" si="12"/>
        <v>0</v>
      </c>
      <c r="O64" s="213">
        <f t="shared" si="11"/>
        <v>531050</v>
      </c>
    </row>
    <row r="65" spans="1:19" ht="14.25" customHeight="1">
      <c r="A65" s="32">
        <v>54201</v>
      </c>
      <c r="B65" s="152" t="s">
        <v>7</v>
      </c>
      <c r="C65" s="166">
        <v>98000</v>
      </c>
      <c r="D65" s="148"/>
      <c r="E65" s="148"/>
      <c r="F65" s="164"/>
      <c r="G65" s="175">
        <v>45000</v>
      </c>
      <c r="H65" s="26"/>
      <c r="I65" s="26"/>
      <c r="J65" s="328"/>
      <c r="K65" s="171">
        <v>80000</v>
      </c>
      <c r="L65" s="27">
        <v>15000</v>
      </c>
      <c r="M65" s="172"/>
      <c r="N65" s="408"/>
      <c r="O65" s="314">
        <f t="shared" si="11"/>
        <v>238000</v>
      </c>
    </row>
    <row r="66" spans="1:19" ht="14.25" customHeight="1">
      <c r="A66" s="32">
        <v>54202</v>
      </c>
      <c r="B66" s="152" t="s">
        <v>57</v>
      </c>
      <c r="C66" s="166">
        <v>5000</v>
      </c>
      <c r="D66" s="148"/>
      <c r="E66" s="148"/>
      <c r="F66" s="164"/>
      <c r="G66" s="175">
        <v>20000</v>
      </c>
      <c r="H66" s="26"/>
      <c r="I66" s="26"/>
      <c r="J66" s="328"/>
      <c r="K66" s="171">
        <v>0</v>
      </c>
      <c r="L66" s="27">
        <v>15000</v>
      </c>
      <c r="M66" s="172"/>
      <c r="N66" s="408"/>
      <c r="O66" s="314">
        <f t="shared" si="11"/>
        <v>40000</v>
      </c>
    </row>
    <row r="67" spans="1:19" ht="14.25" customHeight="1">
      <c r="A67" s="32">
        <v>54203</v>
      </c>
      <c r="B67" s="152" t="s">
        <v>8</v>
      </c>
      <c r="C67" s="166">
        <v>3000</v>
      </c>
      <c r="D67" s="148"/>
      <c r="E67" s="148"/>
      <c r="F67" s="164"/>
      <c r="G67" s="175">
        <v>20000</v>
      </c>
      <c r="H67" s="26"/>
      <c r="I67" s="26"/>
      <c r="J67" s="328"/>
      <c r="K67" s="171">
        <v>0</v>
      </c>
      <c r="L67" s="27">
        <v>10000</v>
      </c>
      <c r="M67" s="172"/>
      <c r="N67" s="408"/>
      <c r="O67" s="314">
        <f t="shared" si="11"/>
        <v>33000</v>
      </c>
    </row>
    <row r="68" spans="1:19" ht="14.25" customHeight="1">
      <c r="A68" s="32">
        <v>54204</v>
      </c>
      <c r="B68" s="152" t="s">
        <v>81</v>
      </c>
      <c r="C68" s="166">
        <v>0</v>
      </c>
      <c r="D68" s="148"/>
      <c r="E68" s="148"/>
      <c r="F68" s="164"/>
      <c r="G68" s="175">
        <v>50</v>
      </c>
      <c r="H68" s="26"/>
      <c r="I68" s="26"/>
      <c r="J68" s="328"/>
      <c r="K68" s="171">
        <v>0</v>
      </c>
      <c r="L68" s="27">
        <v>0</v>
      </c>
      <c r="M68" s="172"/>
      <c r="N68" s="408"/>
      <c r="O68" s="314">
        <f t="shared" si="11"/>
        <v>50</v>
      </c>
    </row>
    <row r="69" spans="1:19" ht="14.25" customHeight="1">
      <c r="A69" s="32">
        <v>54205</v>
      </c>
      <c r="B69" s="152" t="s">
        <v>13</v>
      </c>
      <c r="C69" s="166">
        <v>220000</v>
      </c>
      <c r="D69" s="148"/>
      <c r="E69" s="148"/>
      <c r="F69" s="164"/>
      <c r="G69" s="171">
        <v>0</v>
      </c>
      <c r="H69" s="26"/>
      <c r="I69" s="26"/>
      <c r="J69" s="328"/>
      <c r="K69" s="171">
        <v>0</v>
      </c>
      <c r="L69" s="27">
        <v>0</v>
      </c>
      <c r="M69" s="172"/>
      <c r="N69" s="408"/>
      <c r="O69" s="314">
        <f t="shared" si="11"/>
        <v>220000</v>
      </c>
    </row>
    <row r="70" spans="1:19" ht="14.25" customHeight="1">
      <c r="A70" s="150">
        <v>543</v>
      </c>
      <c r="B70" s="153" t="s">
        <v>124</v>
      </c>
      <c r="C70" s="165">
        <f t="shared" ref="C70:N70" si="13">C71+C72+C73+C74+C75+C76+C77+C78+C79+C80+C81</f>
        <v>114100</v>
      </c>
      <c r="D70" s="165">
        <f t="shared" si="13"/>
        <v>0</v>
      </c>
      <c r="E70" s="165">
        <f t="shared" si="13"/>
        <v>0</v>
      </c>
      <c r="F70" s="165">
        <f t="shared" si="13"/>
        <v>0</v>
      </c>
      <c r="G70" s="165">
        <f t="shared" si="13"/>
        <v>23200</v>
      </c>
      <c r="H70" s="165">
        <f t="shared" si="13"/>
        <v>0</v>
      </c>
      <c r="I70" s="165">
        <f t="shared" si="13"/>
        <v>0</v>
      </c>
      <c r="J70" s="391">
        <f t="shared" si="13"/>
        <v>0</v>
      </c>
      <c r="K70" s="165">
        <f t="shared" si="13"/>
        <v>5000</v>
      </c>
      <c r="L70" s="165">
        <f t="shared" si="13"/>
        <v>164300</v>
      </c>
      <c r="M70" s="396">
        <f>M71+M72+M73+M74+M75+M76+M77+M78+M79+M80+M81</f>
        <v>0</v>
      </c>
      <c r="N70" s="396">
        <f t="shared" si="13"/>
        <v>0</v>
      </c>
      <c r="O70" s="213">
        <f t="shared" si="11"/>
        <v>306600</v>
      </c>
    </row>
    <row r="71" spans="1:19" ht="14.25" customHeight="1">
      <c r="A71" s="32">
        <v>54301</v>
      </c>
      <c r="B71" s="152" t="s">
        <v>9</v>
      </c>
      <c r="C71" s="166">
        <v>2000</v>
      </c>
      <c r="D71" s="148"/>
      <c r="E71" s="148"/>
      <c r="F71" s="164"/>
      <c r="G71" s="171">
        <v>500</v>
      </c>
      <c r="H71" s="26"/>
      <c r="I71" s="26"/>
      <c r="J71" s="328"/>
      <c r="K71" s="171">
        <v>0</v>
      </c>
      <c r="L71" s="27">
        <v>35000</v>
      </c>
      <c r="M71" s="172"/>
      <c r="N71" s="408"/>
      <c r="O71" s="314">
        <f t="shared" si="11"/>
        <v>37500</v>
      </c>
    </row>
    <row r="72" spans="1:19" ht="14.25" customHeight="1">
      <c r="A72" s="32">
        <v>54302</v>
      </c>
      <c r="B72" s="152" t="s">
        <v>77</v>
      </c>
      <c r="C72" s="166">
        <v>0</v>
      </c>
      <c r="D72" s="148"/>
      <c r="E72" s="148"/>
      <c r="F72" s="164"/>
      <c r="G72" s="171">
        <v>18000</v>
      </c>
      <c r="H72" s="26"/>
      <c r="I72" s="26"/>
      <c r="J72" s="328"/>
      <c r="K72" s="171">
        <v>0</v>
      </c>
      <c r="L72" s="27">
        <v>35000</v>
      </c>
      <c r="M72" s="172"/>
      <c r="N72" s="408"/>
      <c r="O72" s="314">
        <f t="shared" si="11"/>
        <v>53000</v>
      </c>
    </row>
    <row r="73" spans="1:19" ht="14.25" customHeight="1">
      <c r="A73" s="32">
        <v>54303</v>
      </c>
      <c r="B73" s="152" t="s">
        <v>78</v>
      </c>
      <c r="C73" s="166">
        <v>1500</v>
      </c>
      <c r="D73" s="148"/>
      <c r="E73" s="148"/>
      <c r="F73" s="164"/>
      <c r="G73" s="171">
        <v>100</v>
      </c>
      <c r="H73" s="26"/>
      <c r="I73" s="26"/>
      <c r="J73" s="328"/>
      <c r="K73" s="171">
        <v>0</v>
      </c>
      <c r="L73" s="27">
        <v>20000</v>
      </c>
      <c r="M73" s="172"/>
      <c r="N73" s="408"/>
      <c r="O73" s="314">
        <f t="shared" si="11"/>
        <v>21600</v>
      </c>
    </row>
    <row r="74" spans="1:19" ht="14.25" customHeight="1">
      <c r="A74" s="32">
        <v>54304</v>
      </c>
      <c r="B74" s="152" t="s">
        <v>73</v>
      </c>
      <c r="C74" s="166">
        <v>5000</v>
      </c>
      <c r="D74" s="148"/>
      <c r="E74" s="148"/>
      <c r="F74" s="164"/>
      <c r="G74" s="171">
        <v>500</v>
      </c>
      <c r="H74" s="26"/>
      <c r="I74" s="26"/>
      <c r="J74" s="328"/>
      <c r="K74" s="171">
        <v>0</v>
      </c>
      <c r="L74" s="27">
        <v>20000</v>
      </c>
      <c r="M74" s="172"/>
      <c r="N74" s="408"/>
      <c r="O74" s="314">
        <f t="shared" si="11"/>
        <v>25500</v>
      </c>
    </row>
    <row r="75" spans="1:19" ht="14.25" customHeight="1">
      <c r="A75" s="32">
        <v>54305</v>
      </c>
      <c r="B75" s="211" t="s">
        <v>52</v>
      </c>
      <c r="C75" s="166">
        <v>4000</v>
      </c>
      <c r="D75" s="148"/>
      <c r="E75" s="148"/>
      <c r="F75" s="164"/>
      <c r="G75" s="171">
        <v>400</v>
      </c>
      <c r="H75" s="26"/>
      <c r="I75" s="26"/>
      <c r="J75" s="328"/>
      <c r="K75" s="171">
        <v>0</v>
      </c>
      <c r="L75" s="27">
        <v>7200</v>
      </c>
      <c r="M75" s="172"/>
      <c r="N75" s="408"/>
      <c r="O75" s="314">
        <f t="shared" si="11"/>
        <v>11600</v>
      </c>
    </row>
    <row r="76" spans="1:19" ht="14.25" customHeight="1">
      <c r="A76" s="32">
        <v>54310</v>
      </c>
      <c r="B76" s="152" t="s">
        <v>79</v>
      </c>
      <c r="C76" s="166">
        <v>100</v>
      </c>
      <c r="D76" s="148"/>
      <c r="E76" s="148"/>
      <c r="F76" s="164"/>
      <c r="G76" s="171">
        <v>200</v>
      </c>
      <c r="H76" s="26"/>
      <c r="I76" s="26"/>
      <c r="J76" s="328"/>
      <c r="K76" s="171">
        <v>0</v>
      </c>
      <c r="L76" s="27">
        <v>1100</v>
      </c>
      <c r="M76" s="172"/>
      <c r="N76" s="408"/>
      <c r="O76" s="314">
        <f t="shared" ref="O76:O107" si="14">C76+D76+E76+F76+G76+H76+I76+J76+K76+L76+M76+N76</f>
        <v>1400</v>
      </c>
    </row>
    <row r="77" spans="1:19" ht="14.25" customHeight="1">
      <c r="A77" s="32">
        <v>54313</v>
      </c>
      <c r="B77" s="152" t="s">
        <v>102</v>
      </c>
      <c r="C77" s="166">
        <v>3000</v>
      </c>
      <c r="D77" s="148"/>
      <c r="E77" s="148"/>
      <c r="F77" s="164"/>
      <c r="G77" s="171">
        <v>500</v>
      </c>
      <c r="H77" s="26"/>
      <c r="I77" s="26"/>
      <c r="J77" s="328"/>
      <c r="K77" s="171">
        <v>0</v>
      </c>
      <c r="L77" s="27">
        <v>5000</v>
      </c>
      <c r="M77" s="172"/>
      <c r="N77" s="408"/>
      <c r="O77" s="314">
        <f t="shared" si="14"/>
        <v>8500</v>
      </c>
    </row>
    <row r="78" spans="1:19" ht="14.25" customHeight="1">
      <c r="A78" s="32">
        <v>54314</v>
      </c>
      <c r="B78" s="152" t="s">
        <v>14</v>
      </c>
      <c r="C78" s="166">
        <v>6500</v>
      </c>
      <c r="D78" s="148"/>
      <c r="E78" s="148"/>
      <c r="F78" s="164"/>
      <c r="G78" s="171">
        <v>500</v>
      </c>
      <c r="H78" s="26"/>
      <c r="I78" s="26"/>
      <c r="J78" s="328"/>
      <c r="K78" s="171">
        <v>0</v>
      </c>
      <c r="L78" s="27">
        <v>6000</v>
      </c>
      <c r="M78" s="172"/>
      <c r="N78" s="408"/>
      <c r="O78" s="314">
        <f t="shared" si="14"/>
        <v>13000</v>
      </c>
    </row>
    <row r="79" spans="1:19" ht="14.25" customHeight="1">
      <c r="A79" s="32">
        <v>54316</v>
      </c>
      <c r="B79" s="152" t="s">
        <v>55</v>
      </c>
      <c r="C79" s="166">
        <v>3000</v>
      </c>
      <c r="D79" s="148"/>
      <c r="E79" s="148"/>
      <c r="F79" s="164"/>
      <c r="G79" s="171">
        <v>2000</v>
      </c>
      <c r="H79" s="26"/>
      <c r="I79" s="26"/>
      <c r="J79" s="328"/>
      <c r="K79" s="171">
        <v>0</v>
      </c>
      <c r="L79" s="27">
        <v>15000</v>
      </c>
      <c r="M79" s="172"/>
      <c r="N79" s="408"/>
      <c r="O79" s="314">
        <f t="shared" si="14"/>
        <v>20000</v>
      </c>
    </row>
    <row r="80" spans="1:19" ht="14.25" customHeight="1">
      <c r="A80" s="32">
        <v>54317</v>
      </c>
      <c r="B80" s="152" t="s">
        <v>131</v>
      </c>
      <c r="C80" s="166">
        <v>80000</v>
      </c>
      <c r="D80" s="148"/>
      <c r="E80" s="148"/>
      <c r="F80" s="164"/>
      <c r="G80" s="171">
        <v>0</v>
      </c>
      <c r="H80" s="26"/>
      <c r="I80" s="26"/>
      <c r="J80" s="328"/>
      <c r="K80" s="171">
        <v>0</v>
      </c>
      <c r="L80" s="27">
        <v>10000</v>
      </c>
      <c r="M80" s="172"/>
      <c r="N80" s="408"/>
      <c r="O80" s="314">
        <f t="shared" si="14"/>
        <v>90000</v>
      </c>
      <c r="Q80" s="5"/>
      <c r="R80" s="5"/>
      <c r="S80" s="5"/>
    </row>
    <row r="81" spans="1:19" ht="14.25" customHeight="1">
      <c r="A81" s="32">
        <v>54399</v>
      </c>
      <c r="B81" s="152" t="s">
        <v>105</v>
      </c>
      <c r="C81" s="166">
        <v>9000</v>
      </c>
      <c r="D81" s="148"/>
      <c r="E81" s="148"/>
      <c r="F81" s="164"/>
      <c r="G81" s="171">
        <v>500</v>
      </c>
      <c r="H81" s="26"/>
      <c r="I81" s="26"/>
      <c r="J81" s="328"/>
      <c r="K81" s="171">
        <v>5000</v>
      </c>
      <c r="L81" s="27">
        <v>10000</v>
      </c>
      <c r="M81" s="172"/>
      <c r="N81" s="408"/>
      <c r="O81" s="314">
        <f t="shared" si="14"/>
        <v>24500</v>
      </c>
      <c r="Q81" s="5"/>
      <c r="R81" s="5"/>
      <c r="S81" s="5"/>
    </row>
    <row r="82" spans="1:19" ht="14.25" customHeight="1">
      <c r="A82" s="150">
        <v>544</v>
      </c>
      <c r="B82" s="153" t="s">
        <v>114</v>
      </c>
      <c r="C82" s="165">
        <f t="shared" ref="C82:N82" si="15">C83+C84+C85+C86</f>
        <v>7000</v>
      </c>
      <c r="D82" s="165">
        <f t="shared" si="15"/>
        <v>0</v>
      </c>
      <c r="E82" s="165">
        <f t="shared" si="15"/>
        <v>0</v>
      </c>
      <c r="F82" s="165">
        <f t="shared" si="15"/>
        <v>0</v>
      </c>
      <c r="G82" s="165">
        <f t="shared" si="15"/>
        <v>800</v>
      </c>
      <c r="H82" s="165">
        <f t="shared" si="15"/>
        <v>0</v>
      </c>
      <c r="I82" s="165">
        <f t="shared" si="15"/>
        <v>0</v>
      </c>
      <c r="J82" s="391">
        <f t="shared" si="15"/>
        <v>0</v>
      </c>
      <c r="K82" s="165">
        <f t="shared" si="15"/>
        <v>0</v>
      </c>
      <c r="L82" s="165">
        <f t="shared" si="15"/>
        <v>2600</v>
      </c>
      <c r="M82" s="396">
        <f>M83+M84+M85+M86</f>
        <v>0</v>
      </c>
      <c r="N82" s="396">
        <f t="shared" si="15"/>
        <v>0</v>
      </c>
      <c r="O82" s="213">
        <f t="shared" si="14"/>
        <v>10400</v>
      </c>
      <c r="S82" s="110"/>
    </row>
    <row r="83" spans="1:19" ht="14.25" customHeight="1">
      <c r="A83" s="32">
        <v>54401</v>
      </c>
      <c r="B83" s="152" t="s">
        <v>59</v>
      </c>
      <c r="C83" s="166">
        <v>2000</v>
      </c>
      <c r="D83" s="148"/>
      <c r="E83" s="148"/>
      <c r="F83" s="164"/>
      <c r="G83" s="171">
        <v>400</v>
      </c>
      <c r="H83" s="26"/>
      <c r="I83" s="26"/>
      <c r="J83" s="328"/>
      <c r="K83" s="171">
        <v>0</v>
      </c>
      <c r="L83" s="27">
        <v>0</v>
      </c>
      <c r="M83" s="332"/>
      <c r="N83" s="408"/>
      <c r="O83" s="314">
        <f t="shared" si="14"/>
        <v>2400</v>
      </c>
    </row>
    <row r="84" spans="1:19" ht="14.25" customHeight="1">
      <c r="A84" s="32">
        <v>54402</v>
      </c>
      <c r="B84" s="152" t="s">
        <v>60</v>
      </c>
      <c r="C84" s="166">
        <v>2000</v>
      </c>
      <c r="D84" s="148"/>
      <c r="E84" s="148"/>
      <c r="F84" s="164"/>
      <c r="G84" s="171">
        <v>0</v>
      </c>
      <c r="H84" s="26"/>
      <c r="I84" s="26"/>
      <c r="J84" s="328"/>
      <c r="K84" s="171">
        <v>0</v>
      </c>
      <c r="L84" s="27">
        <v>2000</v>
      </c>
      <c r="M84" s="332"/>
      <c r="N84" s="408"/>
      <c r="O84" s="314">
        <f t="shared" si="14"/>
        <v>4000</v>
      </c>
    </row>
    <row r="85" spans="1:19" ht="14.25" customHeight="1">
      <c r="A85" s="32">
        <v>54403</v>
      </c>
      <c r="B85" s="152" t="s">
        <v>61</v>
      </c>
      <c r="C85" s="166">
        <v>2000</v>
      </c>
      <c r="D85" s="148"/>
      <c r="E85" s="148"/>
      <c r="F85" s="164"/>
      <c r="G85" s="171">
        <v>400</v>
      </c>
      <c r="H85" s="26"/>
      <c r="I85" s="26"/>
      <c r="J85" s="328"/>
      <c r="K85" s="171">
        <v>0</v>
      </c>
      <c r="L85" s="27">
        <v>600</v>
      </c>
      <c r="M85" s="332"/>
      <c r="N85" s="408"/>
      <c r="O85" s="314">
        <f t="shared" si="14"/>
        <v>3000</v>
      </c>
    </row>
    <row r="86" spans="1:19" ht="14.25" customHeight="1">
      <c r="A86" s="32">
        <v>54404</v>
      </c>
      <c r="B86" s="152" t="s">
        <v>62</v>
      </c>
      <c r="C86" s="166">
        <v>1000</v>
      </c>
      <c r="D86" s="148"/>
      <c r="E86" s="148"/>
      <c r="F86" s="164"/>
      <c r="G86" s="171">
        <v>0</v>
      </c>
      <c r="H86" s="26"/>
      <c r="I86" s="26"/>
      <c r="J86" s="328"/>
      <c r="K86" s="171">
        <v>0</v>
      </c>
      <c r="L86" s="27">
        <v>0</v>
      </c>
      <c r="M86" s="332"/>
      <c r="N86" s="408"/>
      <c r="O86" s="314">
        <f t="shared" si="14"/>
        <v>1000</v>
      </c>
    </row>
    <row r="87" spans="1:19" ht="14.25" customHeight="1">
      <c r="A87" s="150">
        <v>545</v>
      </c>
      <c r="B87" s="153" t="s">
        <v>150</v>
      </c>
      <c r="C87" s="165">
        <f t="shared" ref="C87:N87" si="16">C88+C89+C90+C91+C92+C93+C94</f>
        <v>38000</v>
      </c>
      <c r="D87" s="165">
        <f t="shared" si="16"/>
        <v>0</v>
      </c>
      <c r="E87" s="165">
        <f t="shared" si="16"/>
        <v>0</v>
      </c>
      <c r="F87" s="165">
        <f t="shared" si="16"/>
        <v>0</v>
      </c>
      <c r="G87" s="165">
        <f t="shared" si="16"/>
        <v>2017.87</v>
      </c>
      <c r="H87" s="165">
        <f t="shared" si="16"/>
        <v>0</v>
      </c>
      <c r="I87" s="165">
        <f t="shared" si="16"/>
        <v>0</v>
      </c>
      <c r="J87" s="391">
        <f t="shared" si="16"/>
        <v>0</v>
      </c>
      <c r="K87" s="165">
        <f t="shared" si="16"/>
        <v>0</v>
      </c>
      <c r="L87" s="165">
        <f t="shared" si="16"/>
        <v>31200</v>
      </c>
      <c r="M87" s="396">
        <f>M88+M89+M90+M91+M92+M93+M94</f>
        <v>0</v>
      </c>
      <c r="N87" s="396">
        <f t="shared" si="16"/>
        <v>66665</v>
      </c>
      <c r="O87" s="213">
        <f t="shared" si="14"/>
        <v>137882.87</v>
      </c>
    </row>
    <row r="88" spans="1:19" ht="14.25" customHeight="1">
      <c r="A88" s="32">
        <v>54501</v>
      </c>
      <c r="B88" s="152" t="s">
        <v>277</v>
      </c>
      <c r="C88" s="166">
        <v>0</v>
      </c>
      <c r="D88" s="148"/>
      <c r="E88" s="148"/>
      <c r="F88" s="164"/>
      <c r="G88" s="171">
        <v>0</v>
      </c>
      <c r="H88" s="26"/>
      <c r="I88" s="26"/>
      <c r="J88" s="328"/>
      <c r="K88" s="171">
        <v>0</v>
      </c>
      <c r="L88" s="27">
        <v>1000</v>
      </c>
      <c r="M88" s="172"/>
      <c r="N88" s="408"/>
      <c r="O88" s="314">
        <f t="shared" si="14"/>
        <v>1000</v>
      </c>
    </row>
    <row r="89" spans="1:19" ht="14.25" customHeight="1">
      <c r="A89" s="32">
        <v>54503</v>
      </c>
      <c r="B89" s="152" t="s">
        <v>82</v>
      </c>
      <c r="C89" s="166">
        <v>10000</v>
      </c>
      <c r="D89" s="148"/>
      <c r="E89" s="148"/>
      <c r="F89" s="164"/>
      <c r="G89" s="171">
        <v>500</v>
      </c>
      <c r="H89" s="26"/>
      <c r="I89" s="26"/>
      <c r="J89" s="328"/>
      <c r="K89" s="171">
        <v>0</v>
      </c>
      <c r="L89" s="27">
        <v>0</v>
      </c>
      <c r="M89" s="172"/>
      <c r="N89" s="408"/>
      <c r="O89" s="314">
        <f t="shared" si="14"/>
        <v>10500</v>
      </c>
    </row>
    <row r="90" spans="1:19" ht="14.25" customHeight="1">
      <c r="A90" s="32">
        <v>54504</v>
      </c>
      <c r="B90" s="152" t="s">
        <v>130</v>
      </c>
      <c r="C90" s="166">
        <v>18000</v>
      </c>
      <c r="D90" s="148"/>
      <c r="E90" s="148"/>
      <c r="F90" s="164"/>
      <c r="G90" s="171">
        <v>0</v>
      </c>
      <c r="H90" s="26"/>
      <c r="I90" s="26"/>
      <c r="J90" s="328"/>
      <c r="K90" s="171">
        <v>0</v>
      </c>
      <c r="L90" s="27">
        <v>0</v>
      </c>
      <c r="M90" s="172">
        <v>0</v>
      </c>
      <c r="N90" s="408"/>
      <c r="O90" s="314">
        <f t="shared" si="14"/>
        <v>18000</v>
      </c>
    </row>
    <row r="91" spans="1:19" ht="14.25" customHeight="1">
      <c r="A91" s="32">
        <v>54505</v>
      </c>
      <c r="B91" s="152" t="s">
        <v>168</v>
      </c>
      <c r="C91" s="166">
        <v>0</v>
      </c>
      <c r="D91" s="148"/>
      <c r="E91" s="148"/>
      <c r="F91" s="164"/>
      <c r="G91" s="171">
        <v>400</v>
      </c>
      <c r="H91" s="26"/>
      <c r="I91" s="26"/>
      <c r="J91" s="328"/>
      <c r="K91" s="171">
        <v>0</v>
      </c>
      <c r="L91" s="27">
        <v>200</v>
      </c>
      <c r="M91" s="172"/>
      <c r="N91" s="408"/>
      <c r="O91" s="314">
        <f t="shared" si="14"/>
        <v>600</v>
      </c>
    </row>
    <row r="92" spans="1:19" ht="14.25" customHeight="1">
      <c r="A92" s="32">
        <v>54507</v>
      </c>
      <c r="B92" s="152" t="s">
        <v>172</v>
      </c>
      <c r="C92" s="166">
        <v>3000</v>
      </c>
      <c r="D92" s="148"/>
      <c r="E92" s="148"/>
      <c r="F92" s="164"/>
      <c r="G92" s="171">
        <v>600</v>
      </c>
      <c r="H92" s="26"/>
      <c r="I92" s="26"/>
      <c r="J92" s="328"/>
      <c r="K92" s="171">
        <v>0</v>
      </c>
      <c r="L92" s="27">
        <v>5000</v>
      </c>
      <c r="M92" s="172"/>
      <c r="N92" s="408"/>
      <c r="O92" s="314">
        <f t="shared" si="14"/>
        <v>8600</v>
      </c>
    </row>
    <row r="93" spans="1:19" ht="14.25" customHeight="1">
      <c r="A93" s="32">
        <v>54508</v>
      </c>
      <c r="B93" s="152" t="s">
        <v>171</v>
      </c>
      <c r="C93" s="166">
        <v>0</v>
      </c>
      <c r="D93" s="148"/>
      <c r="E93" s="148"/>
      <c r="F93" s="164"/>
      <c r="G93" s="171">
        <v>100</v>
      </c>
      <c r="H93" s="26"/>
      <c r="I93" s="26"/>
      <c r="J93" s="328"/>
      <c r="K93" s="171">
        <v>0</v>
      </c>
      <c r="L93" s="27">
        <v>5000</v>
      </c>
      <c r="M93" s="172"/>
      <c r="N93" s="408"/>
      <c r="O93" s="314">
        <f t="shared" si="14"/>
        <v>5100</v>
      </c>
    </row>
    <row r="94" spans="1:19" ht="14.25" customHeight="1">
      <c r="A94" s="32">
        <v>54599</v>
      </c>
      <c r="B94" s="152" t="s">
        <v>100</v>
      </c>
      <c r="C94" s="166">
        <v>7000</v>
      </c>
      <c r="D94" s="148"/>
      <c r="E94" s="148"/>
      <c r="F94" s="164"/>
      <c r="G94" s="171">
        <v>417.87</v>
      </c>
      <c r="H94" s="26"/>
      <c r="I94" s="26"/>
      <c r="J94" s="328"/>
      <c r="K94" s="171">
        <v>0</v>
      </c>
      <c r="L94" s="27">
        <v>20000</v>
      </c>
      <c r="M94" s="172"/>
      <c r="N94" s="408">
        <v>66665</v>
      </c>
      <c r="O94" s="314">
        <f t="shared" si="14"/>
        <v>94082.87</v>
      </c>
    </row>
    <row r="95" spans="1:19" ht="14.25" customHeight="1">
      <c r="A95" s="150">
        <v>546</v>
      </c>
      <c r="B95" s="153" t="s">
        <v>125</v>
      </c>
      <c r="C95" s="165">
        <f>C96</f>
        <v>100</v>
      </c>
      <c r="D95" s="165">
        <f t="shared" ref="D95:K95" si="17">D96</f>
        <v>0</v>
      </c>
      <c r="E95" s="165">
        <f t="shared" si="17"/>
        <v>0</v>
      </c>
      <c r="F95" s="165">
        <f t="shared" si="17"/>
        <v>0</v>
      </c>
      <c r="G95" s="165">
        <f t="shared" si="17"/>
        <v>0</v>
      </c>
      <c r="H95" s="165">
        <f t="shared" si="17"/>
        <v>0</v>
      </c>
      <c r="I95" s="165">
        <f t="shared" si="17"/>
        <v>0</v>
      </c>
      <c r="J95" s="391">
        <f t="shared" si="17"/>
        <v>0</v>
      </c>
      <c r="K95" s="165">
        <f t="shared" si="17"/>
        <v>0</v>
      </c>
      <c r="L95" s="165">
        <f>L96</f>
        <v>227000</v>
      </c>
      <c r="M95" s="396">
        <f>M96</f>
        <v>0</v>
      </c>
      <c r="N95" s="396">
        <f>N96</f>
        <v>0</v>
      </c>
      <c r="O95" s="213">
        <f t="shared" si="14"/>
        <v>227100</v>
      </c>
    </row>
    <row r="96" spans="1:19" ht="14.25" customHeight="1">
      <c r="A96" s="32">
        <v>54602</v>
      </c>
      <c r="B96" s="152" t="s">
        <v>15</v>
      </c>
      <c r="C96" s="166">
        <v>100</v>
      </c>
      <c r="D96" s="148"/>
      <c r="E96" s="148"/>
      <c r="F96" s="164"/>
      <c r="G96" s="171">
        <v>0</v>
      </c>
      <c r="H96" s="26"/>
      <c r="I96" s="26"/>
      <c r="J96" s="328"/>
      <c r="K96" s="171">
        <v>0</v>
      </c>
      <c r="L96" s="27">
        <v>227000</v>
      </c>
      <c r="M96" s="172"/>
      <c r="N96" s="408"/>
      <c r="O96" s="314">
        <f t="shared" si="14"/>
        <v>227100</v>
      </c>
    </row>
    <row r="97" spans="1:15" ht="14.25" customHeight="1">
      <c r="A97" s="32"/>
      <c r="B97" s="152"/>
      <c r="C97" s="166"/>
      <c r="D97" s="148"/>
      <c r="E97" s="148"/>
      <c r="F97" s="164"/>
      <c r="G97" s="171"/>
      <c r="H97" s="26"/>
      <c r="I97" s="26"/>
      <c r="J97" s="328"/>
      <c r="K97" s="171"/>
      <c r="L97" s="26"/>
      <c r="M97" s="172"/>
      <c r="N97" s="407"/>
      <c r="O97" s="314">
        <f t="shared" si="14"/>
        <v>0</v>
      </c>
    </row>
    <row r="98" spans="1:15" ht="14.25" customHeight="1">
      <c r="A98" s="150">
        <v>55</v>
      </c>
      <c r="B98" s="154" t="s">
        <v>108</v>
      </c>
      <c r="C98" s="165">
        <f>C100+C103+C107</f>
        <v>29500</v>
      </c>
      <c r="D98" s="165">
        <f t="shared" ref="D98:N98" si="18">D100+D103+D107</f>
        <v>0</v>
      </c>
      <c r="E98" s="165">
        <f t="shared" si="18"/>
        <v>0</v>
      </c>
      <c r="F98" s="165">
        <f t="shared" si="18"/>
        <v>0</v>
      </c>
      <c r="G98" s="165">
        <f t="shared" si="18"/>
        <v>56550</v>
      </c>
      <c r="H98" s="165">
        <f t="shared" si="18"/>
        <v>0</v>
      </c>
      <c r="I98" s="165">
        <f t="shared" si="18"/>
        <v>0</v>
      </c>
      <c r="J98" s="391">
        <f t="shared" si="18"/>
        <v>0</v>
      </c>
      <c r="K98" s="165">
        <f t="shared" si="18"/>
        <v>10000</v>
      </c>
      <c r="L98" s="165">
        <f t="shared" si="18"/>
        <v>20771.010000000002</v>
      </c>
      <c r="M98" s="396">
        <f>M100+M103+M107</f>
        <v>129012.82</v>
      </c>
      <c r="N98" s="396">
        <f t="shared" si="18"/>
        <v>0</v>
      </c>
      <c r="O98" s="213">
        <f t="shared" si="14"/>
        <v>245833.83000000002</v>
      </c>
    </row>
    <row r="99" spans="1:15" ht="14.25" customHeight="1">
      <c r="A99" s="33"/>
      <c r="B99" s="155"/>
      <c r="C99" s="166"/>
      <c r="D99" s="148"/>
      <c r="E99" s="148"/>
      <c r="F99" s="164"/>
      <c r="G99" s="173"/>
      <c r="H99" s="27"/>
      <c r="I99" s="27"/>
      <c r="J99" s="329"/>
      <c r="K99" s="173"/>
      <c r="L99" s="27"/>
      <c r="M99" s="174"/>
      <c r="N99" s="408"/>
      <c r="O99" s="314">
        <f t="shared" si="14"/>
        <v>0</v>
      </c>
    </row>
    <row r="100" spans="1:15" ht="14.25" customHeight="1">
      <c r="A100" s="150">
        <v>553</v>
      </c>
      <c r="B100" s="153" t="s">
        <v>126</v>
      </c>
      <c r="C100" s="165">
        <f>C101+C102</f>
        <v>0</v>
      </c>
      <c r="D100" s="165">
        <f t="shared" ref="D100:L100" si="19">D101+D102</f>
        <v>0</v>
      </c>
      <c r="E100" s="165">
        <f t="shared" si="19"/>
        <v>0</v>
      </c>
      <c r="F100" s="165">
        <f t="shared" si="19"/>
        <v>0</v>
      </c>
      <c r="G100" s="165">
        <f t="shared" si="19"/>
        <v>0</v>
      </c>
      <c r="H100" s="165">
        <f t="shared" si="19"/>
        <v>0</v>
      </c>
      <c r="I100" s="165">
        <f t="shared" si="19"/>
        <v>0</v>
      </c>
      <c r="J100" s="391">
        <f t="shared" si="19"/>
        <v>0</v>
      </c>
      <c r="K100" s="165">
        <f t="shared" si="19"/>
        <v>0</v>
      </c>
      <c r="L100" s="165">
        <f t="shared" si="19"/>
        <v>0</v>
      </c>
      <c r="M100" s="396">
        <f>M101+M102</f>
        <v>129012.82</v>
      </c>
      <c r="N100" s="396"/>
      <c r="O100" s="213">
        <f t="shared" si="14"/>
        <v>129012.82</v>
      </c>
    </row>
    <row r="101" spans="1:15" ht="14.25" customHeight="1">
      <c r="A101" s="32">
        <v>55304</v>
      </c>
      <c r="B101" s="152" t="s">
        <v>49</v>
      </c>
      <c r="C101" s="166">
        <v>0</v>
      </c>
      <c r="D101" s="148"/>
      <c r="E101" s="148"/>
      <c r="F101" s="164"/>
      <c r="G101" s="171">
        <v>0</v>
      </c>
      <c r="H101" s="26"/>
      <c r="I101" s="26"/>
      <c r="J101" s="328"/>
      <c r="K101" s="171">
        <v>0</v>
      </c>
      <c r="L101" s="26">
        <v>0</v>
      </c>
      <c r="M101" s="172">
        <v>109090.42</v>
      </c>
      <c r="N101" s="407"/>
      <c r="O101" s="314">
        <f t="shared" si="14"/>
        <v>109090.42</v>
      </c>
    </row>
    <row r="102" spans="1:15" ht="14.25" customHeight="1">
      <c r="A102" s="32">
        <v>55308</v>
      </c>
      <c r="B102" s="152" t="s">
        <v>328</v>
      </c>
      <c r="C102" s="166"/>
      <c r="D102" s="306"/>
      <c r="E102" s="306"/>
      <c r="F102" s="307"/>
      <c r="G102" s="308"/>
      <c r="H102" s="309"/>
      <c r="I102" s="309"/>
      <c r="J102" s="310"/>
      <c r="K102" s="308"/>
      <c r="L102" s="309"/>
      <c r="M102" s="397">
        <v>19922.400000000001</v>
      </c>
      <c r="N102" s="409"/>
      <c r="O102" s="314">
        <f t="shared" si="14"/>
        <v>19922.400000000001</v>
      </c>
    </row>
    <row r="103" spans="1:15" ht="14.25" customHeight="1">
      <c r="A103" s="150">
        <v>556</v>
      </c>
      <c r="B103" s="153" t="s">
        <v>127</v>
      </c>
      <c r="C103" s="165">
        <f>C104+C105+C106</f>
        <v>24000</v>
      </c>
      <c r="D103" s="165">
        <f t="shared" ref="D103:L103" si="20">D104+D105+D106</f>
        <v>0</v>
      </c>
      <c r="E103" s="165">
        <f t="shared" si="20"/>
        <v>0</v>
      </c>
      <c r="F103" s="165">
        <f t="shared" si="20"/>
        <v>0</v>
      </c>
      <c r="G103" s="165">
        <f t="shared" si="20"/>
        <v>55500</v>
      </c>
      <c r="H103" s="165">
        <f t="shared" si="20"/>
        <v>0</v>
      </c>
      <c r="I103" s="165">
        <f t="shared" si="20"/>
        <v>0</v>
      </c>
      <c r="J103" s="391">
        <f t="shared" si="20"/>
        <v>0</v>
      </c>
      <c r="K103" s="165">
        <f t="shared" si="20"/>
        <v>10000</v>
      </c>
      <c r="L103" s="165">
        <f t="shared" si="20"/>
        <v>10000</v>
      </c>
      <c r="M103" s="396">
        <f>M104+M105+M106</f>
        <v>0</v>
      </c>
      <c r="N103" s="396"/>
      <c r="O103" s="213">
        <f t="shared" si="14"/>
        <v>99500</v>
      </c>
    </row>
    <row r="104" spans="1:15" ht="14.25" customHeight="1">
      <c r="A104" s="32">
        <v>55601</v>
      </c>
      <c r="B104" s="152" t="s">
        <v>75</v>
      </c>
      <c r="C104" s="166">
        <v>0</v>
      </c>
      <c r="D104" s="148"/>
      <c r="E104" s="148"/>
      <c r="F104" s="164"/>
      <c r="G104" s="171">
        <v>25000</v>
      </c>
      <c r="H104" s="26"/>
      <c r="I104" s="26"/>
      <c r="J104" s="328"/>
      <c r="K104" s="171">
        <v>0</v>
      </c>
      <c r="L104" s="26">
        <v>0</v>
      </c>
      <c r="M104" s="172">
        <v>0</v>
      </c>
      <c r="N104" s="407"/>
      <c r="O104" s="314">
        <f t="shared" si="14"/>
        <v>25000</v>
      </c>
    </row>
    <row r="105" spans="1:15" ht="14.25" customHeight="1">
      <c r="A105" s="32">
        <v>55602</v>
      </c>
      <c r="B105" s="152" t="s">
        <v>76</v>
      </c>
      <c r="C105" s="166">
        <v>0</v>
      </c>
      <c r="D105" s="148"/>
      <c r="E105" s="148"/>
      <c r="F105" s="164"/>
      <c r="G105" s="173">
        <v>30000</v>
      </c>
      <c r="H105" s="26"/>
      <c r="I105" s="26"/>
      <c r="J105" s="328"/>
      <c r="K105" s="171">
        <v>0</v>
      </c>
      <c r="L105" s="26">
        <v>0</v>
      </c>
      <c r="M105" s="172">
        <v>0</v>
      </c>
      <c r="N105" s="407"/>
      <c r="O105" s="314">
        <f t="shared" si="14"/>
        <v>30000</v>
      </c>
    </row>
    <row r="106" spans="1:15" ht="14.25" customHeight="1">
      <c r="A106" s="32">
        <v>55603</v>
      </c>
      <c r="B106" s="152" t="s">
        <v>64</v>
      </c>
      <c r="C106" s="166">
        <v>24000</v>
      </c>
      <c r="D106" s="148"/>
      <c r="E106" s="148"/>
      <c r="F106" s="164"/>
      <c r="G106" s="171">
        <v>500</v>
      </c>
      <c r="H106" s="26"/>
      <c r="I106" s="26"/>
      <c r="J106" s="328"/>
      <c r="K106" s="171">
        <v>10000</v>
      </c>
      <c r="L106" s="26">
        <v>10000</v>
      </c>
      <c r="M106" s="172">
        <v>0</v>
      </c>
      <c r="N106" s="407"/>
      <c r="O106" s="314">
        <f t="shared" si="14"/>
        <v>44500</v>
      </c>
    </row>
    <row r="107" spans="1:15" ht="14.25" customHeight="1">
      <c r="A107" s="150">
        <v>557</v>
      </c>
      <c r="B107" s="153" t="s">
        <v>117</v>
      </c>
      <c r="C107" s="165">
        <f>C108+C109</f>
        <v>5500</v>
      </c>
      <c r="D107" s="165">
        <f t="shared" ref="D107:L107" si="21">D108+D109</f>
        <v>0</v>
      </c>
      <c r="E107" s="165">
        <f t="shared" si="21"/>
        <v>0</v>
      </c>
      <c r="F107" s="165">
        <f t="shared" si="21"/>
        <v>0</v>
      </c>
      <c r="G107" s="165">
        <f t="shared" si="21"/>
        <v>1050</v>
      </c>
      <c r="H107" s="165">
        <f t="shared" si="21"/>
        <v>0</v>
      </c>
      <c r="I107" s="165">
        <f t="shared" si="21"/>
        <v>0</v>
      </c>
      <c r="J107" s="391">
        <f t="shared" si="21"/>
        <v>0</v>
      </c>
      <c r="K107" s="165">
        <f t="shared" si="21"/>
        <v>0</v>
      </c>
      <c r="L107" s="165">
        <f t="shared" si="21"/>
        <v>10771.01</v>
      </c>
      <c r="M107" s="396">
        <f>M108+M109</f>
        <v>0</v>
      </c>
      <c r="N107" s="396"/>
      <c r="O107" s="213">
        <f t="shared" si="14"/>
        <v>17321.010000000002</v>
      </c>
    </row>
    <row r="108" spans="1:15" ht="14.25" customHeight="1">
      <c r="A108" s="32">
        <v>55703</v>
      </c>
      <c r="B108" s="152" t="s">
        <v>65</v>
      </c>
      <c r="C108" s="166">
        <v>1500</v>
      </c>
      <c r="D108" s="148"/>
      <c r="E108" s="148"/>
      <c r="F108" s="164"/>
      <c r="G108" s="171">
        <v>50</v>
      </c>
      <c r="H108" s="26"/>
      <c r="I108" s="26"/>
      <c r="J108" s="328"/>
      <c r="K108" s="171">
        <v>0</v>
      </c>
      <c r="L108" s="26">
        <v>771.01</v>
      </c>
      <c r="M108" s="172">
        <v>0</v>
      </c>
      <c r="N108" s="407"/>
      <c r="O108" s="314">
        <f t="shared" ref="O108:O139" si="22">C108+D108+E108+F108+G108+H108+I108+J108+K108+L108+M108+N108</f>
        <v>2321.0100000000002</v>
      </c>
    </row>
    <row r="109" spans="1:15" ht="14.25" customHeight="1">
      <c r="A109" s="32">
        <v>55799</v>
      </c>
      <c r="B109" s="152" t="s">
        <v>83</v>
      </c>
      <c r="C109" s="166">
        <v>4000</v>
      </c>
      <c r="D109" s="148"/>
      <c r="E109" s="148"/>
      <c r="F109" s="164"/>
      <c r="G109" s="171">
        <v>1000</v>
      </c>
      <c r="H109" s="26"/>
      <c r="I109" s="26"/>
      <c r="J109" s="328"/>
      <c r="K109" s="171">
        <v>0</v>
      </c>
      <c r="L109" s="27">
        <v>10000</v>
      </c>
      <c r="M109" s="172">
        <v>0</v>
      </c>
      <c r="N109" s="408"/>
      <c r="O109" s="314">
        <f t="shared" si="22"/>
        <v>15000</v>
      </c>
    </row>
    <row r="110" spans="1:15" ht="14.25" customHeight="1">
      <c r="A110" s="32"/>
      <c r="B110" s="152"/>
      <c r="C110" s="166"/>
      <c r="D110" s="148"/>
      <c r="E110" s="148"/>
      <c r="F110" s="164"/>
      <c r="G110" s="171"/>
      <c r="H110" s="26"/>
      <c r="I110" s="26"/>
      <c r="J110" s="328"/>
      <c r="K110" s="171"/>
      <c r="L110" s="27"/>
      <c r="M110" s="172"/>
      <c r="N110" s="408"/>
      <c r="O110" s="314">
        <f t="shared" si="22"/>
        <v>0</v>
      </c>
    </row>
    <row r="111" spans="1:15" ht="14.25" customHeight="1">
      <c r="A111" s="150">
        <v>56</v>
      </c>
      <c r="B111" s="154" t="s">
        <v>152</v>
      </c>
      <c r="C111" s="165">
        <f>C113+C116</f>
        <v>9256.34</v>
      </c>
      <c r="D111" s="165">
        <f t="shared" ref="D111:L111" si="23">D113+D116</f>
        <v>0</v>
      </c>
      <c r="E111" s="165">
        <f t="shared" si="23"/>
        <v>0</v>
      </c>
      <c r="F111" s="165">
        <f t="shared" si="23"/>
        <v>0</v>
      </c>
      <c r="G111" s="165">
        <f t="shared" si="23"/>
        <v>36500</v>
      </c>
      <c r="H111" s="165">
        <f t="shared" si="23"/>
        <v>0</v>
      </c>
      <c r="I111" s="165">
        <f t="shared" si="23"/>
        <v>0</v>
      </c>
      <c r="J111" s="391">
        <f t="shared" si="23"/>
        <v>0</v>
      </c>
      <c r="K111" s="165">
        <f t="shared" si="23"/>
        <v>0</v>
      </c>
      <c r="L111" s="165">
        <f t="shared" si="23"/>
        <v>90200</v>
      </c>
      <c r="M111" s="396">
        <f>M113+M116</f>
        <v>0</v>
      </c>
      <c r="N111" s="396"/>
      <c r="O111" s="213">
        <f t="shared" si="22"/>
        <v>135956.34</v>
      </c>
    </row>
    <row r="112" spans="1:15" ht="14.25" customHeight="1">
      <c r="A112" s="33"/>
      <c r="B112" s="155"/>
      <c r="C112" s="166"/>
      <c r="D112" s="148"/>
      <c r="E112" s="148"/>
      <c r="F112" s="164"/>
      <c r="G112" s="173"/>
      <c r="H112" s="27"/>
      <c r="I112" s="27"/>
      <c r="J112" s="329"/>
      <c r="K112" s="173"/>
      <c r="L112" s="27"/>
      <c r="M112" s="174"/>
      <c r="N112" s="408"/>
      <c r="O112" s="314">
        <f t="shared" si="22"/>
        <v>0</v>
      </c>
    </row>
    <row r="113" spans="1:15" ht="14.25" customHeight="1">
      <c r="A113" s="150">
        <v>562</v>
      </c>
      <c r="B113" s="153" t="s">
        <v>307</v>
      </c>
      <c r="C113" s="165">
        <f>C114</f>
        <v>0</v>
      </c>
      <c r="D113" s="165">
        <f t="shared" ref="D113:L113" si="24">D114</f>
        <v>0</v>
      </c>
      <c r="E113" s="165">
        <f t="shared" si="24"/>
        <v>0</v>
      </c>
      <c r="F113" s="165">
        <f t="shared" si="24"/>
        <v>0</v>
      </c>
      <c r="G113" s="165">
        <f t="shared" si="24"/>
        <v>0</v>
      </c>
      <c r="H113" s="165">
        <f t="shared" si="24"/>
        <v>0</v>
      </c>
      <c r="I113" s="165">
        <f t="shared" si="24"/>
        <v>0</v>
      </c>
      <c r="J113" s="391">
        <f t="shared" si="24"/>
        <v>0</v>
      </c>
      <c r="K113" s="165">
        <f t="shared" si="24"/>
        <v>0</v>
      </c>
      <c r="L113" s="165">
        <f t="shared" si="24"/>
        <v>200</v>
      </c>
      <c r="M113" s="396">
        <f>M114</f>
        <v>0</v>
      </c>
      <c r="N113" s="396"/>
      <c r="O113" s="213">
        <f t="shared" si="22"/>
        <v>200</v>
      </c>
    </row>
    <row r="114" spans="1:15" ht="14.25" customHeight="1">
      <c r="A114" s="32">
        <v>56205</v>
      </c>
      <c r="B114" s="152" t="s">
        <v>80</v>
      </c>
      <c r="C114" s="166">
        <v>0</v>
      </c>
      <c r="D114" s="148"/>
      <c r="E114" s="148"/>
      <c r="F114" s="164"/>
      <c r="G114" s="173">
        <v>0</v>
      </c>
      <c r="H114" s="27"/>
      <c r="I114" s="27"/>
      <c r="J114" s="329"/>
      <c r="K114" s="173">
        <v>0</v>
      </c>
      <c r="L114" s="27">
        <v>200</v>
      </c>
      <c r="M114" s="174">
        <v>0</v>
      </c>
      <c r="N114" s="408"/>
      <c r="O114" s="314">
        <f t="shared" si="22"/>
        <v>200</v>
      </c>
    </row>
    <row r="115" spans="1:15" ht="14.25" customHeight="1">
      <c r="A115" s="32"/>
      <c r="B115" s="152"/>
      <c r="C115" s="166"/>
      <c r="D115" s="148"/>
      <c r="E115" s="148"/>
      <c r="F115" s="164"/>
      <c r="G115" s="173"/>
      <c r="H115" s="27"/>
      <c r="I115" s="27"/>
      <c r="J115" s="329"/>
      <c r="K115" s="173"/>
      <c r="L115" s="27"/>
      <c r="M115" s="174"/>
      <c r="N115" s="408"/>
      <c r="O115" s="314">
        <f t="shared" si="22"/>
        <v>0</v>
      </c>
    </row>
    <row r="116" spans="1:15" ht="14.25" customHeight="1">
      <c r="A116" s="150">
        <v>563</v>
      </c>
      <c r="B116" s="153" t="s">
        <v>128</v>
      </c>
      <c r="C116" s="165">
        <f>C117+C118+C119</f>
        <v>9256.34</v>
      </c>
      <c r="D116" s="165">
        <f t="shared" ref="D116:L116" si="25">D117+D118+D119</f>
        <v>0</v>
      </c>
      <c r="E116" s="165">
        <f t="shared" si="25"/>
        <v>0</v>
      </c>
      <c r="F116" s="165">
        <f t="shared" si="25"/>
        <v>0</v>
      </c>
      <c r="G116" s="165">
        <f t="shared" si="25"/>
        <v>36500</v>
      </c>
      <c r="H116" s="165">
        <f t="shared" si="25"/>
        <v>0</v>
      </c>
      <c r="I116" s="165">
        <f t="shared" si="25"/>
        <v>0</v>
      </c>
      <c r="J116" s="391">
        <f t="shared" si="25"/>
        <v>0</v>
      </c>
      <c r="K116" s="165">
        <f t="shared" si="25"/>
        <v>0</v>
      </c>
      <c r="L116" s="165">
        <f t="shared" si="25"/>
        <v>90000</v>
      </c>
      <c r="M116" s="396">
        <f>M117+M118+M119</f>
        <v>0</v>
      </c>
      <c r="N116" s="396"/>
      <c r="O116" s="213">
        <f t="shared" si="22"/>
        <v>135756.34</v>
      </c>
    </row>
    <row r="117" spans="1:15" ht="14.25" customHeight="1">
      <c r="A117" s="32">
        <v>56303</v>
      </c>
      <c r="B117" s="152" t="s">
        <v>80</v>
      </c>
      <c r="C117" s="166">
        <v>1967.09</v>
      </c>
      <c r="D117" s="148"/>
      <c r="E117" s="148"/>
      <c r="F117" s="164"/>
      <c r="G117" s="171">
        <v>36500</v>
      </c>
      <c r="H117" s="26"/>
      <c r="I117" s="26"/>
      <c r="J117" s="328"/>
      <c r="K117" s="171">
        <v>0</v>
      </c>
      <c r="L117" s="26">
        <v>45000</v>
      </c>
      <c r="M117" s="172">
        <v>0</v>
      </c>
      <c r="N117" s="407"/>
      <c r="O117" s="314">
        <f t="shared" si="22"/>
        <v>83467.09</v>
      </c>
    </row>
    <row r="118" spans="1:15" ht="14.25" customHeight="1">
      <c r="A118" s="32">
        <v>56304</v>
      </c>
      <c r="B118" s="152" t="s">
        <v>261</v>
      </c>
      <c r="C118" s="166">
        <v>7289.25</v>
      </c>
      <c r="D118" s="148"/>
      <c r="E118" s="148"/>
      <c r="F118" s="164"/>
      <c r="G118" s="171">
        <v>0</v>
      </c>
      <c r="H118" s="26"/>
      <c r="I118" s="26"/>
      <c r="J118" s="328"/>
      <c r="K118" s="171">
        <v>0</v>
      </c>
      <c r="L118" s="26">
        <v>0</v>
      </c>
      <c r="M118" s="172">
        <v>0</v>
      </c>
      <c r="N118" s="407"/>
      <c r="O118" s="314">
        <f t="shared" si="22"/>
        <v>7289.25</v>
      </c>
    </row>
    <row r="119" spans="1:15" ht="14.25" customHeight="1">
      <c r="A119" s="32">
        <v>56305</v>
      </c>
      <c r="B119" s="152" t="s">
        <v>97</v>
      </c>
      <c r="C119" s="166">
        <v>0</v>
      </c>
      <c r="D119" s="148"/>
      <c r="E119" s="148"/>
      <c r="F119" s="164"/>
      <c r="G119" s="171">
        <v>0</v>
      </c>
      <c r="H119" s="26"/>
      <c r="I119" s="26"/>
      <c r="J119" s="328"/>
      <c r="K119" s="171">
        <v>0</v>
      </c>
      <c r="L119" s="26">
        <v>45000</v>
      </c>
      <c r="M119" s="172">
        <v>0</v>
      </c>
      <c r="N119" s="407"/>
      <c r="O119" s="314">
        <f t="shared" si="22"/>
        <v>45000</v>
      </c>
    </row>
    <row r="120" spans="1:15" ht="14.25" customHeight="1">
      <c r="A120" s="32"/>
      <c r="B120" s="152"/>
      <c r="C120" s="166"/>
      <c r="D120" s="148"/>
      <c r="E120" s="148"/>
      <c r="F120" s="164"/>
      <c r="G120" s="171"/>
      <c r="H120" s="26"/>
      <c r="I120" s="26"/>
      <c r="J120" s="328"/>
      <c r="K120" s="171"/>
      <c r="L120" s="26"/>
      <c r="M120" s="172"/>
      <c r="N120" s="407"/>
      <c r="O120" s="314">
        <f t="shared" si="22"/>
        <v>0</v>
      </c>
    </row>
    <row r="121" spans="1:15" ht="14.25" customHeight="1">
      <c r="A121" s="150">
        <v>61</v>
      </c>
      <c r="B121" s="154" t="s">
        <v>153</v>
      </c>
      <c r="C121" s="165">
        <f>C123+C132</f>
        <v>0</v>
      </c>
      <c r="D121" s="165">
        <f>D123</f>
        <v>0</v>
      </c>
      <c r="E121" s="165">
        <f>E123</f>
        <v>0</v>
      </c>
      <c r="F121" s="165">
        <f>F123</f>
        <v>0</v>
      </c>
      <c r="G121" s="165">
        <f>G123</f>
        <v>0</v>
      </c>
      <c r="H121" s="165">
        <f t="shared" ref="H121:K121" si="26">H123</f>
        <v>0</v>
      </c>
      <c r="I121" s="165">
        <f t="shared" si="26"/>
        <v>0</v>
      </c>
      <c r="J121" s="391">
        <f t="shared" si="26"/>
        <v>0</v>
      </c>
      <c r="K121" s="165">
        <f t="shared" si="26"/>
        <v>135000</v>
      </c>
      <c r="L121" s="165">
        <f>L123+L132</f>
        <v>100000</v>
      </c>
      <c r="M121" s="396">
        <f>M123</f>
        <v>0</v>
      </c>
      <c r="N121" s="396">
        <f>N123+N132</f>
        <v>0</v>
      </c>
      <c r="O121" s="213">
        <f t="shared" si="22"/>
        <v>235000</v>
      </c>
    </row>
    <row r="122" spans="1:15" ht="14.25" customHeight="1">
      <c r="A122" s="33"/>
      <c r="B122" s="155"/>
      <c r="C122" s="166"/>
      <c r="D122" s="148"/>
      <c r="E122" s="148"/>
      <c r="F122" s="164"/>
      <c r="G122" s="173"/>
      <c r="H122" s="27"/>
      <c r="I122" s="27"/>
      <c r="J122" s="329"/>
      <c r="K122" s="173"/>
      <c r="L122" s="27"/>
      <c r="M122" s="174"/>
      <c r="N122" s="408"/>
      <c r="O122" s="314">
        <f t="shared" si="22"/>
        <v>0</v>
      </c>
    </row>
    <row r="123" spans="1:15" ht="14.25" customHeight="1">
      <c r="A123" s="150">
        <v>611</v>
      </c>
      <c r="B123" s="153" t="s">
        <v>151</v>
      </c>
      <c r="C123" s="165">
        <f>C124+C125+C126+C127+C128+C129+C130</f>
        <v>0</v>
      </c>
      <c r="D123" s="165">
        <f t="shared" ref="D123:N123" si="27">D124+D125+D126+D127+D128+D129+D130</f>
        <v>0</v>
      </c>
      <c r="E123" s="165">
        <f t="shared" si="27"/>
        <v>0</v>
      </c>
      <c r="F123" s="165">
        <f t="shared" si="27"/>
        <v>0</v>
      </c>
      <c r="G123" s="165">
        <f t="shared" si="27"/>
        <v>0</v>
      </c>
      <c r="H123" s="165">
        <f t="shared" si="27"/>
        <v>0</v>
      </c>
      <c r="I123" s="165">
        <f t="shared" si="27"/>
        <v>0</v>
      </c>
      <c r="J123" s="391">
        <f t="shared" si="27"/>
        <v>0</v>
      </c>
      <c r="K123" s="165">
        <f>K124+K125+K126+K127+K128+K129+K130</f>
        <v>135000</v>
      </c>
      <c r="L123" s="165">
        <f t="shared" si="27"/>
        <v>90000</v>
      </c>
      <c r="M123" s="396">
        <f>M124+M125+M126+M127+M128+M129+M130</f>
        <v>0</v>
      </c>
      <c r="N123" s="396">
        <f t="shared" si="27"/>
        <v>0</v>
      </c>
      <c r="O123" s="213">
        <f t="shared" si="22"/>
        <v>225000</v>
      </c>
    </row>
    <row r="124" spans="1:15" ht="14.25" customHeight="1">
      <c r="A124" s="32">
        <v>61101</v>
      </c>
      <c r="B124" s="152" t="s">
        <v>98</v>
      </c>
      <c r="C124" s="166">
        <v>0</v>
      </c>
      <c r="D124" s="148"/>
      <c r="E124" s="148"/>
      <c r="F124" s="164"/>
      <c r="G124" s="171">
        <v>0</v>
      </c>
      <c r="H124" s="26"/>
      <c r="I124" s="26"/>
      <c r="J124" s="328"/>
      <c r="K124" s="171">
        <v>30000</v>
      </c>
      <c r="L124" s="26">
        <v>0</v>
      </c>
      <c r="M124" s="172">
        <v>0</v>
      </c>
      <c r="N124" s="407"/>
      <c r="O124" s="314">
        <f t="shared" si="22"/>
        <v>30000</v>
      </c>
    </row>
    <row r="125" spans="1:15" ht="14.25" customHeight="1">
      <c r="A125" s="32">
        <v>61102</v>
      </c>
      <c r="B125" s="152" t="s">
        <v>87</v>
      </c>
      <c r="C125" s="166">
        <v>0</v>
      </c>
      <c r="D125" s="148"/>
      <c r="E125" s="148"/>
      <c r="F125" s="164"/>
      <c r="G125" s="171">
        <v>0</v>
      </c>
      <c r="H125" s="26"/>
      <c r="I125" s="26"/>
      <c r="J125" s="328"/>
      <c r="K125" s="171">
        <v>30000</v>
      </c>
      <c r="L125" s="26">
        <v>30000</v>
      </c>
      <c r="M125" s="172">
        <v>0</v>
      </c>
      <c r="N125" s="407"/>
      <c r="O125" s="314">
        <f t="shared" si="22"/>
        <v>60000</v>
      </c>
    </row>
    <row r="126" spans="1:15" ht="14.25" customHeight="1">
      <c r="A126" s="49">
        <v>61103</v>
      </c>
      <c r="B126" s="152" t="s">
        <v>246</v>
      </c>
      <c r="C126" s="166">
        <v>0</v>
      </c>
      <c r="D126" s="148"/>
      <c r="E126" s="148"/>
      <c r="F126" s="164"/>
      <c r="G126" s="171">
        <v>0</v>
      </c>
      <c r="H126" s="26"/>
      <c r="I126" s="26"/>
      <c r="J126" s="328"/>
      <c r="K126" s="171">
        <v>35000</v>
      </c>
      <c r="L126" s="26">
        <v>0</v>
      </c>
      <c r="M126" s="172"/>
      <c r="N126" s="407"/>
      <c r="O126" s="314">
        <f t="shared" si="22"/>
        <v>35000</v>
      </c>
    </row>
    <row r="127" spans="1:15" ht="14.25" customHeight="1">
      <c r="A127" s="32">
        <v>61104</v>
      </c>
      <c r="B127" s="152" t="s">
        <v>86</v>
      </c>
      <c r="C127" s="166">
        <v>0</v>
      </c>
      <c r="D127" s="148"/>
      <c r="E127" s="148"/>
      <c r="F127" s="164"/>
      <c r="G127" s="171">
        <v>0</v>
      </c>
      <c r="H127" s="26"/>
      <c r="I127" s="26"/>
      <c r="J127" s="328"/>
      <c r="K127" s="171">
        <v>40000</v>
      </c>
      <c r="L127" s="26">
        <v>0</v>
      </c>
      <c r="M127" s="172">
        <v>0</v>
      </c>
      <c r="N127" s="407"/>
      <c r="O127" s="314">
        <f t="shared" si="22"/>
        <v>40000</v>
      </c>
    </row>
    <row r="128" spans="1:15" ht="14.25" customHeight="1">
      <c r="A128" s="32">
        <v>61105</v>
      </c>
      <c r="B128" s="152" t="s">
        <v>88</v>
      </c>
      <c r="C128" s="166">
        <v>0</v>
      </c>
      <c r="D128" s="148"/>
      <c r="E128" s="148"/>
      <c r="F128" s="164"/>
      <c r="G128" s="171">
        <v>0</v>
      </c>
      <c r="H128" s="26"/>
      <c r="I128" s="26"/>
      <c r="J128" s="328"/>
      <c r="K128" s="171">
        <v>0</v>
      </c>
      <c r="L128" s="26">
        <v>0</v>
      </c>
      <c r="M128" s="172"/>
      <c r="N128" s="407"/>
      <c r="O128" s="314">
        <f t="shared" si="22"/>
        <v>0</v>
      </c>
    </row>
    <row r="129" spans="1:17" ht="14.25" customHeight="1">
      <c r="A129" s="32">
        <v>61108</v>
      </c>
      <c r="B129" s="152" t="s">
        <v>101</v>
      </c>
      <c r="C129" s="166">
        <v>0</v>
      </c>
      <c r="D129" s="148"/>
      <c r="E129" s="148"/>
      <c r="F129" s="164"/>
      <c r="G129" s="171">
        <v>0</v>
      </c>
      <c r="H129" s="26"/>
      <c r="I129" s="26"/>
      <c r="J129" s="328"/>
      <c r="K129" s="171">
        <v>0</v>
      </c>
      <c r="L129" s="26">
        <v>60000</v>
      </c>
      <c r="M129" s="172">
        <v>0</v>
      </c>
      <c r="N129" s="407"/>
      <c r="O129" s="314">
        <f t="shared" si="22"/>
        <v>60000</v>
      </c>
    </row>
    <row r="130" spans="1:17" ht="14.25" customHeight="1">
      <c r="A130" s="32">
        <v>61199</v>
      </c>
      <c r="B130" s="152" t="s">
        <v>89</v>
      </c>
      <c r="C130" s="166">
        <v>0</v>
      </c>
      <c r="D130" s="148"/>
      <c r="E130" s="148"/>
      <c r="F130" s="164"/>
      <c r="G130" s="171">
        <v>0</v>
      </c>
      <c r="H130" s="26"/>
      <c r="I130" s="26"/>
      <c r="J130" s="328"/>
      <c r="K130" s="171">
        <v>0</v>
      </c>
      <c r="L130" s="26">
        <v>0</v>
      </c>
      <c r="M130" s="172">
        <v>0</v>
      </c>
      <c r="N130" s="407"/>
      <c r="O130" s="314">
        <f t="shared" si="22"/>
        <v>0</v>
      </c>
    </row>
    <row r="131" spans="1:17" ht="14.25" customHeight="1">
      <c r="A131" s="32"/>
      <c r="B131" s="152"/>
      <c r="C131" s="166"/>
      <c r="D131" s="148"/>
      <c r="E131" s="148"/>
      <c r="F131" s="164"/>
      <c r="G131" s="171"/>
      <c r="H131" s="26"/>
      <c r="I131" s="26"/>
      <c r="J131" s="328"/>
      <c r="K131" s="171"/>
      <c r="L131" s="26"/>
      <c r="M131" s="172"/>
      <c r="N131" s="407"/>
      <c r="O131" s="314">
        <f t="shared" si="22"/>
        <v>0</v>
      </c>
    </row>
    <row r="132" spans="1:17" ht="14.25" customHeight="1">
      <c r="A132" s="150">
        <v>614</v>
      </c>
      <c r="B132" s="154" t="s">
        <v>151</v>
      </c>
      <c r="C132" s="165">
        <f>C133</f>
        <v>0</v>
      </c>
      <c r="D132" s="165">
        <f t="shared" ref="D132:N132" si="28">D133</f>
        <v>0</v>
      </c>
      <c r="E132" s="165">
        <f t="shared" si="28"/>
        <v>0</v>
      </c>
      <c r="F132" s="165">
        <f t="shared" si="28"/>
        <v>0</v>
      </c>
      <c r="G132" s="165">
        <f t="shared" si="28"/>
        <v>0</v>
      </c>
      <c r="H132" s="165">
        <f t="shared" si="28"/>
        <v>0</v>
      </c>
      <c r="I132" s="165">
        <f t="shared" si="28"/>
        <v>0</v>
      </c>
      <c r="J132" s="391">
        <f t="shared" si="28"/>
        <v>0</v>
      </c>
      <c r="K132" s="165">
        <f t="shared" si="28"/>
        <v>0</v>
      </c>
      <c r="L132" s="165">
        <f t="shared" si="28"/>
        <v>10000</v>
      </c>
      <c r="M132" s="396">
        <f>M133</f>
        <v>0</v>
      </c>
      <c r="N132" s="396">
        <f t="shared" si="28"/>
        <v>0</v>
      </c>
      <c r="O132" s="213">
        <f t="shared" si="22"/>
        <v>10000</v>
      </c>
    </row>
    <row r="133" spans="1:17" ht="14.25" customHeight="1">
      <c r="A133" s="32">
        <v>61403</v>
      </c>
      <c r="B133" s="152" t="s">
        <v>333</v>
      </c>
      <c r="C133" s="166">
        <v>0</v>
      </c>
      <c r="D133" s="148">
        <v>0</v>
      </c>
      <c r="E133" s="148">
        <v>0</v>
      </c>
      <c r="F133" s="164">
        <v>0</v>
      </c>
      <c r="G133" s="171">
        <v>0</v>
      </c>
      <c r="H133" s="26">
        <v>0</v>
      </c>
      <c r="I133" s="26">
        <v>0</v>
      </c>
      <c r="J133" s="328">
        <v>0</v>
      </c>
      <c r="K133" s="171">
        <v>0</v>
      </c>
      <c r="L133" s="26">
        <v>10000</v>
      </c>
      <c r="M133" s="172">
        <v>0</v>
      </c>
      <c r="N133" s="407"/>
      <c r="O133" s="314">
        <f t="shared" si="22"/>
        <v>10000</v>
      </c>
    </row>
    <row r="134" spans="1:17" ht="14.25" customHeight="1">
      <c r="A134" s="32"/>
      <c r="B134" s="152"/>
      <c r="C134" s="166"/>
      <c r="D134" s="148"/>
      <c r="E134" s="148"/>
      <c r="F134" s="164"/>
      <c r="G134" s="171"/>
      <c r="H134" s="26"/>
      <c r="I134" s="26"/>
      <c r="J134" s="328"/>
      <c r="K134" s="171"/>
      <c r="L134" s="27"/>
      <c r="M134" s="172"/>
      <c r="N134" s="408"/>
      <c r="O134" s="314">
        <f t="shared" si="22"/>
        <v>0</v>
      </c>
    </row>
    <row r="135" spans="1:17" ht="14.25" customHeight="1">
      <c r="A135" s="150">
        <v>71</v>
      </c>
      <c r="B135" s="154" t="s">
        <v>144</v>
      </c>
      <c r="C135" s="165">
        <f>C137</f>
        <v>0</v>
      </c>
      <c r="D135" s="165">
        <f t="shared" ref="D135:L135" si="29">D137</f>
        <v>0</v>
      </c>
      <c r="E135" s="165">
        <f t="shared" si="29"/>
        <v>0</v>
      </c>
      <c r="F135" s="165">
        <f t="shared" si="29"/>
        <v>0</v>
      </c>
      <c r="G135" s="165">
        <f t="shared" si="29"/>
        <v>0</v>
      </c>
      <c r="H135" s="165">
        <f t="shared" si="29"/>
        <v>0</v>
      </c>
      <c r="I135" s="165">
        <f t="shared" si="29"/>
        <v>0</v>
      </c>
      <c r="J135" s="391">
        <f t="shared" si="29"/>
        <v>0</v>
      </c>
      <c r="K135" s="165">
        <f t="shared" si="29"/>
        <v>0</v>
      </c>
      <c r="L135" s="165">
        <f t="shared" si="29"/>
        <v>0</v>
      </c>
      <c r="M135" s="396">
        <f>M137</f>
        <v>518551.30000000005</v>
      </c>
      <c r="N135" s="396"/>
      <c r="O135" s="213">
        <f t="shared" si="22"/>
        <v>518551.30000000005</v>
      </c>
      <c r="P135" s="7"/>
    </row>
    <row r="136" spans="1:17" ht="14.25" customHeight="1">
      <c r="A136" s="33"/>
      <c r="B136" s="155"/>
      <c r="C136" s="166"/>
      <c r="D136" s="148"/>
      <c r="E136" s="148"/>
      <c r="F136" s="164"/>
      <c r="G136" s="173"/>
      <c r="H136" s="27"/>
      <c r="I136" s="27"/>
      <c r="J136" s="329"/>
      <c r="K136" s="173"/>
      <c r="L136" s="27"/>
      <c r="M136" s="174"/>
      <c r="N136" s="408"/>
      <c r="O136" s="314">
        <f t="shared" si="22"/>
        <v>0</v>
      </c>
      <c r="P136" s="7"/>
    </row>
    <row r="137" spans="1:17" ht="14.25" customHeight="1">
      <c r="A137" s="150">
        <v>713</v>
      </c>
      <c r="B137" s="153" t="s">
        <v>129</v>
      </c>
      <c r="C137" s="165">
        <f>C138</f>
        <v>0</v>
      </c>
      <c r="D137" s="165">
        <f t="shared" ref="D137:L137" si="30">D138</f>
        <v>0</v>
      </c>
      <c r="E137" s="165">
        <f t="shared" si="30"/>
        <v>0</v>
      </c>
      <c r="F137" s="165">
        <f t="shared" si="30"/>
        <v>0</v>
      </c>
      <c r="G137" s="165">
        <f>G138</f>
        <v>0</v>
      </c>
      <c r="H137" s="165">
        <f t="shared" si="30"/>
        <v>0</v>
      </c>
      <c r="I137" s="165">
        <f t="shared" si="30"/>
        <v>0</v>
      </c>
      <c r="J137" s="391">
        <f t="shared" si="30"/>
        <v>0</v>
      </c>
      <c r="K137" s="165">
        <f t="shared" si="30"/>
        <v>0</v>
      </c>
      <c r="L137" s="165">
        <f t="shared" si="30"/>
        <v>0</v>
      </c>
      <c r="M137" s="396">
        <f>M138+M139</f>
        <v>518551.30000000005</v>
      </c>
      <c r="N137" s="396"/>
      <c r="O137" s="213">
        <f t="shared" si="22"/>
        <v>518551.30000000005</v>
      </c>
    </row>
    <row r="138" spans="1:17" ht="14.25" customHeight="1">
      <c r="A138" s="32">
        <v>71304</v>
      </c>
      <c r="B138" s="152" t="s">
        <v>49</v>
      </c>
      <c r="C138" s="166">
        <v>0</v>
      </c>
      <c r="D138" s="148"/>
      <c r="E138" s="148"/>
      <c r="F138" s="164"/>
      <c r="G138" s="171">
        <v>0</v>
      </c>
      <c r="H138" s="26"/>
      <c r="I138" s="26"/>
      <c r="J138" s="328"/>
      <c r="K138" s="171"/>
      <c r="L138" s="26">
        <v>0</v>
      </c>
      <c r="M138" s="172">
        <v>438861.7</v>
      </c>
      <c r="N138" s="407"/>
      <c r="O138" s="314">
        <f t="shared" si="22"/>
        <v>438861.7</v>
      </c>
    </row>
    <row r="139" spans="1:17" ht="14.25" customHeight="1">
      <c r="A139" s="32">
        <v>71308</v>
      </c>
      <c r="B139" s="152" t="s">
        <v>334</v>
      </c>
      <c r="C139" s="166"/>
      <c r="D139" s="148"/>
      <c r="E139" s="148"/>
      <c r="F139" s="164"/>
      <c r="G139" s="171"/>
      <c r="H139" s="26"/>
      <c r="I139" s="26"/>
      <c r="J139" s="328"/>
      <c r="K139" s="171"/>
      <c r="L139" s="26"/>
      <c r="M139" s="172">
        <v>79689.600000000006</v>
      </c>
      <c r="N139" s="407"/>
      <c r="O139" s="314">
        <f t="shared" si="22"/>
        <v>79689.600000000006</v>
      </c>
    </row>
    <row r="140" spans="1:17" ht="20.25" customHeight="1" thickBot="1">
      <c r="A140" s="34"/>
      <c r="B140" s="156" t="s">
        <v>175</v>
      </c>
      <c r="C140" s="212">
        <f t="shared" ref="C140:L140" si="31">C135+C121+C111+C98+C42+C12</f>
        <v>1061252.8799999999</v>
      </c>
      <c r="D140" s="212">
        <f t="shared" si="31"/>
        <v>414267.75</v>
      </c>
      <c r="E140" s="212">
        <f t="shared" si="31"/>
        <v>238151.25</v>
      </c>
      <c r="F140" s="212">
        <f t="shared" si="31"/>
        <v>1155406.5</v>
      </c>
      <c r="G140" s="212">
        <f t="shared" si="31"/>
        <v>684734.87</v>
      </c>
      <c r="H140" s="212">
        <f>H135+H121+H111+H98+H42+H12</f>
        <v>22000</v>
      </c>
      <c r="I140" s="212">
        <f t="shared" si="31"/>
        <v>14300</v>
      </c>
      <c r="J140" s="392">
        <f t="shared" si="31"/>
        <v>154213.38000000003</v>
      </c>
      <c r="K140" s="212">
        <f t="shared" si="31"/>
        <v>421162.5</v>
      </c>
      <c r="L140" s="212">
        <f t="shared" si="31"/>
        <v>2241716.13</v>
      </c>
      <c r="M140" s="398">
        <f>M135+M121+M111+M98+M42+M12</f>
        <v>647564.12000000011</v>
      </c>
      <c r="N140" s="398">
        <f>N135+N121+N111+N98+N42+N12</f>
        <v>114180</v>
      </c>
      <c r="O140" s="213">
        <f>C140+D140+E140+F140+G140+H140+I140+J140+K140+L140+M140+N140</f>
        <v>7168949.3799999999</v>
      </c>
      <c r="P140" s="71"/>
      <c r="Q140" s="65"/>
    </row>
    <row r="141" spans="1:17" ht="14.25" customHeight="1" thickBot="1">
      <c r="A141" s="10"/>
      <c r="B141" s="11"/>
      <c r="C141" s="157">
        <f>C140+D140+E140+F140</f>
        <v>2869078.38</v>
      </c>
      <c r="D141" s="29"/>
      <c r="E141" s="29"/>
      <c r="F141" s="30"/>
      <c r="G141" s="28">
        <f>+G140+H140+I140+J140</f>
        <v>875248.25</v>
      </c>
      <c r="H141" s="29"/>
      <c r="I141" s="29"/>
      <c r="J141" s="30"/>
      <c r="K141" s="609">
        <f>K140+L140</f>
        <v>2662878.63</v>
      </c>
      <c r="L141" s="610"/>
      <c r="M141" s="14" t="s">
        <v>247</v>
      </c>
      <c r="N141" s="330" t="s">
        <v>339</v>
      </c>
      <c r="O141" s="5"/>
      <c r="P141" s="79"/>
    </row>
    <row r="142" spans="1:17" ht="10.5" customHeight="1">
      <c r="A142" s="2"/>
      <c r="B142" s="3"/>
      <c r="C142" s="9" t="s">
        <v>309</v>
      </c>
      <c r="D142" s="9"/>
      <c r="E142" s="9"/>
      <c r="F142" s="9"/>
      <c r="G142" s="12">
        <v>0.25</v>
      </c>
      <c r="H142" s="13"/>
      <c r="I142" s="13"/>
      <c r="J142" s="13" t="s">
        <v>348</v>
      </c>
      <c r="K142" s="588">
        <v>0.75</v>
      </c>
      <c r="L142" s="588"/>
      <c r="M142" s="13"/>
      <c r="N142" s="331"/>
      <c r="P142" s="111"/>
    </row>
    <row r="143" spans="1:17" ht="10.5" customHeight="1">
      <c r="A143" s="6"/>
      <c r="B143" s="6"/>
      <c r="C143" s="6"/>
      <c r="D143" s="6"/>
      <c r="E143" s="6"/>
      <c r="F143" s="6"/>
      <c r="G143" s="73"/>
      <c r="H143" s="6"/>
      <c r="I143" s="6"/>
      <c r="J143" s="6"/>
      <c r="K143" s="6"/>
      <c r="L143" s="73"/>
      <c r="M143" s="6"/>
      <c r="N143" s="73"/>
      <c r="P143" s="79"/>
    </row>
    <row r="144" spans="1:17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311">
        <f>K141+M140</f>
        <v>3310442.75</v>
      </c>
      <c r="N144" s="6"/>
    </row>
    <row r="145" spans="1:17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7" ht="14.25" customHeight="1">
      <c r="A146" s="6"/>
      <c r="B146" s="6"/>
      <c r="C146" s="6"/>
      <c r="D146" s="6"/>
      <c r="E146" s="6"/>
      <c r="F146" s="6" t="s">
        <v>322</v>
      </c>
      <c r="G146" s="6"/>
      <c r="H146" s="6"/>
      <c r="I146" s="6"/>
      <c r="J146" s="6"/>
      <c r="K146" s="6"/>
      <c r="L146" s="6"/>
      <c r="M146" s="6"/>
      <c r="N146" s="6"/>
      <c r="Q146" s="1"/>
    </row>
    <row r="147" spans="1:1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7" ht="14.25" customHeight="1">
      <c r="A148" s="6"/>
      <c r="B148" s="6"/>
      <c r="C148" s="6"/>
      <c r="D148" s="6"/>
      <c r="E148" s="6"/>
      <c r="F148" s="6"/>
      <c r="G148" s="61"/>
      <c r="H148" s="6"/>
      <c r="I148" s="6"/>
      <c r="J148" s="6"/>
      <c r="K148" s="6"/>
      <c r="L148" s="6"/>
      <c r="M148" s="6"/>
      <c r="N148" s="6"/>
    </row>
    <row r="149" spans="1:17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7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</sheetData>
  <mergeCells count="24">
    <mergeCell ref="A2:O2"/>
    <mergeCell ref="A1:O1"/>
    <mergeCell ref="K8:M8"/>
    <mergeCell ref="K7:M7"/>
    <mergeCell ref="A5:O5"/>
    <mergeCell ref="A4:O4"/>
    <mergeCell ref="A3:O3"/>
    <mergeCell ref="O6:O11"/>
    <mergeCell ref="K142:L142"/>
    <mergeCell ref="A6:A11"/>
    <mergeCell ref="B6:B11"/>
    <mergeCell ref="C6:F6"/>
    <mergeCell ref="C7:F7"/>
    <mergeCell ref="C8:F8"/>
    <mergeCell ref="C9:D9"/>
    <mergeCell ref="E9:F9"/>
    <mergeCell ref="G6:J6"/>
    <mergeCell ref="G7:J7"/>
    <mergeCell ref="G8:J8"/>
    <mergeCell ref="G9:H9"/>
    <mergeCell ref="I9:J9"/>
    <mergeCell ref="K6:L6"/>
    <mergeCell ref="K141:L141"/>
    <mergeCell ref="K9:L9"/>
  </mergeCells>
  <pageMargins left="0.59055118110236227" right="0.39370078740157483" top="0.51181102362204722" bottom="0.47244094488188981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PRESP. DEUDA PUBLICA</vt:lpstr>
      <vt:lpstr>PRESUP. 25% FODES</vt:lpstr>
      <vt:lpstr>PRESP. FDOS.PROPIOS</vt:lpstr>
      <vt:lpstr>FONDOS 75%</vt:lpstr>
      <vt:lpstr>FONDOS 2%</vt:lpstr>
      <vt:lpstr>75% +2%</vt:lpstr>
      <vt:lpstr>FISDL</vt:lpstr>
      <vt:lpstr>CONSOLIDADO ING.</vt:lpstr>
      <vt:lpstr>CONSOLIDADO EGRESOS</vt:lpstr>
      <vt:lpstr>SUMARIO DE ING. EGRE.</vt:lpstr>
      <vt:lpstr>PRESUPUESTO CON REFORMAS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Usuario4</dc:creator>
  <cp:lastModifiedBy>Usuario</cp:lastModifiedBy>
  <cp:lastPrinted>2021-04-15T21:21:40Z</cp:lastPrinted>
  <dcterms:created xsi:type="dcterms:W3CDTF">2011-10-03T15:22:38Z</dcterms:created>
  <dcterms:modified xsi:type="dcterms:W3CDTF">2021-04-15T22:09:56Z</dcterms:modified>
</cp:coreProperties>
</file>