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ARA ACCESO A LA INFORMACION\"/>
    </mc:Choice>
  </mc:AlternateContent>
  <bookViews>
    <workbookView xWindow="0" yWindow="0" windowWidth="25125" windowHeight="12135" activeTab="4"/>
  </bookViews>
  <sheets>
    <sheet name="PRESP. INGRESOS" sheetId="1" r:id="rId1"/>
    <sheet name="PRESP. FONDOS PROPIOS" sheetId="2" r:id="rId2"/>
    <sheet name="PRESP. DEUDA" sheetId="3" r:id="rId3"/>
    <sheet name="PRESP. FODES 25%" sheetId="4" r:id="rId4"/>
    <sheet name="PRESP. FODES 75%" sheetId="5" r:id="rId5"/>
    <sheet name="CONSOLIDADO DE" sheetId="6" r:id="rId6"/>
    <sheet name="SUMARIO" sheetId="7" r:id="rId7"/>
    <sheet name="REFORMAS" sheetId="8" r:id="rId8"/>
  </sheets>
  <externalReferences>
    <externalReference r:id="rId9"/>
    <externalReference r:id="rId10"/>
    <externalReference r:id="rId11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8" l="1"/>
  <c r="E13" i="8"/>
  <c r="D13" i="8"/>
  <c r="G12" i="8"/>
  <c r="G11" i="8"/>
  <c r="G10" i="8"/>
  <c r="G9" i="8"/>
  <c r="C8" i="8"/>
  <c r="C13" i="8" s="1"/>
  <c r="G7" i="8"/>
  <c r="G6" i="8"/>
  <c r="G13" i="8" l="1"/>
  <c r="G8" i="8"/>
  <c r="C23" i="7" l="1"/>
  <c r="C22" i="7"/>
  <c r="C21" i="7"/>
  <c r="C9" i="7"/>
  <c r="C8" i="7"/>
  <c r="C7" i="7"/>
  <c r="C137" i="6"/>
  <c r="F135" i="6"/>
  <c r="E135" i="6"/>
  <c r="D135" i="6"/>
  <c r="C135" i="6"/>
  <c r="N134" i="6"/>
  <c r="F134" i="6"/>
  <c r="E134" i="6"/>
  <c r="D134" i="6"/>
  <c r="C134" i="6"/>
  <c r="N133" i="6"/>
  <c r="M133" i="6"/>
  <c r="F133" i="6"/>
  <c r="E133" i="6"/>
  <c r="D133" i="6"/>
  <c r="C133" i="6"/>
  <c r="F132" i="6"/>
  <c r="E132" i="6"/>
  <c r="D132" i="6"/>
  <c r="C132" i="6"/>
  <c r="M131" i="6"/>
  <c r="N131" i="6" s="1"/>
  <c r="F131" i="6"/>
  <c r="E131" i="6"/>
  <c r="D131" i="6"/>
  <c r="C131" i="6"/>
  <c r="F130" i="6"/>
  <c r="E130" i="6"/>
  <c r="D130" i="6"/>
  <c r="C130" i="6"/>
  <c r="F129" i="6"/>
  <c r="E129" i="6"/>
  <c r="D129" i="6"/>
  <c r="C129" i="6"/>
  <c r="F128" i="6"/>
  <c r="E128" i="6"/>
  <c r="D128" i="6"/>
  <c r="C128" i="6"/>
  <c r="F127" i="6"/>
  <c r="E127" i="6"/>
  <c r="D127" i="6"/>
  <c r="C127" i="6"/>
  <c r="F126" i="6"/>
  <c r="E126" i="6"/>
  <c r="D126" i="6"/>
  <c r="C126" i="6"/>
  <c r="F125" i="6"/>
  <c r="E125" i="6"/>
  <c r="D125" i="6"/>
  <c r="C125" i="6"/>
  <c r="F124" i="6"/>
  <c r="E124" i="6"/>
  <c r="D124" i="6"/>
  <c r="C124" i="6"/>
  <c r="F123" i="6"/>
  <c r="E123" i="6"/>
  <c r="D123" i="6"/>
  <c r="C123" i="6"/>
  <c r="L122" i="6"/>
  <c r="K122" i="6"/>
  <c r="K120" i="6" s="1"/>
  <c r="F122" i="6"/>
  <c r="E122" i="6"/>
  <c r="D122" i="6"/>
  <c r="C122" i="6"/>
  <c r="F121" i="6"/>
  <c r="E121" i="6"/>
  <c r="D121" i="6"/>
  <c r="C121" i="6"/>
  <c r="L120" i="6"/>
  <c r="F120" i="6"/>
  <c r="E120" i="6"/>
  <c r="D120" i="6"/>
  <c r="C120" i="6"/>
  <c r="F119" i="6"/>
  <c r="E119" i="6"/>
  <c r="D119" i="6"/>
  <c r="C119" i="6"/>
  <c r="F118" i="6"/>
  <c r="E118" i="6"/>
  <c r="D118" i="6"/>
  <c r="C118" i="6"/>
  <c r="F117" i="6"/>
  <c r="E117" i="6"/>
  <c r="D117" i="6"/>
  <c r="C117" i="6"/>
  <c r="F116" i="6"/>
  <c r="E116" i="6"/>
  <c r="D116" i="6"/>
  <c r="C116" i="6"/>
  <c r="L115" i="6"/>
  <c r="G115" i="6"/>
  <c r="G110" i="6" s="1"/>
  <c r="F115" i="6"/>
  <c r="E115" i="6"/>
  <c r="D115" i="6"/>
  <c r="C115" i="6"/>
  <c r="F114" i="6"/>
  <c r="E114" i="6"/>
  <c r="D114" i="6"/>
  <c r="C114" i="6"/>
  <c r="N113" i="6"/>
  <c r="F113" i="6"/>
  <c r="E113" i="6"/>
  <c r="D113" i="6"/>
  <c r="C113" i="6"/>
  <c r="L112" i="6"/>
  <c r="L110" i="6" s="1"/>
  <c r="F112" i="6"/>
  <c r="E112" i="6"/>
  <c r="D112" i="6"/>
  <c r="C112" i="6"/>
  <c r="F111" i="6"/>
  <c r="E111" i="6"/>
  <c r="D111" i="6"/>
  <c r="C111" i="6"/>
  <c r="F110" i="6"/>
  <c r="E110" i="6"/>
  <c r="D110" i="6"/>
  <c r="C110" i="6"/>
  <c r="F108" i="6"/>
  <c r="E108" i="6"/>
  <c r="D108" i="6"/>
  <c r="C108" i="6"/>
  <c r="F107" i="6"/>
  <c r="E107" i="6"/>
  <c r="D107" i="6"/>
  <c r="C107" i="6"/>
  <c r="L106" i="6"/>
  <c r="K106" i="6"/>
  <c r="K98" i="6" s="1"/>
  <c r="G106" i="6"/>
  <c r="F106" i="6"/>
  <c r="E106" i="6"/>
  <c r="D106" i="6"/>
  <c r="C106" i="6"/>
  <c r="F105" i="6"/>
  <c r="E105" i="6"/>
  <c r="D105" i="6"/>
  <c r="C105" i="6"/>
  <c r="N104" i="6"/>
  <c r="N103" i="6"/>
  <c r="L102" i="6"/>
  <c r="K102" i="6"/>
  <c r="G102" i="6"/>
  <c r="G98" i="6" s="1"/>
  <c r="F102" i="6"/>
  <c r="E102" i="6"/>
  <c r="D102" i="6"/>
  <c r="C102" i="6"/>
  <c r="N101" i="6"/>
  <c r="N100" i="6"/>
  <c r="M98" i="6"/>
  <c r="M136" i="6" s="1"/>
  <c r="L98" i="6"/>
  <c r="F98" i="6"/>
  <c r="E98" i="6"/>
  <c r="D98" i="6"/>
  <c r="C98" i="6"/>
  <c r="F96" i="6"/>
  <c r="E96" i="6"/>
  <c r="D96" i="6"/>
  <c r="C96" i="6"/>
  <c r="L95" i="6"/>
  <c r="F95" i="6"/>
  <c r="E95" i="6"/>
  <c r="D95" i="6"/>
  <c r="C95" i="6"/>
  <c r="F94" i="6"/>
  <c r="E94" i="6"/>
  <c r="D94" i="6"/>
  <c r="C94" i="6"/>
  <c r="F93" i="6"/>
  <c r="E93" i="6"/>
  <c r="D93" i="6"/>
  <c r="C93" i="6"/>
  <c r="F92" i="6"/>
  <c r="E92" i="6"/>
  <c r="D92" i="6"/>
  <c r="C92" i="6"/>
  <c r="N91" i="6"/>
  <c r="F90" i="6"/>
  <c r="E90" i="6"/>
  <c r="D90" i="6"/>
  <c r="C90" i="6"/>
  <c r="F89" i="6"/>
  <c r="E89" i="6"/>
  <c r="D89" i="6"/>
  <c r="C89" i="6"/>
  <c r="N88" i="6"/>
  <c r="L87" i="6"/>
  <c r="K87" i="6"/>
  <c r="G87" i="6"/>
  <c r="G42" i="6" s="1"/>
  <c r="F87" i="6"/>
  <c r="E87" i="6"/>
  <c r="D87" i="6"/>
  <c r="C87" i="6"/>
  <c r="F86" i="6"/>
  <c r="E86" i="6"/>
  <c r="D86" i="6"/>
  <c r="C86" i="6"/>
  <c r="F85" i="6"/>
  <c r="E85" i="6"/>
  <c r="D85" i="6"/>
  <c r="C85" i="6"/>
  <c r="F84" i="6"/>
  <c r="E84" i="6"/>
  <c r="D84" i="6"/>
  <c r="C84" i="6"/>
  <c r="F83" i="6"/>
  <c r="E83" i="6"/>
  <c r="D83" i="6"/>
  <c r="C83" i="6"/>
  <c r="L82" i="6"/>
  <c r="G82" i="6"/>
  <c r="F82" i="6"/>
  <c r="E82" i="6"/>
  <c r="D82" i="6"/>
  <c r="C82" i="6"/>
  <c r="F81" i="6"/>
  <c r="E81" i="6"/>
  <c r="D81" i="6"/>
  <c r="C81" i="6"/>
  <c r="F80" i="6"/>
  <c r="E80" i="6"/>
  <c r="D80" i="6"/>
  <c r="C80" i="6"/>
  <c r="F79" i="6"/>
  <c r="E79" i="6"/>
  <c r="D79" i="6"/>
  <c r="C79" i="6"/>
  <c r="F78" i="6"/>
  <c r="E78" i="6"/>
  <c r="D78" i="6"/>
  <c r="C78" i="6"/>
  <c r="F77" i="6"/>
  <c r="E77" i="6"/>
  <c r="D77" i="6"/>
  <c r="C77" i="6"/>
  <c r="F76" i="6"/>
  <c r="E76" i="6"/>
  <c r="D76" i="6"/>
  <c r="C76" i="6"/>
  <c r="F75" i="6"/>
  <c r="E75" i="6"/>
  <c r="D75" i="6"/>
  <c r="C75" i="6"/>
  <c r="F74" i="6"/>
  <c r="E74" i="6"/>
  <c r="D74" i="6"/>
  <c r="C74" i="6"/>
  <c r="F73" i="6"/>
  <c r="E73" i="6"/>
  <c r="D73" i="6"/>
  <c r="C73" i="6"/>
  <c r="N72" i="6"/>
  <c r="F71" i="6"/>
  <c r="E71" i="6"/>
  <c r="D71" i="6"/>
  <c r="C71" i="6"/>
  <c r="L70" i="6"/>
  <c r="L42" i="6" s="1"/>
  <c r="K70" i="6"/>
  <c r="G70" i="6"/>
  <c r="F70" i="6"/>
  <c r="E70" i="6"/>
  <c r="D70" i="6"/>
  <c r="C70" i="6"/>
  <c r="F69" i="6"/>
  <c r="E69" i="6"/>
  <c r="D69" i="6"/>
  <c r="C69" i="6"/>
  <c r="N68" i="6"/>
  <c r="F67" i="6"/>
  <c r="E67" i="6"/>
  <c r="D67" i="6"/>
  <c r="C67" i="6"/>
  <c r="F66" i="6"/>
  <c r="E66" i="6"/>
  <c r="D66" i="6"/>
  <c r="C66" i="6"/>
  <c r="F65" i="6"/>
  <c r="E65" i="6"/>
  <c r="D65" i="6"/>
  <c r="C65" i="6"/>
  <c r="L64" i="6"/>
  <c r="K64" i="6"/>
  <c r="G64" i="6"/>
  <c r="F64" i="6"/>
  <c r="E64" i="6"/>
  <c r="D64" i="6"/>
  <c r="C64" i="6"/>
  <c r="F63" i="6"/>
  <c r="E63" i="6"/>
  <c r="D63" i="6"/>
  <c r="C63" i="6"/>
  <c r="N62" i="6"/>
  <c r="F61" i="6"/>
  <c r="E61" i="6"/>
  <c r="D61" i="6"/>
  <c r="C61" i="6"/>
  <c r="F60" i="6"/>
  <c r="E60" i="6"/>
  <c r="D60" i="6"/>
  <c r="C60" i="6"/>
  <c r="N59" i="6"/>
  <c r="F58" i="6"/>
  <c r="E58" i="6"/>
  <c r="D58" i="6"/>
  <c r="C58" i="6"/>
  <c r="F57" i="6"/>
  <c r="E57" i="6"/>
  <c r="D57" i="6"/>
  <c r="C57" i="6"/>
  <c r="F56" i="6"/>
  <c r="E56" i="6"/>
  <c r="D56" i="6"/>
  <c r="C56" i="6"/>
  <c r="F55" i="6"/>
  <c r="E55" i="6"/>
  <c r="D55" i="6"/>
  <c r="C55" i="6"/>
  <c r="F54" i="6"/>
  <c r="E54" i="6"/>
  <c r="D54" i="6"/>
  <c r="C54" i="6"/>
  <c r="N53" i="6"/>
  <c r="F52" i="6"/>
  <c r="E52" i="6"/>
  <c r="D52" i="6"/>
  <c r="C52" i="6"/>
  <c r="F51" i="6"/>
  <c r="E51" i="6"/>
  <c r="D51" i="6"/>
  <c r="C51" i="6"/>
  <c r="F50" i="6"/>
  <c r="E50" i="6"/>
  <c r="D50" i="6"/>
  <c r="C50" i="6"/>
  <c r="F49" i="6"/>
  <c r="E49" i="6"/>
  <c r="D49" i="6"/>
  <c r="C49" i="6"/>
  <c r="F48" i="6"/>
  <c r="E48" i="6"/>
  <c r="D48" i="6"/>
  <c r="C48" i="6"/>
  <c r="F47" i="6"/>
  <c r="E47" i="6"/>
  <c r="D47" i="6"/>
  <c r="C47" i="6"/>
  <c r="F45" i="6"/>
  <c r="E45" i="6"/>
  <c r="D45" i="6"/>
  <c r="C45" i="6"/>
  <c r="L44" i="6"/>
  <c r="K44" i="6"/>
  <c r="G44" i="6"/>
  <c r="F44" i="6"/>
  <c r="E44" i="6"/>
  <c r="D44" i="6"/>
  <c r="C44" i="6"/>
  <c r="F43" i="6"/>
  <c r="E43" i="6"/>
  <c r="D43" i="6"/>
  <c r="C43" i="6"/>
  <c r="K42" i="6"/>
  <c r="F42" i="6"/>
  <c r="E42" i="6"/>
  <c r="D42" i="6"/>
  <c r="C42" i="6"/>
  <c r="F41" i="6"/>
  <c r="E41" i="6"/>
  <c r="D41" i="6"/>
  <c r="C41" i="6"/>
  <c r="F40" i="6"/>
  <c r="E40" i="6"/>
  <c r="D40" i="6"/>
  <c r="C38" i="6"/>
  <c r="F37" i="6"/>
  <c r="E37" i="6"/>
  <c r="D37" i="6"/>
  <c r="C37" i="6"/>
  <c r="F36" i="6"/>
  <c r="E36" i="6"/>
  <c r="D36" i="6"/>
  <c r="C36" i="6"/>
  <c r="F35" i="6"/>
  <c r="E35" i="6"/>
  <c r="D35" i="6"/>
  <c r="C35" i="6"/>
  <c r="F34" i="6"/>
  <c r="E34" i="6"/>
  <c r="D34" i="6"/>
  <c r="C34" i="6"/>
  <c r="E33" i="6"/>
  <c r="D33" i="6"/>
  <c r="N32" i="6"/>
  <c r="L31" i="6"/>
  <c r="K31" i="6"/>
  <c r="J31" i="6"/>
  <c r="I31" i="6"/>
  <c r="H31" i="6"/>
  <c r="G31" i="6"/>
  <c r="N31" i="6" s="1"/>
  <c r="F30" i="6"/>
  <c r="E30" i="6"/>
  <c r="D30" i="6"/>
  <c r="C30" i="6"/>
  <c r="F29" i="6"/>
  <c r="E29" i="6"/>
  <c r="D29" i="6"/>
  <c r="N28" i="6"/>
  <c r="L27" i="6"/>
  <c r="K27" i="6"/>
  <c r="J27" i="6"/>
  <c r="J12" i="6" s="1"/>
  <c r="J136" i="6" s="1"/>
  <c r="G27" i="6"/>
  <c r="N27" i="6" s="1"/>
  <c r="F26" i="6"/>
  <c r="E26" i="6"/>
  <c r="D26" i="6"/>
  <c r="C26" i="6"/>
  <c r="F25" i="6"/>
  <c r="E25" i="6"/>
  <c r="D25" i="6"/>
  <c r="C25" i="6"/>
  <c r="L24" i="6"/>
  <c r="J24" i="6"/>
  <c r="F24" i="6"/>
  <c r="E24" i="6"/>
  <c r="D24" i="6"/>
  <c r="C24" i="6"/>
  <c r="F23" i="6"/>
  <c r="E23" i="6"/>
  <c r="D23" i="6"/>
  <c r="C23" i="6"/>
  <c r="F22" i="6"/>
  <c r="E22" i="6"/>
  <c r="D22" i="6"/>
  <c r="C22" i="6"/>
  <c r="F21" i="6"/>
  <c r="E21" i="6"/>
  <c r="D21" i="6"/>
  <c r="C21" i="6"/>
  <c r="F20" i="6"/>
  <c r="E20" i="6"/>
  <c r="D20" i="6"/>
  <c r="L19" i="6"/>
  <c r="L12" i="6" s="1"/>
  <c r="L136" i="6" s="1"/>
  <c r="K19" i="6"/>
  <c r="J19" i="6"/>
  <c r="I19" i="6"/>
  <c r="H19" i="6"/>
  <c r="H12" i="6" s="1"/>
  <c r="H136" i="6" s="1"/>
  <c r="G19" i="6"/>
  <c r="F19" i="6"/>
  <c r="E19" i="6"/>
  <c r="D19" i="6"/>
  <c r="F18" i="6"/>
  <c r="E18" i="6"/>
  <c r="D18" i="6"/>
  <c r="C18" i="6"/>
  <c r="N17" i="6"/>
  <c r="F16" i="6"/>
  <c r="E16" i="6"/>
  <c r="D16" i="6"/>
  <c r="C16" i="6"/>
  <c r="N15" i="6"/>
  <c r="J14" i="6"/>
  <c r="I14" i="6"/>
  <c r="I12" i="6" s="1"/>
  <c r="I136" i="6" s="1"/>
  <c r="H14" i="6"/>
  <c r="G14" i="6"/>
  <c r="N14" i="6" s="1"/>
  <c r="K12" i="6"/>
  <c r="K136" i="6" s="1"/>
  <c r="K137" i="6" s="1"/>
  <c r="G12" i="6"/>
  <c r="E103" i="5"/>
  <c r="E102" i="5"/>
  <c r="E100" i="5"/>
  <c r="E99" i="5"/>
  <c r="E98" i="5"/>
  <c r="E97" i="5"/>
  <c r="E96" i="5" s="1"/>
  <c r="E94" i="5" s="1"/>
  <c r="D96" i="5"/>
  <c r="D94" i="5" s="1"/>
  <c r="C96" i="5"/>
  <c r="C94" i="5" s="1"/>
  <c r="C104" i="5" s="1"/>
  <c r="E92" i="5"/>
  <c r="E91" i="5"/>
  <c r="E90" i="5" s="1"/>
  <c r="D90" i="5"/>
  <c r="C90" i="5"/>
  <c r="E88" i="5"/>
  <c r="E87" i="5" s="1"/>
  <c r="D87" i="5"/>
  <c r="D85" i="5" s="1"/>
  <c r="C87" i="5"/>
  <c r="E83" i="5"/>
  <c r="E82" i="5"/>
  <c r="E81" i="5" s="1"/>
  <c r="D81" i="5"/>
  <c r="E80" i="5"/>
  <c r="E79" i="5"/>
  <c r="E77" i="5" s="1"/>
  <c r="D79" i="5"/>
  <c r="C79" i="5"/>
  <c r="D77" i="5"/>
  <c r="C77" i="5"/>
  <c r="E75" i="5"/>
  <c r="E74" i="5"/>
  <c r="D74" i="5"/>
  <c r="E73" i="5"/>
  <c r="E72" i="5"/>
  <c r="E71" i="5"/>
  <c r="E70" i="5"/>
  <c r="E69" i="5"/>
  <c r="E68" i="5" s="1"/>
  <c r="D68" i="5"/>
  <c r="E66" i="5"/>
  <c r="E65" i="5"/>
  <c r="E64" i="5" s="1"/>
  <c r="D64" i="5"/>
  <c r="E62" i="5"/>
  <c r="E61" i="5"/>
  <c r="E60" i="5"/>
  <c r="E59" i="5"/>
  <c r="E58" i="5"/>
  <c r="E57" i="5"/>
  <c r="E56" i="5"/>
  <c r="E55" i="5"/>
  <c r="E54" i="5"/>
  <c r="E53" i="5"/>
  <c r="E51" i="5" s="1"/>
  <c r="E52" i="5"/>
  <c r="D51" i="5"/>
  <c r="D27" i="5" s="1"/>
  <c r="C51" i="5"/>
  <c r="C27" i="5" s="1"/>
  <c r="E50" i="5"/>
  <c r="E49" i="5"/>
  <c r="E48" i="5"/>
  <c r="E47" i="5" s="1"/>
  <c r="E27" i="5" s="1"/>
  <c r="D47" i="5"/>
  <c r="C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D29" i="5"/>
  <c r="C29" i="5"/>
  <c r="D25" i="5"/>
  <c r="D23" i="5" s="1"/>
  <c r="E24" i="5"/>
  <c r="D24" i="5"/>
  <c r="C24" i="5"/>
  <c r="C23" i="5"/>
  <c r="D22" i="5"/>
  <c r="D20" i="5" s="1"/>
  <c r="E20" i="5" s="1"/>
  <c r="E21" i="5"/>
  <c r="D21" i="5"/>
  <c r="C21" i="5"/>
  <c r="C20" i="5"/>
  <c r="E19" i="5"/>
  <c r="E18" i="5"/>
  <c r="D18" i="5"/>
  <c r="C18" i="5"/>
  <c r="E17" i="5"/>
  <c r="E16" i="5"/>
  <c r="E15" i="5"/>
  <c r="E14" i="5"/>
  <c r="E13" i="5" s="1"/>
  <c r="D13" i="5"/>
  <c r="C13" i="5"/>
  <c r="C11" i="5"/>
  <c r="G90" i="4"/>
  <c r="G89" i="4"/>
  <c r="G88" i="4" s="1"/>
  <c r="G86" i="4" s="1"/>
  <c r="C88" i="4"/>
  <c r="C86" i="4"/>
  <c r="G84" i="4"/>
  <c r="G83" i="4"/>
  <c r="G82" i="4" s="1"/>
  <c r="C82" i="4"/>
  <c r="G81" i="4"/>
  <c r="G80" i="4"/>
  <c r="G79" i="4"/>
  <c r="G78" i="4"/>
  <c r="C78" i="4"/>
  <c r="C76" i="4" s="1"/>
  <c r="G74" i="4"/>
  <c r="G73" i="4"/>
  <c r="G72" i="4"/>
  <c r="G71" i="4"/>
  <c r="G70" i="4"/>
  <c r="G69" i="4" s="1"/>
  <c r="C69" i="4"/>
  <c r="G68" i="4"/>
  <c r="G67" i="4"/>
  <c r="G66" i="4" s="1"/>
  <c r="C66" i="4"/>
  <c r="G65" i="4"/>
  <c r="G64" i="4"/>
  <c r="G63" i="4"/>
  <c r="G62" i="4"/>
  <c r="G61" i="4"/>
  <c r="G60" i="4"/>
  <c r="G59" i="4"/>
  <c r="G58" i="4"/>
  <c r="G57" i="4"/>
  <c r="G56" i="4"/>
  <c r="G55" i="4"/>
  <c r="G54" i="4" s="1"/>
  <c r="C54" i="4"/>
  <c r="G53" i="4"/>
  <c r="G52" i="4"/>
  <c r="G51" i="4"/>
  <c r="G50" i="4"/>
  <c r="G49" i="4"/>
  <c r="C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4" i="4"/>
  <c r="G33" i="4"/>
  <c r="G32" i="4"/>
  <c r="F31" i="4"/>
  <c r="E31" i="4"/>
  <c r="E29" i="4" s="1"/>
  <c r="D31" i="4"/>
  <c r="D29" i="4" s="1"/>
  <c r="C31" i="4"/>
  <c r="G31" i="4" s="1"/>
  <c r="F29" i="4"/>
  <c r="C29" i="4"/>
  <c r="G28" i="4"/>
  <c r="F27" i="4"/>
  <c r="E27" i="4"/>
  <c r="D27" i="4"/>
  <c r="D25" i="4" s="1"/>
  <c r="C27" i="4"/>
  <c r="G27" i="4" s="1"/>
  <c r="C26" i="4"/>
  <c r="G26" i="4" s="1"/>
  <c r="F25" i="4"/>
  <c r="E25" i="4"/>
  <c r="C25" i="4"/>
  <c r="F24" i="4"/>
  <c r="E24" i="4"/>
  <c r="D24" i="4"/>
  <c r="G24" i="4" s="1"/>
  <c r="F23" i="4"/>
  <c r="E23" i="4"/>
  <c r="D23" i="4"/>
  <c r="D22" i="4" s="1"/>
  <c r="C23" i="4"/>
  <c r="G23" i="4" s="1"/>
  <c r="G11" i="4" s="1"/>
  <c r="F22" i="4"/>
  <c r="E22" i="4"/>
  <c r="E11" i="4" s="1"/>
  <c r="E91" i="4" s="1"/>
  <c r="C22" i="4"/>
  <c r="G21" i="4"/>
  <c r="F20" i="4"/>
  <c r="E20" i="4"/>
  <c r="D20" i="4"/>
  <c r="C20" i="4"/>
  <c r="G20" i="4" s="1"/>
  <c r="G19" i="4"/>
  <c r="G18" i="4"/>
  <c r="G17" i="4"/>
  <c r="G16" i="4"/>
  <c r="F16" i="4"/>
  <c r="E16" i="4"/>
  <c r="D16" i="4"/>
  <c r="C16" i="4"/>
  <c r="G15" i="4"/>
  <c r="G14" i="4"/>
  <c r="G13" i="4" s="1"/>
  <c r="F13" i="4"/>
  <c r="F11" i="4" s="1"/>
  <c r="F91" i="4" s="1"/>
  <c r="E13" i="4"/>
  <c r="D13" i="4"/>
  <c r="C13" i="4"/>
  <c r="C11" i="4"/>
  <c r="C91" i="4" s="1"/>
  <c r="D20" i="3"/>
  <c r="D18" i="3"/>
  <c r="G99" i="2"/>
  <c r="G98" i="2"/>
  <c r="G97" i="2"/>
  <c r="G95" i="2" s="1"/>
  <c r="C97" i="2"/>
  <c r="C95" i="2"/>
  <c r="G93" i="2"/>
  <c r="G92" i="2"/>
  <c r="G91" i="2"/>
  <c r="C91" i="2"/>
  <c r="G90" i="2"/>
  <c r="C89" i="2"/>
  <c r="G89" i="2" s="1"/>
  <c r="G87" i="2" s="1"/>
  <c r="C87" i="2"/>
  <c r="G85" i="2"/>
  <c r="G84" i="2"/>
  <c r="C84" i="2"/>
  <c r="G83" i="2"/>
  <c r="G82" i="2"/>
  <c r="G81" i="2"/>
  <c r="G80" i="2"/>
  <c r="G79" i="2"/>
  <c r="C79" i="2"/>
  <c r="G78" i="2"/>
  <c r="G77" i="2"/>
  <c r="G76" i="2"/>
  <c r="G75" i="2"/>
  <c r="C74" i="2"/>
  <c r="G74" i="2" s="1"/>
  <c r="G73" i="2"/>
  <c r="G72" i="2"/>
  <c r="G71" i="2"/>
  <c r="G70" i="2"/>
  <c r="G69" i="2"/>
  <c r="G68" i="2"/>
  <c r="G67" i="2"/>
  <c r="G66" i="2"/>
  <c r="G65" i="2"/>
  <c r="G64" i="2"/>
  <c r="C63" i="2"/>
  <c r="G63" i="2" s="1"/>
  <c r="G62" i="2"/>
  <c r="G61" i="2"/>
  <c r="G60" i="2"/>
  <c r="G59" i="2"/>
  <c r="G58" i="2"/>
  <c r="C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C42" i="2"/>
  <c r="G42" i="2" s="1"/>
  <c r="G40" i="2" s="1"/>
  <c r="C40" i="2"/>
  <c r="G38" i="2"/>
  <c r="D37" i="2"/>
  <c r="G37" i="2" s="1"/>
  <c r="F36" i="2"/>
  <c r="E36" i="2"/>
  <c r="C36" i="2"/>
  <c r="G35" i="2"/>
  <c r="G34" i="2"/>
  <c r="F33" i="2"/>
  <c r="E33" i="2"/>
  <c r="D33" i="2"/>
  <c r="C33" i="2"/>
  <c r="G33" i="2" s="1"/>
  <c r="F32" i="2"/>
  <c r="E32" i="2"/>
  <c r="D32" i="2"/>
  <c r="C32" i="2"/>
  <c r="G32" i="2" s="1"/>
  <c r="F31" i="2"/>
  <c r="E31" i="2"/>
  <c r="D31" i="2"/>
  <c r="D29" i="2" s="1"/>
  <c r="F30" i="2"/>
  <c r="E30" i="2"/>
  <c r="E29" i="2" s="1"/>
  <c r="D30" i="2"/>
  <c r="C30" i="2"/>
  <c r="G30" i="2" s="1"/>
  <c r="F29" i="2"/>
  <c r="F28" i="2"/>
  <c r="E28" i="2"/>
  <c r="D28" i="2"/>
  <c r="C28" i="2"/>
  <c r="G28" i="2" s="1"/>
  <c r="F27" i="2"/>
  <c r="E27" i="2"/>
  <c r="D27" i="2"/>
  <c r="D25" i="2" s="1"/>
  <c r="F26" i="2"/>
  <c r="E26" i="2"/>
  <c r="E25" i="2" s="1"/>
  <c r="D26" i="2"/>
  <c r="C26" i="2"/>
  <c r="G26" i="2" s="1"/>
  <c r="F25" i="2"/>
  <c r="F11" i="2" s="1"/>
  <c r="F100" i="2" s="1"/>
  <c r="G24" i="2"/>
  <c r="G23" i="2"/>
  <c r="F22" i="2"/>
  <c r="E22" i="2"/>
  <c r="E11" i="2" s="1"/>
  <c r="E100" i="2" s="1"/>
  <c r="D22" i="2"/>
  <c r="C22" i="2"/>
  <c r="G22" i="2" s="1"/>
  <c r="G21" i="2"/>
  <c r="G20" i="2"/>
  <c r="G19" i="2"/>
  <c r="C18" i="2"/>
  <c r="C31" i="2" s="1"/>
  <c r="F17" i="2"/>
  <c r="E17" i="2"/>
  <c r="D17" i="2"/>
  <c r="G16" i="2"/>
  <c r="G15" i="2"/>
  <c r="G14" i="2"/>
  <c r="F13" i="2"/>
  <c r="E13" i="2"/>
  <c r="D13" i="2"/>
  <c r="C13" i="2"/>
  <c r="G50" i="1"/>
  <c r="E49" i="1"/>
  <c r="G49" i="1" s="1"/>
  <c r="D49" i="1"/>
  <c r="D48" i="1"/>
  <c r="D51" i="1" s="1"/>
  <c r="G47" i="1"/>
  <c r="E47" i="1"/>
  <c r="E46" i="1"/>
  <c r="G46" i="1" s="1"/>
  <c r="G45" i="1" s="1"/>
  <c r="C46" i="1"/>
  <c r="C45" i="1"/>
  <c r="C51" i="1" s="1"/>
  <c r="F43" i="1"/>
  <c r="G43" i="1" s="1"/>
  <c r="F42" i="1"/>
  <c r="G42" i="1" s="1"/>
  <c r="F40" i="1"/>
  <c r="G40" i="1" s="1"/>
  <c r="F39" i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6" i="1"/>
  <c r="F25" i="1"/>
  <c r="G25" i="1" s="1"/>
  <c r="F24" i="1"/>
  <c r="G24" i="1" s="1"/>
  <c r="F23" i="1"/>
  <c r="G23" i="1" s="1"/>
  <c r="F22" i="1"/>
  <c r="G22" i="1" s="1"/>
  <c r="F21" i="1"/>
  <c r="G21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N18" i="6" l="1"/>
  <c r="N25" i="6"/>
  <c r="N26" i="6"/>
  <c r="N64" i="6"/>
  <c r="N73" i="6"/>
  <c r="N74" i="6"/>
  <c r="N75" i="6"/>
  <c r="E12" i="6"/>
  <c r="N102" i="6"/>
  <c r="F38" i="1"/>
  <c r="N95" i="6"/>
  <c r="N33" i="6"/>
  <c r="N76" i="6"/>
  <c r="N77" i="6"/>
  <c r="N78" i="6"/>
  <c r="N79" i="6"/>
  <c r="N80" i="6"/>
  <c r="N81" i="6"/>
  <c r="N82" i="6"/>
  <c r="F41" i="1"/>
  <c r="G41" i="1" s="1"/>
  <c r="N51" i="6"/>
  <c r="N123" i="6"/>
  <c r="N55" i="6"/>
  <c r="N56" i="6"/>
  <c r="N57" i="6"/>
  <c r="N58" i="6"/>
  <c r="N107" i="6"/>
  <c r="N117" i="6"/>
  <c r="N118" i="6"/>
  <c r="F12" i="1"/>
  <c r="G13" i="1"/>
  <c r="N16" i="6"/>
  <c r="N54" i="6"/>
  <c r="N69" i="6"/>
  <c r="N70" i="6"/>
  <c r="N92" i="6"/>
  <c r="N93" i="6"/>
  <c r="N94" i="6"/>
  <c r="N105" i="6"/>
  <c r="N106" i="6"/>
  <c r="N108" i="6"/>
  <c r="N116" i="6"/>
  <c r="N124" i="6"/>
  <c r="N125" i="6"/>
  <c r="N126" i="6"/>
  <c r="N127" i="6"/>
  <c r="N128" i="6"/>
  <c r="N129" i="6"/>
  <c r="N130" i="6"/>
  <c r="C17" i="2"/>
  <c r="G17" i="2" s="1"/>
  <c r="D36" i="2"/>
  <c r="D11" i="2" s="1"/>
  <c r="D100" i="2" s="1"/>
  <c r="N30" i="6"/>
  <c r="N42" i="6"/>
  <c r="N45" i="6"/>
  <c r="N47" i="6"/>
  <c r="N48" i="6"/>
  <c r="N49" i="6"/>
  <c r="N50" i="6"/>
  <c r="N60" i="6"/>
  <c r="N61" i="6"/>
  <c r="N96" i="6"/>
  <c r="N98" i="6"/>
  <c r="N115" i="6"/>
  <c r="F20" i="1"/>
  <c r="N21" i="6"/>
  <c r="N22" i="6"/>
  <c r="N23" i="6"/>
  <c r="N34" i="6"/>
  <c r="N35" i="6"/>
  <c r="N36" i="6"/>
  <c r="N37" i="6"/>
  <c r="N40" i="6"/>
  <c r="N44" i="6"/>
  <c r="N52" i="6"/>
  <c r="N63" i="6"/>
  <c r="N65" i="6"/>
  <c r="N66" i="6"/>
  <c r="N67" i="6"/>
  <c r="N71" i="6"/>
  <c r="N83" i="6"/>
  <c r="N84" i="6"/>
  <c r="N85" i="6"/>
  <c r="N86" i="6"/>
  <c r="N87" i="6"/>
  <c r="N89" i="6"/>
  <c r="N90" i="6"/>
  <c r="G136" i="6"/>
  <c r="N24" i="6"/>
  <c r="N112" i="6"/>
  <c r="N110" i="6" s="1"/>
  <c r="E11" i="5"/>
  <c r="D11" i="5"/>
  <c r="D104" i="5" s="1"/>
  <c r="E104" i="5" s="1"/>
  <c r="E85" i="5"/>
  <c r="E22" i="5"/>
  <c r="E25" i="5"/>
  <c r="E23" i="5" s="1"/>
  <c r="G22" i="4"/>
  <c r="G29" i="4"/>
  <c r="G76" i="4"/>
  <c r="G91" i="4" s="1"/>
  <c r="D11" i="4"/>
  <c r="D91" i="4" s="1"/>
  <c r="G25" i="4"/>
  <c r="G31" i="2"/>
  <c r="C29" i="2"/>
  <c r="G29" i="2" s="1"/>
  <c r="G13" i="2"/>
  <c r="G18" i="2"/>
  <c r="C27" i="2"/>
  <c r="F19" i="1"/>
  <c r="G20" i="1"/>
  <c r="G19" i="1" s="1"/>
  <c r="G38" i="1"/>
  <c r="G37" i="1" s="1"/>
  <c r="F37" i="1"/>
  <c r="F44" i="1" s="1"/>
  <c r="F51" i="1" s="1"/>
  <c r="F11" i="1"/>
  <c r="F10" i="1" s="1"/>
  <c r="G27" i="1"/>
  <c r="G39" i="1"/>
  <c r="E45" i="1"/>
  <c r="E48" i="1"/>
  <c r="G48" i="1" s="1"/>
  <c r="G12" i="1"/>
  <c r="N122" i="6" l="1"/>
  <c r="N120" i="6" s="1"/>
  <c r="G36" i="2"/>
  <c r="G137" i="6"/>
  <c r="N136" i="6"/>
  <c r="G27" i="2"/>
  <c r="C25" i="2"/>
  <c r="G44" i="1"/>
  <c r="G51" i="1" s="1"/>
  <c r="G11" i="1"/>
  <c r="G10" i="1" s="1"/>
  <c r="E51" i="1"/>
  <c r="G25" i="2" l="1"/>
  <c r="G11" i="2" s="1"/>
  <c r="G100" i="2" s="1"/>
  <c r="C11" i="2"/>
  <c r="C100" i="2" s="1"/>
  <c r="D39" i="6" l="1"/>
  <c r="N39" i="6" s="1"/>
  <c r="D38" i="6" l="1"/>
  <c r="N38" i="6" s="1"/>
  <c r="C20" i="6" l="1"/>
  <c r="N20" i="6" s="1"/>
  <c r="C29" i="6"/>
  <c r="N29" i="6" s="1"/>
  <c r="C19" i="6" l="1"/>
  <c r="N19" i="6" l="1"/>
  <c r="C12" i="6"/>
</calcChain>
</file>

<file path=xl/sharedStrings.xml><?xml version="1.0" encoding="utf-8"?>
<sst xmlns="http://schemas.openxmlformats.org/spreadsheetml/2006/main" count="603" uniqueCount="354">
  <si>
    <t>ALCALDIA MUNICIPAL DE  SAN VICENTE</t>
  </si>
  <si>
    <t>DEPARTAMENTO DE SAN VICENTE</t>
  </si>
  <si>
    <t xml:space="preserve"> PRESUPUESTO MUNICIPAL DE INGRESOS</t>
  </si>
  <si>
    <t>AÑO 2020</t>
  </si>
  <si>
    <t>(En Dolares de los Estados Unidos de America)</t>
  </si>
  <si>
    <t xml:space="preserve"> CONSOLIDADO DE INGRESOS POR ESPECIFICO Y FUENTE DE FINANCIAMIENTO</t>
  </si>
  <si>
    <t>CODIGO</t>
  </si>
  <si>
    <t>DETALLE</t>
  </si>
  <si>
    <t>FONDO GENERAL ( AG. 1 )</t>
  </si>
  <si>
    <t xml:space="preserve"> AG. 2                                                 Fondos Propios   F.R. 000</t>
  </si>
  <si>
    <t xml:space="preserve">T O T A L  </t>
  </si>
  <si>
    <t xml:space="preserve"> FODES </t>
  </si>
  <si>
    <t xml:space="preserve"> SUB-TOTAL</t>
  </si>
  <si>
    <t>( 25% ) Funcionamiento     F.R. 110</t>
  </si>
  <si>
    <t>( 75% ) Inversión      F.R. 111</t>
  </si>
  <si>
    <t>INGRESOS CORRIENTES</t>
  </si>
  <si>
    <t>IMPUESTOS</t>
  </si>
  <si>
    <t>IMPUESTOS MUNICIPALES</t>
  </si>
  <si>
    <t>COMERCIO</t>
  </si>
  <si>
    <t>INDUSTRIA</t>
  </si>
  <si>
    <t>FINANCIERO</t>
  </si>
  <si>
    <t>SERVICIOS</t>
  </si>
  <si>
    <t>VIALIDAD</t>
  </si>
  <si>
    <t>IMPUESTOS MUNICIPALES DIVERSOS</t>
  </si>
  <si>
    <t>TASAS Y DERECHOS</t>
  </si>
  <si>
    <t xml:space="preserve">TASAS </t>
  </si>
  <si>
    <t>POR SERVICIOS</t>
  </si>
  <si>
    <t>POR  EXPEDICION</t>
  </si>
  <si>
    <t>ALUMBRADO MERCADO</t>
  </si>
  <si>
    <t>ALUMBRADO PUBLICO</t>
  </si>
  <si>
    <t>ASEO  PUBLICO</t>
  </si>
  <si>
    <t>POR   CASETA</t>
  </si>
  <si>
    <t>CEMENTERIO</t>
  </si>
  <si>
    <t>FIESTAS PATRON</t>
  </si>
  <si>
    <t>MERCADO PUB.</t>
  </si>
  <si>
    <t>PAVIMENTACION</t>
  </si>
  <si>
    <t>POSTES,  TORRES</t>
  </si>
  <si>
    <t>RASTRO</t>
  </si>
  <si>
    <t>TIANGUE</t>
  </si>
  <si>
    <t>TERMINAL</t>
  </si>
  <si>
    <t>BAÑOS  Y  LAVADEROS</t>
  </si>
  <si>
    <t>TASAS DIVERSAS</t>
  </si>
  <si>
    <t>INGRESOS FINANCIEROS  Y OTROS</t>
  </si>
  <si>
    <t>MULTAS E INTERESES</t>
  </si>
  <si>
    <t>INTERESES</t>
  </si>
  <si>
    <t>OTRAS MULTAS</t>
  </si>
  <si>
    <t>OTROS INGRESOS NO CLASIFICADOS</t>
  </si>
  <si>
    <t>RENTABILIDAD</t>
  </si>
  <si>
    <t>INGRESOS  DIVERSOS</t>
  </si>
  <si>
    <t>SUB  TOTAL……………………………………………………………….</t>
  </si>
  <si>
    <t>TRANSFERENCIAS CORRIENTES</t>
  </si>
  <si>
    <t>TRANSF. CTES. DEL SECTOR PUBLICO</t>
  </si>
  <si>
    <t>TRANSFERENCIAS FODES - 25%</t>
  </si>
  <si>
    <t>TRANSFERENCIAS  DE CAPITAL</t>
  </si>
  <si>
    <t>TRANSF.  DE CAP. DEL  SECTOR PUBLICO</t>
  </si>
  <si>
    <t>TRANSFERENCIA  FODES - 75%</t>
  </si>
  <si>
    <t>TOTALES……………………………………………………</t>
  </si>
  <si>
    <t>25% Funcion.</t>
  </si>
  <si>
    <t>75% Inversion</t>
  </si>
  <si>
    <t>F. Propios</t>
  </si>
  <si>
    <t>ALCALDIA MUNICIPAL SAN VICENTE</t>
  </si>
  <si>
    <t>PRESUPUESTO DE EGRESOS  FONDOS PROPIOS</t>
  </si>
  <si>
    <t>(En Dolares de los Estados Unidos de América)</t>
  </si>
  <si>
    <t>EJERCICIO FINANCIERO FISCAL AÑO: 2020</t>
  </si>
  <si>
    <t xml:space="preserve"> Objeto Específico</t>
  </si>
  <si>
    <t xml:space="preserve"> DENOMINACION</t>
  </si>
  <si>
    <t xml:space="preserve">AREA GESTION  - 1     CONDUCCION ADMINISTRATIVA                                                                          </t>
  </si>
  <si>
    <t>TOTAL</t>
  </si>
  <si>
    <t>FUENTE DE FINANCIAMIENTO - 2  FONDOS PROPIOS</t>
  </si>
  <si>
    <t>SUB-FUENTE DE FINANCIAMIENTO - 000</t>
  </si>
  <si>
    <t>UP: 01 DIRECCION Y ADMOM.MPAL</t>
  </si>
  <si>
    <t>UP.  02 SERVICIOS MPALES.</t>
  </si>
  <si>
    <t>L.T. 0101</t>
  </si>
  <si>
    <t>L.T. 0102</t>
  </si>
  <si>
    <t>LT. 0201</t>
  </si>
  <si>
    <t>L.T. 0202</t>
  </si>
  <si>
    <t>Direccion y Admon Superior</t>
  </si>
  <si>
    <t>Admon. Financiera y Tributaria</t>
  </si>
  <si>
    <t>Servicios            Internos</t>
  </si>
  <si>
    <t>Servicios Externos</t>
  </si>
  <si>
    <t>51</t>
  </si>
  <si>
    <t xml:space="preserve">REMUNERACIONES </t>
  </si>
  <si>
    <t>511</t>
  </si>
  <si>
    <t>REMUNERACIONES PERMANTES</t>
  </si>
  <si>
    <t>51101</t>
  </si>
  <si>
    <t>Sueldos</t>
  </si>
  <si>
    <t>51103</t>
  </si>
  <si>
    <t>Aguinaldos</t>
  </si>
  <si>
    <t>Beneficios adicionales (Vacaciones)</t>
  </si>
  <si>
    <t>REMUNERACIONES EVENTUALES</t>
  </si>
  <si>
    <t>Salarios por Jornal</t>
  </si>
  <si>
    <t>REMUNERACIONES EXTRAORD.</t>
  </si>
  <si>
    <t>Horas extraordinarias</t>
  </si>
  <si>
    <t>Beneficios extraordinarios (ayudas  Sep.)</t>
  </si>
  <si>
    <t>CONT. PATRON.  A INST. DE S.S.P.(ISSS,IPSFA,INPEP)</t>
  </si>
  <si>
    <t>Por Remuneraciones Permanentes</t>
  </si>
  <si>
    <t>Por Remuneraciones eventuales</t>
  </si>
  <si>
    <t>Por Remuneraciones Extraordinarias</t>
  </si>
  <si>
    <t>CONT. PATRON.  A INST. DE S.S.P. (AFP)</t>
  </si>
  <si>
    <t>GASTOS DE REPRESENTACION</t>
  </si>
  <si>
    <t>Por Prestacion de Sercicios en el Pais</t>
  </si>
  <si>
    <t>Por Prestacion de Sercicios en el Exterior</t>
  </si>
  <si>
    <t>INDEMNIZACIONES</t>
  </si>
  <si>
    <t>Al personal de servicio permanente</t>
  </si>
  <si>
    <t>Al personal de Servicio eventual</t>
  </si>
  <si>
    <t>ADQ.DE BIENES Y SERVICIOS</t>
  </si>
  <si>
    <t>BIENES DE USO Y CONSUMO</t>
  </si>
  <si>
    <t>Productos Alimenticios  P/ Personas</t>
  </si>
  <si>
    <t>Productos Agrop. y Forestales</t>
  </si>
  <si>
    <t>Productos Textiles y Vestuarios</t>
  </si>
  <si>
    <t>Productos de papel y Carton</t>
  </si>
  <si>
    <t>Productos de Cuero y Caucho</t>
  </si>
  <si>
    <t>Productos Quimicos</t>
  </si>
  <si>
    <t>Productos Farmaceuticos y Med.</t>
  </si>
  <si>
    <t>Combustibles y Lubricantes</t>
  </si>
  <si>
    <t>Miner. No Metalicos y Prod. Der.</t>
  </si>
  <si>
    <t>Miner. Metalicos y Prod. Derivados</t>
  </si>
  <si>
    <t>Materiales de Oficina</t>
  </si>
  <si>
    <t>Materiales Informáticos</t>
  </si>
  <si>
    <t>Herramientas, Rep. y Accesorios</t>
  </si>
  <si>
    <t>Materiales Electricos</t>
  </si>
  <si>
    <t>Bienes de Uso y Consumo  Diverso</t>
  </si>
  <si>
    <t>SERVICIOS BASICOS</t>
  </si>
  <si>
    <t>Servicios de Energia Electrica</t>
  </si>
  <si>
    <t>Servicio de Agua</t>
  </si>
  <si>
    <t>Servicios de Telecomunicaciones</t>
  </si>
  <si>
    <t>Alumbrado Publico</t>
  </si>
  <si>
    <t>SERVICIOS GRALES Y ARREND.</t>
  </si>
  <si>
    <t>Mant. Y Repar. De Bs. Muebles</t>
  </si>
  <si>
    <t>Mant. Y Repar. De Bs.Inmuebles</t>
  </si>
  <si>
    <t>Transportes, Fletes y Almacenam.</t>
  </si>
  <si>
    <t>Servicios de Publicidad</t>
  </si>
  <si>
    <t>Servicios de alimentación</t>
  </si>
  <si>
    <t>Impresiones, Pub. y Reprod.</t>
  </si>
  <si>
    <t>Atenciones Oficiales</t>
  </si>
  <si>
    <t>Arrendamientos de bienes Muebles</t>
  </si>
  <si>
    <t>Arrendamientos de bienes Inmuebles</t>
  </si>
  <si>
    <t>Servicios Grales. y Arrend. Diversos</t>
  </si>
  <si>
    <t>PASAJES Y VIATICOS</t>
  </si>
  <si>
    <t>Pasajes al Interior</t>
  </si>
  <si>
    <t>Pasajes al Exterior</t>
  </si>
  <si>
    <t>Viaticos por comision Interna</t>
  </si>
  <si>
    <t>Viaticos por comisiones externas</t>
  </si>
  <si>
    <t>CONSULTORIAS, EST. E INVEST.</t>
  </si>
  <si>
    <t>Servicios Juridicos</t>
  </si>
  <si>
    <t>Servicios de Contabilidad y  Auditoria</t>
  </si>
  <si>
    <t>Desarrollos Informaticos</t>
  </si>
  <si>
    <t>Consultorias, Est. E Investigaciones</t>
  </si>
  <si>
    <t>TRATAMIENTO DE DESECHOS</t>
  </si>
  <si>
    <t>Depósitos Desechos</t>
  </si>
  <si>
    <t>GASTOS FINANANCIEROS Y OTROS</t>
  </si>
  <si>
    <t>SEGUROS, COM. Y GAST. BANCARIO</t>
  </si>
  <si>
    <t>Comisiones y Gastos Bancarios</t>
  </si>
  <si>
    <t>OTROS GASTOS NO CLASIFICADOS</t>
  </si>
  <si>
    <t>Multas  y Costas Judiciales</t>
  </si>
  <si>
    <t>Gastos diversos</t>
  </si>
  <si>
    <t>TRANSF. CTES. AL SECTOR PRIVADO</t>
  </si>
  <si>
    <t>A organismos sin fines de Lucro</t>
  </si>
  <si>
    <t>A personas Naturales</t>
  </si>
  <si>
    <t>TOTAL EGRESOS</t>
  </si>
  <si>
    <t>PRESUPUESTO DE EGRESOS  DEUDA PUBLICA</t>
  </si>
  <si>
    <t>55304</t>
  </si>
  <si>
    <t>71</t>
  </si>
  <si>
    <t>713</t>
  </si>
  <si>
    <t>71304</t>
  </si>
  <si>
    <t>GASTOS FINANCIEROS Y OTROS</t>
  </si>
  <si>
    <t>Intereses y  Comisiones de Emprest. Internos</t>
  </si>
  <si>
    <t>De empresas publicas financieras</t>
  </si>
  <si>
    <t>AMORTIZACION DE ENDEUDAMIENTO PUBLICO</t>
  </si>
  <si>
    <t>Amortización de Emprestitos Internos</t>
  </si>
  <si>
    <t>De empreas publicas financieras</t>
  </si>
  <si>
    <t>TOTAL EGRESOS…………………………………………………….</t>
  </si>
  <si>
    <t xml:space="preserve">AREA GESTION  - 5    DEUDA PUBLICA                                                                </t>
  </si>
  <si>
    <t>UP: 05   FINANCIAMIENTO MUNICIPAL</t>
  </si>
  <si>
    <t>FUENTE DE FINANCIAMIENTO - 1  FONDO GRAL</t>
  </si>
  <si>
    <t>SUB-FTE. DE FTO -111</t>
  </si>
  <si>
    <t xml:space="preserve">L.T. 0502  </t>
  </si>
  <si>
    <t>Amortizacion de la Deuda publica</t>
  </si>
  <si>
    <t xml:space="preserve">              </t>
  </si>
  <si>
    <t>PRESUPUESTO DE EGRESOS  FONDOS  25% FODES</t>
  </si>
  <si>
    <t>SUB-FTE. DE FTO -110  ( FODES  FUNCIONAMIENTO )</t>
  </si>
  <si>
    <t>UP: 01 DIRECCION Y ADMOM. MPAL.</t>
  </si>
  <si>
    <t>REMUNERACIONES</t>
  </si>
  <si>
    <t>REMUNERACIONES PERMANENTES</t>
  </si>
  <si>
    <t>Dietas</t>
  </si>
  <si>
    <t>Beneficios Adicionales (Vacaciones)</t>
  </si>
  <si>
    <t>Horas Extraordinarias</t>
  </si>
  <si>
    <t>CONTRIBUCIONES  PATRONALES (ISSS)</t>
  </si>
  <si>
    <t>Por Remuneraciones Eventuales</t>
  </si>
  <si>
    <t>CONTRIBUCIONES PATRONALES(AFP)</t>
  </si>
  <si>
    <t>ADQUISICION DE BIENES Y SER.</t>
  </si>
  <si>
    <t>Productos Agropecuarios y Forestales</t>
  </si>
  <si>
    <t xml:space="preserve">                 </t>
  </si>
  <si>
    <t>Llantas y Neumaticos</t>
  </si>
  <si>
    <t>Miner. No Metalicos y Prod. Derivados</t>
  </si>
  <si>
    <t>Libros, Textos, Utiles de Enseñanza</t>
  </si>
  <si>
    <t>Especies Municipales</t>
  </si>
  <si>
    <t>Servicios de Correos</t>
  </si>
  <si>
    <t>SERVICIOS GRALES. Y ARRENDAMIENT.</t>
  </si>
  <si>
    <t>Mant. Y Repar. De Bienes Muebles</t>
  </si>
  <si>
    <t>Mantenimiento y Rep. De Vehiculo</t>
  </si>
  <si>
    <t>Mant. Y Rep. De Bienes Inmuebles</t>
  </si>
  <si>
    <t>Impresiones, Pub. y Reproducciones</t>
  </si>
  <si>
    <t>Arrendamientos de Bienes Muebles</t>
  </si>
  <si>
    <t>Arrendamientos de Bienes Inmuebles</t>
  </si>
  <si>
    <t>Servicios Grales. y Arrendam. Diversos</t>
  </si>
  <si>
    <t>CONSULT. EST. E INVESTIGACIONES</t>
  </si>
  <si>
    <t>Servicios de  Capacitación</t>
  </si>
  <si>
    <t>Estudios e investigaciones</t>
  </si>
  <si>
    <t>Consultorios, Est.  E Investigac.</t>
  </si>
  <si>
    <t>SEGUROS, COMISIONES Y GAST. BANCARIOS</t>
  </si>
  <si>
    <t>Primas y Gastos de Seg. de Personas</t>
  </si>
  <si>
    <t>Primas y Gastos de seg. de Bienes</t>
  </si>
  <si>
    <t>Gastos Diversos</t>
  </si>
  <si>
    <t>TRANSF.  CORRIENTES</t>
  </si>
  <si>
    <t>TRASF.CTES. DEL SECT. PRIVADO</t>
  </si>
  <si>
    <t>TOTAL EGRESOS…………</t>
  </si>
  <si>
    <t>PRESUPUESTO DE EGRESOS FONDOS 75% FODES</t>
  </si>
  <si>
    <t xml:space="preserve">AREA GESTION  - 3    DESARROLLO SOCIAL                                                                     </t>
  </si>
  <si>
    <t xml:space="preserve">          SUB-FTE. DE FTO -111                                                        (  FODES)</t>
  </si>
  <si>
    <t>UP: 03 INV. PARA EL DESARROLLO SOCIAL</t>
  </si>
  <si>
    <t>L.T. 0301</t>
  </si>
  <si>
    <t>L.T. 0302</t>
  </si>
  <si>
    <t>Privativos</t>
  </si>
  <si>
    <t>Desarrollo Social</t>
  </si>
  <si>
    <t>512</t>
  </si>
  <si>
    <t>Beneficios adicionales  (Vacaciones)</t>
  </si>
  <si>
    <t>REMUNERACIONES EXTRAORDINARIAS</t>
  </si>
  <si>
    <t>CONTRIB. PATRON.A INST. DE S.S. PUBLICA (ISSS)</t>
  </si>
  <si>
    <t>CONTRIB. PATRON.A INST. DE S.S. PRIVADA (AFP)</t>
  </si>
  <si>
    <t>ADQUISICION DE BIENES Y SERVICIOS</t>
  </si>
  <si>
    <t>Productos Alimenticios p/ Personas</t>
  </si>
  <si>
    <t>Productos alimenticios para animales</t>
  </si>
  <si>
    <t>Productos de papel y carton</t>
  </si>
  <si>
    <t>Servicio de Telecomunicaciones</t>
  </si>
  <si>
    <t>SERV. GRALES. Y ARRENDAMIENTOS</t>
  </si>
  <si>
    <t>Mantenimiento y Rep. De Veh.</t>
  </si>
  <si>
    <t>Mantenimientos y Reparaciones de Bienes</t>
  </si>
  <si>
    <t>Servicio de alimentacion</t>
  </si>
  <si>
    <t>Viaticos por Comision</t>
  </si>
  <si>
    <t>CONSULTORIAS, EST. E INVESTIGACIONES</t>
  </si>
  <si>
    <t>Servicios Medicos</t>
  </si>
  <si>
    <t>Servicios de Capacitación</t>
  </si>
  <si>
    <t>Estudios e Investigaciones</t>
  </si>
  <si>
    <t>SEGUROS, COMISIONES Y GASTOS BANC.</t>
  </si>
  <si>
    <t>TRANSFERENCIAS CORRIENTES AL SECTOR P.</t>
  </si>
  <si>
    <t>Fondo de Inversion Social para el Desarrollo</t>
  </si>
  <si>
    <t>Becas</t>
  </si>
  <si>
    <t>INVERSIONES EN ACTIVOS FIJOS</t>
  </si>
  <si>
    <t>BIENES MUEBLES</t>
  </si>
  <si>
    <t>Mobiliario</t>
  </si>
  <si>
    <t>Maquinarias y Equipos</t>
  </si>
  <si>
    <t>Equipos Medicos y de Lab.</t>
  </si>
  <si>
    <t>Equipos Informaticos</t>
  </si>
  <si>
    <t>Vehiculos de Transporte</t>
  </si>
  <si>
    <t xml:space="preserve">Herramientas y Repuestos </t>
  </si>
  <si>
    <t>Derechos de Propiedad  Intelectual</t>
  </si>
  <si>
    <t>TOTAL EGRESOS ……………………………..</t>
  </si>
  <si>
    <t xml:space="preserve"> PRESUPUESTO MUNICIPAL DE EGRESOS</t>
  </si>
  <si>
    <t>DENOMINACION</t>
  </si>
  <si>
    <t xml:space="preserve">AREA DE GESTION  - 3                                          DESARROLLO  SOCIAL                                                                     </t>
  </si>
  <si>
    <t>AREA DE GESTION -5        DEUDA PUBLICA</t>
  </si>
  <si>
    <t>TOTALES</t>
  </si>
  <si>
    <t>FUENTE DE FINANCIAMIENTO - 2                                                                                                                     FONDOS PROPIOS</t>
  </si>
  <si>
    <t>FUENTE DE FINANCIAMIENTO - 1                                                                  FONDO GENERAL</t>
  </si>
  <si>
    <t>FUENTE DE FINANCIAMIENTO -1              FONDO GENERAL</t>
  </si>
  <si>
    <t>SUB FUENTE DE FINANCIAMIENTO - 000                                                                                                                    FONDOS PROPIOS</t>
  </si>
  <si>
    <t>SUB FUENTE DE FINANCIAMIENTO - 110                                                                                                                    FONDOS 25% FODES</t>
  </si>
  <si>
    <t xml:space="preserve">          SUB-FUENTE  DE FINANCIAMIENTO -111                                                                          (  75% FODES)</t>
  </si>
  <si>
    <t>UP: 01  DIRECCION Y ADMOM. MPAL.</t>
  </si>
  <si>
    <t xml:space="preserve">L.T. 0501  </t>
  </si>
  <si>
    <t>Admon. Financier  y Tributaria</t>
  </si>
  <si>
    <t>Infraestructura para el Desarrollo Social</t>
  </si>
  <si>
    <t>Fortalecimiento para el Desarrollo Social</t>
  </si>
  <si>
    <t>Amortizacion de la Deuda Publica</t>
  </si>
  <si>
    <t>REMUNERACIONES PERM.</t>
  </si>
  <si>
    <t>Beneficios adicionales(vac,Bono)</t>
  </si>
  <si>
    <t>REMUNERACIONES EVENT.</t>
  </si>
  <si>
    <t>Beneficios adicionales(Vac.Bono)</t>
  </si>
  <si>
    <t>REMUNERAC. EXTRAORD.</t>
  </si>
  <si>
    <t>Beneficios extraordinarios (Ayudas Sep.)</t>
  </si>
  <si>
    <t>CONT. PATRONALES (ISS,IPSFA,INP)</t>
  </si>
  <si>
    <t>Por  Remuneraciones Extraordinarias</t>
  </si>
  <si>
    <t>CONT. PATRONALES (AFP)</t>
  </si>
  <si>
    <t>GASTOS DE REPRESENTAC.</t>
  </si>
  <si>
    <t>Por prest. De Servicios  en el pais</t>
  </si>
  <si>
    <t>Por prest. De Servicios  en el  exterior</t>
  </si>
  <si>
    <t>ADQ. DE B. Y SERVICIOS</t>
  </si>
  <si>
    <t xml:space="preserve">BIENES DE USO Y CONSUMO   </t>
  </si>
  <si>
    <t>Productos alimenticios p/animals</t>
  </si>
  <si>
    <t>Miner. Metalicos y Prod. Der.</t>
  </si>
  <si>
    <t>Libros,Textos, Utiles de enceñanza</t>
  </si>
  <si>
    <t>Arrend. de bienes Inmuebles</t>
  </si>
  <si>
    <t>CONSULTORIAS,EST. E INVEST.</t>
  </si>
  <si>
    <t>Servicios de Conta. y  Auditoria</t>
  </si>
  <si>
    <t>Servicios de  Capacitacion</t>
  </si>
  <si>
    <t>Desrrollos Informaticos</t>
  </si>
  <si>
    <t>TRATAMIENTOS DE DESECHOS</t>
  </si>
  <si>
    <t>INTERESES Y COM. DE EMP. INTER.</t>
  </si>
  <si>
    <t>TRANSFERENCIAS CTES.</t>
  </si>
  <si>
    <t>TRANSFERENCIAS CORRIENTES AL SEC</t>
  </si>
  <si>
    <t>A  personas naturales</t>
  </si>
  <si>
    <t>INVERSIONES EN ACTIVOS F.</t>
  </si>
  <si>
    <t xml:space="preserve">BIENES MUEBLES  </t>
  </si>
  <si>
    <t>Equipos Medicos y de Laboratorio</t>
  </si>
  <si>
    <t>Bienes muebles diversos</t>
  </si>
  <si>
    <t>AMORT. DE ENDEUD. PUBLICO</t>
  </si>
  <si>
    <t xml:space="preserve">  </t>
  </si>
  <si>
    <t>AMORTIZACION DE EMP. INTERNOS</t>
  </si>
  <si>
    <t>TOTAL EGRESOS...............</t>
  </si>
  <si>
    <t>Deuda 75%</t>
  </si>
  <si>
    <t>Fdos.Propios</t>
  </si>
  <si>
    <t>ALCALDIA MUNICIPAL DE SAN VICENTE</t>
  </si>
  <si>
    <t>DEPARTAMENTO DE SAN  VICENTE</t>
  </si>
  <si>
    <t>SUMARIO DE INGRESOS DEL AÑO 2020</t>
  </si>
  <si>
    <t>EN $ DE LOS ESTADOS UNIDOS DE AMERICA</t>
  </si>
  <si>
    <t>RUBRO</t>
  </si>
  <si>
    <t xml:space="preserve">CLASIFICACION PRESUPUESTARIA </t>
  </si>
  <si>
    <t>Impuestos</t>
  </si>
  <si>
    <t>Tasas</t>
  </si>
  <si>
    <t>TOTAL FONDOS PROPIOS</t>
  </si>
  <si>
    <t>TOTAL PRESUPUESTO DE INGRESOS</t>
  </si>
  <si>
    <t>SUMARIO DE EGRESOS DEL AÑO 2020</t>
  </si>
  <si>
    <t>Remuneraciones</t>
  </si>
  <si>
    <t>Adq. De Bienes y Serv.</t>
  </si>
  <si>
    <t>Gastos Financieros y otros</t>
  </si>
  <si>
    <t>Transferencias Corrientes</t>
  </si>
  <si>
    <t>Inversiones en Activos Fijos</t>
  </si>
  <si>
    <t>Amortizacion de Endeudamiento Publico</t>
  </si>
  <si>
    <t>TOTAL PRESUPUESTO DE EGRESOS</t>
  </si>
  <si>
    <t>Ingresos Financieros</t>
  </si>
  <si>
    <t xml:space="preserve">Transferencias Corrientes      </t>
  </si>
  <si>
    <r>
      <t xml:space="preserve">Transferencias de Capital      </t>
    </r>
    <r>
      <rPr>
        <b/>
        <sz val="11"/>
        <color theme="1"/>
        <rFont val="Calibri"/>
        <family val="2"/>
        <scheme val="minor"/>
      </rPr>
      <t xml:space="preserve">  </t>
    </r>
  </si>
  <si>
    <t>PRESUPUESTO MUNICIPAL -2020 CON SUS REFORMAS</t>
  </si>
  <si>
    <t>Fuente de Financimiento</t>
  </si>
  <si>
    <t>Presupuesto Inicial</t>
  </si>
  <si>
    <t>Reforma -1</t>
  </si>
  <si>
    <t>Reforma - 2</t>
  </si>
  <si>
    <t>Reforma - 3</t>
  </si>
  <si>
    <t>Presupuesto  Actual</t>
  </si>
  <si>
    <t>Fondos Propios</t>
  </si>
  <si>
    <t>Fondos 25% Funcionamiento</t>
  </si>
  <si>
    <t>Fondos 75% Inversion</t>
  </si>
  <si>
    <t xml:space="preserve">Fondos Prestamos  </t>
  </si>
  <si>
    <t>Fondos FISDL/CONVIVIR</t>
  </si>
  <si>
    <t>Donaciones (Telefonias )</t>
  </si>
  <si>
    <t>Fondos GOES</t>
  </si>
  <si>
    <t>TOTAL………………………….</t>
  </si>
  <si>
    <t>Reforma No. 1</t>
  </si>
  <si>
    <t>Disponibilidades  en bancos al 31/12/2019, mas Ingresos asignacion FODES, de diciembre/2019  y aumento del FODES para el año 2020</t>
  </si>
  <si>
    <t>Reforma No. 2</t>
  </si>
  <si>
    <t>Ingreso Fondos FISDL/CONVIVIR</t>
  </si>
  <si>
    <t>Reforma No. 3</t>
  </si>
  <si>
    <t>Ingresos GOES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</si>
</sst>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\ * #,##0.00_);_(&quot;$&quot;\ * \(#,##0.00\);_(&quot;$&quot;\ * &quot;-&quot;??_);_(@_)"/>
    <numFmt numFmtId="165" formatCode="_-[$$-440A]* #,##0.00_ ;_-[$$-440A]* \-#,##0.00\ ;_-[$$-440A]* &quot;-&quot;??_ ;_-@_ "/>
    <numFmt numFmtId="166" formatCode="_([$$-440A]* #,##0.00_);_([$$-440A]* \(#,##0.00\);_([$$-440A]* &quot;-&quot;??_);_(@_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6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0"/>
      <name val="Arial"/>
      <family val="2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6"/>
      <name val="Calibri"/>
      <family val="2"/>
      <scheme val="minor"/>
    </font>
    <font>
      <sz val="7"/>
      <color theme="1"/>
      <name val="Arial Narrow"/>
      <family val="2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Franklin Gothic Medium"/>
      <family val="2"/>
    </font>
    <font>
      <sz val="7"/>
      <color theme="1"/>
      <name val="Franklin Gothic Medium"/>
      <family val="2"/>
    </font>
    <font>
      <sz val="7"/>
      <name val="Franklin Gothic Medium"/>
      <family val="2"/>
    </font>
    <font>
      <b/>
      <sz val="7"/>
      <name val="Franklin Gothic Medium"/>
      <family val="2"/>
    </font>
    <font>
      <b/>
      <sz val="7"/>
      <name val="Franklin Gothic Book"/>
      <family val="2"/>
    </font>
    <font>
      <sz val="7"/>
      <name val="Franklin Gothic Book"/>
      <family val="2"/>
    </font>
    <font>
      <sz val="8"/>
      <color theme="1"/>
      <name val="Franklin Gothic Medium"/>
      <family val="2"/>
    </font>
    <font>
      <b/>
      <sz val="7"/>
      <color theme="1"/>
      <name val="Franklin Gothic Book"/>
      <family val="2"/>
    </font>
    <font>
      <b/>
      <sz val="7"/>
      <name val="Franklin Gothic Book"/>
    </font>
    <font>
      <sz val="7"/>
      <color theme="1"/>
      <name val="Franklin Gothic Book"/>
      <family val="2"/>
    </font>
    <font>
      <b/>
      <sz val="7"/>
      <color theme="1"/>
      <name val="Franklin Gothic Book"/>
    </font>
    <font>
      <sz val="7"/>
      <name val="Franklin Gothic Book"/>
    </font>
    <font>
      <sz val="6"/>
      <name val="Franklin Gothic Book"/>
      <family val="2"/>
    </font>
    <font>
      <b/>
      <sz val="8"/>
      <name val="Franklin Gothic Book"/>
      <family val="2"/>
    </font>
    <font>
      <b/>
      <sz val="9"/>
      <color theme="1"/>
      <name val="Calibri"/>
      <family val="2"/>
      <scheme val="minor"/>
    </font>
    <font>
      <sz val="5"/>
      <color theme="1"/>
      <name val="Trebuchet MS"/>
      <family val="2"/>
    </font>
    <font>
      <b/>
      <sz val="10"/>
      <color theme="1"/>
      <name val="Calibri"/>
      <family val="2"/>
      <scheme val="minor"/>
    </font>
    <font>
      <sz val="6"/>
      <color theme="1"/>
      <name val="Trebuchet MS"/>
      <family val="2"/>
    </font>
    <font>
      <b/>
      <sz val="6"/>
      <name val="Franklin Gothic Book"/>
      <family val="2"/>
    </font>
    <font>
      <sz val="5"/>
      <name val="Trebuchet MS"/>
      <family val="2"/>
    </font>
    <font>
      <b/>
      <sz val="5"/>
      <color theme="1"/>
      <name val="Trebuchet MS"/>
      <family val="2"/>
    </font>
    <font>
      <b/>
      <sz val="6"/>
      <name val="Trebuchet MS"/>
      <family val="2"/>
    </font>
    <font>
      <b/>
      <sz val="5"/>
      <name val="Trebuchet MS"/>
      <family val="2"/>
    </font>
    <font>
      <sz val="6"/>
      <name val="Trebuchet MS"/>
      <family val="2"/>
    </font>
    <font>
      <b/>
      <sz val="6"/>
      <color theme="1"/>
      <name val="Trebuchet MS"/>
      <family val="2"/>
    </font>
    <font>
      <sz val="6"/>
      <name val="Cambria"/>
      <family val="1"/>
    </font>
    <font>
      <b/>
      <sz val="6"/>
      <name val="Cambria"/>
      <family val="1"/>
    </font>
    <font>
      <sz val="8"/>
      <name val="Trebuchet MS"/>
      <family val="2"/>
    </font>
    <font>
      <b/>
      <sz val="8"/>
      <name val="Trebuchet MS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Calibri"/>
      <family val="2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lightTrellis">
        <fgColor indexed="22"/>
        <bgColor theme="0"/>
      </patternFill>
    </fill>
    <fill>
      <patternFill patternType="gray125">
        <fgColor indexed="22"/>
        <bgColor theme="0"/>
      </patternFill>
    </fill>
    <fill>
      <patternFill patternType="solid">
        <fgColor indexed="9"/>
        <bgColor indexed="64"/>
      </patternFill>
    </fill>
    <fill>
      <patternFill patternType="gray125">
        <fgColor indexed="22"/>
        <bgColor theme="6"/>
      </patternFill>
    </fill>
    <fill>
      <patternFill patternType="lightTrellis">
        <fgColor indexed="22"/>
        <bgColor theme="0" tint="-0.249977111117893"/>
      </patternFill>
    </fill>
    <fill>
      <patternFill patternType="gray125">
        <fgColor indexed="22"/>
        <bgColor theme="0" tint="-0.24997711111789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Trellis">
        <fgColor indexed="22"/>
        <bgColor theme="0" tint="-0.14999847407452621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indexed="65"/>
        <bgColor indexed="2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95">
    <border>
      <left/>
      <right/>
      <top/>
      <bottom/>
      <diagonal/>
    </border>
    <border>
      <left style="medium">
        <color theme="6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medium">
        <color theme="6"/>
      </top>
      <bottom style="thin">
        <color theme="6"/>
      </bottom>
      <diagonal/>
    </border>
    <border>
      <left style="thin">
        <color theme="6"/>
      </left>
      <right style="medium">
        <color theme="6"/>
      </right>
      <top style="medium">
        <color theme="6"/>
      </top>
      <bottom style="thin">
        <color theme="6"/>
      </bottom>
      <diagonal/>
    </border>
    <border>
      <left style="medium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medium">
        <color theme="6"/>
      </right>
      <top style="thin">
        <color theme="6"/>
      </top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medium">
        <color theme="6"/>
      </bottom>
      <diagonal/>
    </border>
    <border>
      <left style="thin">
        <color theme="6"/>
      </left>
      <right style="medium">
        <color theme="6"/>
      </right>
      <top style="thin">
        <color theme="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1"/>
      </right>
      <top/>
      <bottom/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414">
    <xf numFmtId="0" fontId="0" fillId="0" borderId="0" xfId="0"/>
    <xf numFmtId="0" fontId="4" fillId="5" borderId="5" xfId="0" applyFont="1" applyFill="1" applyBorder="1" applyAlignment="1">
      <alignment horizontal="center" vertical="center" textRotation="90" wrapText="1"/>
    </xf>
    <xf numFmtId="0" fontId="6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4" fontId="9" fillId="6" borderId="5" xfId="2" applyFont="1" applyFill="1" applyBorder="1" applyAlignment="1">
      <alignment horizontal="center"/>
    </xf>
    <xf numFmtId="164" fontId="10" fillId="6" borderId="5" xfId="2" applyFont="1" applyFill="1" applyBorder="1" applyAlignment="1">
      <alignment horizontal="center"/>
    </xf>
    <xf numFmtId="164" fontId="10" fillId="6" borderId="6" xfId="2" applyFont="1" applyFill="1" applyBorder="1" applyAlignment="1">
      <alignment horizontal="center"/>
    </xf>
    <xf numFmtId="0" fontId="6" fillId="0" borderId="5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165" fontId="12" fillId="0" borderId="7" xfId="0" applyNumberFormat="1" applyFont="1" applyBorder="1"/>
    <xf numFmtId="164" fontId="9" fillId="6" borderId="6" xfId="2" applyFont="1" applyFill="1" applyBorder="1" applyAlignment="1">
      <alignment horizontal="center"/>
    </xf>
    <xf numFmtId="44" fontId="12" fillId="0" borderId="7" xfId="0" applyNumberFormat="1" applyFont="1" applyBorder="1"/>
    <xf numFmtId="164" fontId="10" fillId="3" borderId="5" xfId="2" applyFont="1" applyFill="1" applyBorder="1" applyAlignment="1">
      <alignment horizontal="center"/>
    </xf>
    <xf numFmtId="164" fontId="10" fillId="3" borderId="6" xfId="2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center"/>
    </xf>
    <xf numFmtId="0" fontId="6" fillId="2" borderId="5" xfId="0" applyNumberFormat="1" applyFont="1" applyFill="1" applyBorder="1" applyAlignment="1">
      <alignment horizontal="left"/>
    </xf>
    <xf numFmtId="164" fontId="10" fillId="2" borderId="5" xfId="2" applyFont="1" applyFill="1" applyBorder="1" applyAlignment="1">
      <alignment horizontal="center"/>
    </xf>
    <xf numFmtId="164" fontId="10" fillId="2" borderId="6" xfId="2" applyFont="1" applyFill="1" applyBorder="1" applyAlignment="1">
      <alignment horizontal="center"/>
    </xf>
    <xf numFmtId="164" fontId="9" fillId="2" borderId="5" xfId="2" applyFont="1" applyFill="1" applyBorder="1" applyAlignment="1">
      <alignment horizontal="center"/>
    </xf>
    <xf numFmtId="164" fontId="10" fillId="7" borderId="9" xfId="2" applyFont="1" applyFill="1" applyBorder="1" applyAlignment="1">
      <alignment vertical="center" wrapText="1"/>
    </xf>
    <xf numFmtId="164" fontId="10" fillId="7" borderId="10" xfId="2" applyFont="1" applyFill="1" applyBorder="1" applyAlignment="1">
      <alignment vertical="center" wrapText="1"/>
    </xf>
    <xf numFmtId="0" fontId="0" fillId="0" borderId="0" xfId="0" applyFont="1"/>
    <xf numFmtId="44" fontId="14" fillId="0" borderId="0" xfId="0" applyNumberFormat="1" applyFont="1" applyAlignment="1">
      <alignment horizontal="center"/>
    </xf>
    <xf numFmtId="44" fontId="14" fillId="0" borderId="0" xfId="0" applyNumberFormat="1" applyFont="1" applyBorder="1" applyAlignment="1">
      <alignment horizontal="center"/>
    </xf>
    <xf numFmtId="44" fontId="0" fillId="0" borderId="0" xfId="0" applyNumberFormat="1"/>
    <xf numFmtId="0" fontId="18" fillId="5" borderId="33" xfId="0" applyFont="1" applyFill="1" applyBorder="1" applyAlignment="1">
      <alignment horizontal="center" vertical="center" wrapText="1"/>
    </xf>
    <xf numFmtId="0" fontId="18" fillId="5" borderId="36" xfId="0" applyFont="1" applyFill="1" applyBorder="1" applyAlignment="1">
      <alignment horizontal="center" vertical="center" wrapText="1"/>
    </xf>
    <xf numFmtId="49" fontId="19" fillId="6" borderId="25" xfId="0" applyNumberFormat="1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left" vertical="center"/>
    </xf>
    <xf numFmtId="44" fontId="19" fillId="0" borderId="30" xfId="1" applyNumberFormat="1" applyFont="1" applyFill="1" applyBorder="1" applyAlignment="1">
      <alignment horizontal="right" vertical="center"/>
    </xf>
    <xf numFmtId="49" fontId="19" fillId="6" borderId="31" xfId="0" applyNumberFormat="1" applyFont="1" applyFill="1" applyBorder="1" applyAlignment="1">
      <alignment horizontal="center" vertical="center"/>
    </xf>
    <xf numFmtId="0" fontId="20" fillId="6" borderId="7" xfId="0" applyFont="1" applyFill="1" applyBorder="1" applyAlignment="1">
      <alignment horizontal="left" vertical="center"/>
    </xf>
    <xf numFmtId="44" fontId="20" fillId="0" borderId="7" xfId="1" applyNumberFormat="1" applyFont="1" applyFill="1" applyBorder="1" applyAlignment="1">
      <alignment horizontal="right" vertical="center"/>
    </xf>
    <xf numFmtId="44" fontId="19" fillId="0" borderId="7" xfId="1" applyNumberFormat="1" applyFont="1" applyFill="1" applyBorder="1" applyAlignment="1">
      <alignment horizontal="right" vertical="center"/>
    </xf>
    <xf numFmtId="44" fontId="19" fillId="0" borderId="32" xfId="1" applyNumberFormat="1" applyFont="1" applyFill="1" applyBorder="1" applyAlignment="1">
      <alignment horizontal="right" vertical="center"/>
    </xf>
    <xf numFmtId="0" fontId="19" fillId="6" borderId="7" xfId="0" applyFont="1" applyFill="1" applyBorder="1" applyAlignment="1">
      <alignment horizontal="left" vertical="center"/>
    </xf>
    <xf numFmtId="44" fontId="19" fillId="0" borderId="38" xfId="1" applyNumberFormat="1" applyFont="1" applyFill="1" applyBorder="1" applyAlignment="1">
      <alignment horizontal="right" vertical="center"/>
    </xf>
    <xf numFmtId="49" fontId="20" fillId="6" borderId="31" xfId="0" applyNumberFormat="1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left" vertical="center"/>
    </xf>
    <xf numFmtId="44" fontId="20" fillId="0" borderId="38" xfId="1" applyNumberFormat="1" applyFont="1" applyFill="1" applyBorder="1" applyAlignment="1">
      <alignment horizontal="right" vertical="center"/>
    </xf>
    <xf numFmtId="0" fontId="20" fillId="0" borderId="31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left" vertical="center"/>
    </xf>
    <xf numFmtId="44" fontId="20" fillId="0" borderId="32" xfId="1" applyNumberFormat="1" applyFont="1" applyFill="1" applyBorder="1" applyAlignment="1">
      <alignment horizontal="right" vertical="center"/>
    </xf>
    <xf numFmtId="44" fontId="20" fillId="0" borderId="7" xfId="1" applyNumberFormat="1" applyFont="1" applyFill="1" applyBorder="1" applyAlignment="1">
      <alignment horizontal="left" vertical="center"/>
    </xf>
    <xf numFmtId="0" fontId="23" fillId="0" borderId="31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left" vertical="center"/>
    </xf>
    <xf numFmtId="0" fontId="24" fillId="0" borderId="31" xfId="0" applyFont="1" applyFill="1" applyBorder="1" applyAlignment="1">
      <alignment horizontal="center" vertical="center" wrapText="1"/>
    </xf>
    <xf numFmtId="0" fontId="24" fillId="6" borderId="7" xfId="0" applyFont="1" applyFill="1" applyBorder="1" applyAlignment="1">
      <alignment horizontal="left" vertical="center"/>
    </xf>
    <xf numFmtId="44" fontId="21" fillId="0" borderId="7" xfId="1" applyNumberFormat="1" applyFont="1" applyFill="1" applyBorder="1" applyAlignment="1">
      <alignment horizontal="right" vertical="center"/>
    </xf>
    <xf numFmtId="44" fontId="21" fillId="0" borderId="32" xfId="1" applyNumberFormat="1" applyFont="1" applyFill="1" applyBorder="1" applyAlignment="1">
      <alignment horizontal="right" vertical="center"/>
    </xf>
    <xf numFmtId="0" fontId="20" fillId="0" borderId="39" xfId="0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left" vertical="center"/>
    </xf>
    <xf numFmtId="44" fontId="20" fillId="0" borderId="40" xfId="1" applyNumberFormat="1" applyFont="1" applyFill="1" applyBorder="1" applyAlignment="1">
      <alignment horizontal="right" vertical="center"/>
    </xf>
    <xf numFmtId="44" fontId="20" fillId="0" borderId="41" xfId="1" applyNumberFormat="1" applyFont="1" applyFill="1" applyBorder="1" applyAlignment="1">
      <alignment horizontal="right" vertical="center"/>
    </xf>
    <xf numFmtId="0" fontId="20" fillId="8" borderId="42" xfId="0" applyFont="1" applyFill="1" applyBorder="1" applyAlignment="1">
      <alignment vertical="center" wrapText="1"/>
    </xf>
    <xf numFmtId="0" fontId="19" fillId="8" borderId="36" xfId="0" applyFont="1" applyFill="1" applyBorder="1" applyAlignment="1">
      <alignment vertical="center" wrapText="1"/>
    </xf>
    <xf numFmtId="44" fontId="19" fillId="9" borderId="36" xfId="1" applyNumberFormat="1" applyFont="1" applyFill="1" applyBorder="1" applyAlignment="1">
      <alignment horizontal="right" vertical="center" wrapText="1"/>
    </xf>
    <xf numFmtId="44" fontId="19" fillId="9" borderId="43" xfId="1" applyNumberFormat="1" applyFont="1" applyFill="1" applyBorder="1" applyAlignment="1">
      <alignment horizontal="right" vertical="center" wrapText="1"/>
    </xf>
    <xf numFmtId="0" fontId="19" fillId="0" borderId="46" xfId="0" applyFont="1" applyBorder="1" applyAlignment="1">
      <alignment horizontal="center"/>
    </xf>
    <xf numFmtId="0" fontId="20" fillId="0" borderId="47" xfId="0" applyFont="1" applyBorder="1" applyAlignment="1">
      <alignment horizontal="center"/>
    </xf>
    <xf numFmtId="0" fontId="19" fillId="0" borderId="47" xfId="0" applyFont="1" applyBorder="1" applyAlignment="1">
      <alignment horizontal="center"/>
    </xf>
    <xf numFmtId="49" fontId="21" fillId="6" borderId="47" xfId="0" applyNumberFormat="1" applyFont="1" applyFill="1" applyBorder="1" applyAlignment="1">
      <alignment horizontal="center"/>
    </xf>
    <xf numFmtId="49" fontId="22" fillId="6" borderId="47" xfId="0" applyNumberFormat="1" applyFont="1" applyFill="1" applyBorder="1" applyAlignment="1">
      <alignment horizontal="center"/>
    </xf>
    <xf numFmtId="0" fontId="20" fillId="10" borderId="48" xfId="0" applyFont="1" applyFill="1" applyBorder="1"/>
    <xf numFmtId="0" fontId="19" fillId="0" borderId="51" xfId="0" applyFont="1" applyBorder="1"/>
    <xf numFmtId="0" fontId="20" fillId="0" borderId="52" xfId="0" applyFont="1" applyBorder="1"/>
    <xf numFmtId="0" fontId="19" fillId="0" borderId="52" xfId="0" applyFont="1" applyBorder="1"/>
    <xf numFmtId="0" fontId="21" fillId="6" borderId="52" xfId="0" applyFont="1" applyFill="1" applyBorder="1" applyAlignment="1">
      <alignment horizontal="left"/>
    </xf>
    <xf numFmtId="0" fontId="22" fillId="6" borderId="52" xfId="0" applyFont="1" applyFill="1" applyBorder="1" applyAlignment="1">
      <alignment horizontal="left"/>
    </xf>
    <xf numFmtId="0" fontId="19" fillId="10" borderId="53" xfId="0" applyFont="1" applyFill="1" applyBorder="1"/>
    <xf numFmtId="0" fontId="20" fillId="0" borderId="21" xfId="0" applyFont="1" applyBorder="1" applyAlignment="1">
      <alignment horizontal="center" vertical="center" wrapText="1"/>
    </xf>
    <xf numFmtId="0" fontId="20" fillId="5" borderId="27" xfId="0" applyFont="1" applyFill="1" applyBorder="1" applyAlignment="1">
      <alignment horizontal="center" vertical="center" wrapText="1"/>
    </xf>
    <xf numFmtId="0" fontId="20" fillId="5" borderId="27" xfId="0" applyFont="1" applyFill="1" applyBorder="1" applyAlignment="1">
      <alignment horizontal="center" vertical="center"/>
    </xf>
    <xf numFmtId="0" fontId="20" fillId="5" borderId="33" xfId="0" applyFont="1" applyFill="1" applyBorder="1" applyAlignment="1">
      <alignment horizontal="center" vertical="top" wrapText="1"/>
    </xf>
    <xf numFmtId="0" fontId="20" fillId="5" borderId="26" xfId="0" applyFont="1" applyFill="1" applyBorder="1" applyAlignment="1">
      <alignment horizontal="center" vertical="top" wrapText="1"/>
    </xf>
    <xf numFmtId="44" fontId="19" fillId="0" borderId="51" xfId="0" applyNumberFormat="1" applyFont="1" applyBorder="1"/>
    <xf numFmtId="44" fontId="20" fillId="0" borderId="52" xfId="0" applyNumberFormat="1" applyFont="1" applyBorder="1"/>
    <xf numFmtId="44" fontId="19" fillId="0" borderId="52" xfId="0" applyNumberFormat="1" applyFont="1" applyBorder="1"/>
    <xf numFmtId="44" fontId="19" fillId="10" borderId="53" xfId="0" applyNumberFormat="1" applyFont="1" applyFill="1" applyBorder="1"/>
    <xf numFmtId="44" fontId="19" fillId="0" borderId="56" xfId="0" applyNumberFormat="1" applyFont="1" applyBorder="1"/>
    <xf numFmtId="44" fontId="20" fillId="0" borderId="57" xfId="0" applyNumberFormat="1" applyFont="1" applyBorder="1"/>
    <xf numFmtId="44" fontId="19" fillId="0" borderId="57" xfId="0" applyNumberFormat="1" applyFont="1" applyBorder="1"/>
    <xf numFmtId="44" fontId="19" fillId="10" borderId="58" xfId="0" applyNumberFormat="1" applyFont="1" applyFill="1" applyBorder="1"/>
    <xf numFmtId="0" fontId="13" fillId="0" borderId="7" xfId="0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49" fontId="23" fillId="0" borderId="25" xfId="0" applyNumberFormat="1" applyFont="1" applyFill="1" applyBorder="1" applyAlignment="1">
      <alignment horizontal="center" vertical="center"/>
    </xf>
    <xf numFmtId="0" fontId="23" fillId="0" borderId="26" xfId="0" applyFont="1" applyFill="1" applyBorder="1" applyAlignment="1">
      <alignment horizontal="left" vertical="center"/>
    </xf>
    <xf numFmtId="44" fontId="23" fillId="0" borderId="26" xfId="1" applyNumberFormat="1" applyFont="1" applyFill="1" applyBorder="1" applyAlignment="1">
      <alignment horizontal="right" vertical="center"/>
    </xf>
    <xf numFmtId="44" fontId="26" fillId="0" borderId="30" xfId="1" applyNumberFormat="1" applyFont="1" applyFill="1" applyBorder="1" applyAlignment="1">
      <alignment horizontal="right" vertical="center"/>
    </xf>
    <xf numFmtId="49" fontId="23" fillId="0" borderId="31" xfId="0" applyNumberFormat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left" vertical="center"/>
    </xf>
    <xf numFmtId="44" fontId="23" fillId="0" borderId="7" xfId="1" applyNumberFormat="1" applyFont="1" applyFill="1" applyBorder="1" applyAlignment="1">
      <alignment horizontal="right" vertical="center"/>
    </xf>
    <xf numFmtId="44" fontId="26" fillId="0" borderId="32" xfId="1" applyNumberFormat="1" applyFont="1" applyFill="1" applyBorder="1" applyAlignment="1">
      <alignment horizontal="right" vertical="center"/>
    </xf>
    <xf numFmtId="0" fontId="27" fillId="0" borderId="7" xfId="0" applyFont="1" applyFill="1" applyBorder="1" applyAlignment="1">
      <alignment horizontal="left" vertical="center"/>
    </xf>
    <xf numFmtId="49" fontId="24" fillId="0" borderId="31" xfId="0" applyNumberFormat="1" applyFont="1" applyFill="1" applyBorder="1" applyAlignment="1">
      <alignment horizontal="center" vertical="center"/>
    </xf>
    <xf numFmtId="44" fontId="28" fillId="0" borderId="7" xfId="1" applyNumberFormat="1" applyFont="1" applyFill="1" applyBorder="1" applyAlignment="1">
      <alignment horizontal="right" vertical="center"/>
    </xf>
    <xf numFmtId="44" fontId="24" fillId="0" borderId="32" xfId="1" applyNumberFormat="1" applyFont="1" applyFill="1" applyBorder="1" applyAlignment="1">
      <alignment horizontal="right" vertical="center"/>
    </xf>
    <xf numFmtId="44" fontId="24" fillId="0" borderId="7" xfId="1" applyNumberFormat="1" applyFont="1" applyFill="1" applyBorder="1" applyAlignment="1">
      <alignment horizontal="right" vertical="center"/>
    </xf>
    <xf numFmtId="166" fontId="28" fillId="0" borderId="7" xfId="1" applyNumberFormat="1" applyFont="1" applyFill="1" applyBorder="1" applyAlignment="1">
      <alignment horizontal="right" vertical="center"/>
    </xf>
    <xf numFmtId="0" fontId="22" fillId="0" borderId="7" xfId="0" applyFont="1" applyFill="1" applyBorder="1" applyAlignment="1">
      <alignment horizontal="left" vertical="center"/>
    </xf>
    <xf numFmtId="166" fontId="29" fillId="0" borderId="7" xfId="1" applyNumberFormat="1" applyFont="1" applyFill="1" applyBorder="1" applyAlignment="1">
      <alignment horizontal="right" vertical="center"/>
    </xf>
    <xf numFmtId="44" fontId="27" fillId="0" borderId="32" xfId="1" applyNumberFormat="1" applyFont="1" applyFill="1" applyBorder="1" applyAlignment="1">
      <alignment horizontal="right" vertical="center"/>
    </xf>
    <xf numFmtId="44" fontId="26" fillId="0" borderId="7" xfId="1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left" vertical="center"/>
    </xf>
    <xf numFmtId="44" fontId="23" fillId="0" borderId="59" xfId="1" applyNumberFormat="1" applyFont="1" applyFill="1" applyBorder="1" applyAlignment="1">
      <alignment horizontal="right" vertical="center"/>
    </xf>
    <xf numFmtId="44" fontId="23" fillId="0" borderId="60" xfId="1" applyNumberFormat="1" applyFont="1" applyFill="1" applyBorder="1" applyAlignment="1">
      <alignment horizontal="right" vertical="center"/>
    </xf>
    <xf numFmtId="44" fontId="23" fillId="0" borderId="61" xfId="1" applyNumberFormat="1" applyFont="1" applyFill="1" applyBorder="1" applyAlignment="1">
      <alignment horizontal="right" vertical="center"/>
    </xf>
    <xf numFmtId="44" fontId="23" fillId="0" borderId="38" xfId="1" applyNumberFormat="1" applyFont="1" applyFill="1" applyBorder="1" applyAlignment="1">
      <alignment horizontal="right" vertical="center"/>
    </xf>
    <xf numFmtId="44" fontId="23" fillId="0" borderId="32" xfId="1" applyNumberFormat="1" applyFont="1" applyFill="1" applyBorder="1" applyAlignment="1">
      <alignment horizontal="right" vertical="center"/>
    </xf>
    <xf numFmtId="44" fontId="30" fillId="0" borderId="7" xfId="1" applyNumberFormat="1" applyFont="1" applyFill="1" applyBorder="1" applyAlignment="1">
      <alignment horizontal="right" vertical="center"/>
    </xf>
    <xf numFmtId="44" fontId="30" fillId="0" borderId="32" xfId="1" applyNumberFormat="1" applyFont="1" applyFill="1" applyBorder="1" applyAlignment="1">
      <alignment horizontal="right" vertical="center"/>
    </xf>
    <xf numFmtId="0" fontId="31" fillId="0" borderId="34" xfId="0" applyFont="1" applyFill="1" applyBorder="1" applyAlignment="1">
      <alignment vertical="center" wrapText="1"/>
    </xf>
    <xf numFmtId="0" fontId="32" fillId="0" borderId="35" xfId="0" applyFont="1" applyFill="1" applyBorder="1" applyAlignment="1">
      <alignment vertical="center" wrapText="1"/>
    </xf>
    <xf numFmtId="44" fontId="23" fillId="0" borderId="35" xfId="1" applyNumberFormat="1" applyFont="1" applyFill="1" applyBorder="1" applyAlignment="1">
      <alignment horizontal="right" vertical="center" wrapText="1"/>
    </xf>
    <xf numFmtId="44" fontId="23" fillId="0" borderId="37" xfId="1" applyNumberFormat="1" applyFont="1" applyFill="1" applyBorder="1" applyAlignment="1">
      <alignment horizontal="right" vertical="center" wrapText="1"/>
    </xf>
    <xf numFmtId="0" fontId="16" fillId="0" borderId="33" xfId="0" applyFont="1" applyFill="1" applyBorder="1" applyAlignment="1">
      <alignment horizontal="center" vertical="top" wrapText="1"/>
    </xf>
    <xf numFmtId="0" fontId="16" fillId="0" borderId="36" xfId="0" applyFont="1" applyFill="1" applyBorder="1" applyAlignment="1">
      <alignment horizontal="center" vertical="top" wrapText="1"/>
    </xf>
    <xf numFmtId="49" fontId="23" fillId="0" borderId="19" xfId="0" applyNumberFormat="1" applyFont="1" applyFill="1" applyBorder="1" applyAlignment="1">
      <alignment horizontal="center" vertical="center"/>
    </xf>
    <xf numFmtId="0" fontId="23" fillId="0" borderId="20" xfId="0" applyFont="1" applyFill="1" applyBorder="1" applyAlignment="1">
      <alignment horizontal="left" vertical="center"/>
    </xf>
    <xf numFmtId="44" fontId="23" fillId="0" borderId="20" xfId="1" applyNumberFormat="1" applyFont="1" applyFill="1" applyBorder="1" applyAlignment="1">
      <alignment horizontal="right" vertical="center"/>
    </xf>
    <xf numFmtId="44" fontId="23" fillId="0" borderId="62" xfId="1" applyNumberFormat="1" applyFont="1" applyFill="1" applyBorder="1" applyAlignment="1">
      <alignment horizontal="right" vertical="center"/>
    </xf>
    <xf numFmtId="44" fontId="24" fillId="0" borderId="59" xfId="1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left" vertical="center"/>
    </xf>
    <xf numFmtId="0" fontId="27" fillId="0" borderId="31" xfId="0" applyFont="1" applyFill="1" applyBorder="1" applyAlignment="1">
      <alignment horizontal="center" vertical="center" wrapText="1"/>
    </xf>
    <xf numFmtId="44" fontId="27" fillId="0" borderId="7" xfId="1" applyNumberFormat="1" applyFont="1" applyFill="1" applyBorder="1" applyAlignment="1">
      <alignment horizontal="right" vertical="center"/>
    </xf>
    <xf numFmtId="0" fontId="30" fillId="0" borderId="31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left" vertical="center"/>
    </xf>
    <xf numFmtId="166" fontId="28" fillId="0" borderId="7" xfId="0" applyNumberFormat="1" applyFont="1" applyFill="1" applyBorder="1" applyAlignment="1">
      <alignment vertical="center"/>
    </xf>
    <xf numFmtId="0" fontId="24" fillId="0" borderId="3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44" fontId="23" fillId="0" borderId="63" xfId="1" applyNumberFormat="1" applyFont="1" applyFill="1" applyBorder="1" applyAlignment="1">
      <alignment horizontal="right" vertical="center" wrapText="1"/>
    </xf>
    <xf numFmtId="0" fontId="34" fillId="0" borderId="66" xfId="0" applyFont="1" applyBorder="1" applyAlignment="1">
      <alignment horizontal="center" vertical="center" wrapText="1"/>
    </xf>
    <xf numFmtId="0" fontId="34" fillId="5" borderId="71" xfId="0" applyFont="1" applyFill="1" applyBorder="1" applyAlignment="1">
      <alignment horizontal="center" vertical="center" wrapText="1"/>
    </xf>
    <xf numFmtId="0" fontId="34" fillId="0" borderId="31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32" xfId="0" applyFont="1" applyFill="1" applyBorder="1" applyAlignment="1">
      <alignment horizontal="center" vertical="center" wrapText="1"/>
    </xf>
    <xf numFmtId="0" fontId="34" fillId="5" borderId="31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32" xfId="0" applyFont="1" applyFill="1" applyBorder="1" applyAlignment="1">
      <alignment horizontal="center" vertical="center" wrapText="1"/>
    </xf>
    <xf numFmtId="0" fontId="36" fillId="0" borderId="42" xfId="0" applyFont="1" applyFill="1" applyBorder="1" applyAlignment="1">
      <alignment horizontal="center" vertical="top" wrapText="1"/>
    </xf>
    <xf numFmtId="0" fontId="36" fillId="0" borderId="36" xfId="0" applyFont="1" applyFill="1" applyBorder="1" applyAlignment="1">
      <alignment horizontal="center" vertical="top" wrapText="1"/>
    </xf>
    <xf numFmtId="0" fontId="36" fillId="0" borderId="43" xfId="0" applyFont="1" applyFill="1" applyBorder="1" applyAlignment="1">
      <alignment horizontal="center" vertical="top" wrapText="1"/>
    </xf>
    <xf numFmtId="0" fontId="36" fillId="5" borderId="42" xfId="0" applyFont="1" applyFill="1" applyBorder="1" applyAlignment="1">
      <alignment horizontal="center" vertical="top" wrapText="1"/>
    </xf>
    <xf numFmtId="0" fontId="36" fillId="5" borderId="36" xfId="0" applyFont="1" applyFill="1" applyBorder="1" applyAlignment="1">
      <alignment horizontal="center" vertical="top" wrapText="1"/>
    </xf>
    <xf numFmtId="0" fontId="36" fillId="5" borderId="43" xfId="0" applyFont="1" applyFill="1" applyBorder="1" applyAlignment="1">
      <alignment horizontal="center" vertical="top" wrapText="1"/>
    </xf>
    <xf numFmtId="0" fontId="36" fillId="5" borderId="43" xfId="0" applyFont="1" applyFill="1" applyBorder="1" applyAlignment="1">
      <alignment horizontal="center" vertical="center" wrapText="1"/>
    </xf>
    <xf numFmtId="49" fontId="37" fillId="10" borderId="46" xfId="0" applyNumberFormat="1" applyFont="1" applyFill="1" applyBorder="1" applyAlignment="1">
      <alignment horizontal="center"/>
    </xf>
    <xf numFmtId="0" fontId="37" fillId="10" borderId="75" xfId="0" applyFont="1" applyFill="1" applyBorder="1" applyAlignment="1">
      <alignment horizontal="left"/>
    </xf>
    <xf numFmtId="44" fontId="38" fillId="11" borderId="56" xfId="1" applyNumberFormat="1" applyFont="1" applyFill="1" applyBorder="1" applyAlignment="1">
      <alignment horizontal="right"/>
    </xf>
    <xf numFmtId="44" fontId="38" fillId="11" borderId="51" xfId="1" applyNumberFormat="1" applyFont="1" applyFill="1" applyBorder="1" applyAlignment="1">
      <alignment horizontal="right"/>
    </xf>
    <xf numFmtId="44" fontId="38" fillId="11" borderId="46" xfId="1" applyNumberFormat="1" applyFont="1" applyFill="1" applyBorder="1" applyAlignment="1">
      <alignment horizontal="right"/>
    </xf>
    <xf numFmtId="44" fontId="34" fillId="11" borderId="51" xfId="1" applyNumberFormat="1" applyFont="1" applyFill="1" applyBorder="1" applyAlignment="1">
      <alignment horizontal="right"/>
    </xf>
    <xf numFmtId="44" fontId="34" fillId="11" borderId="56" xfId="1" applyNumberFormat="1" applyFont="1" applyFill="1" applyBorder="1" applyAlignment="1">
      <alignment horizontal="right"/>
    </xf>
    <xf numFmtId="44" fontId="39" fillId="11" borderId="76" xfId="0" applyNumberFormat="1" applyFont="1" applyFill="1" applyBorder="1" applyAlignment="1">
      <alignment horizontal="center"/>
    </xf>
    <xf numFmtId="49" fontId="37" fillId="2" borderId="77" xfId="0" applyNumberFormat="1" applyFont="1" applyFill="1" applyBorder="1" applyAlignment="1">
      <alignment horizontal="center"/>
    </xf>
    <xf numFmtId="0" fontId="37" fillId="2" borderId="78" xfId="0" applyFont="1" applyFill="1" applyBorder="1" applyAlignment="1">
      <alignment horizontal="left"/>
    </xf>
    <xf numFmtId="44" fontId="34" fillId="0" borderId="77" xfId="1" applyNumberFormat="1" applyFont="1" applyFill="1" applyBorder="1" applyAlignment="1">
      <alignment horizontal="right"/>
    </xf>
    <xf numFmtId="44" fontId="38" fillId="0" borderId="79" xfId="1" applyNumberFormat="1" applyFont="1" applyFill="1" applyBorder="1" applyAlignment="1">
      <alignment horizontal="right"/>
    </xf>
    <xf numFmtId="44" fontId="38" fillId="0" borderId="80" xfId="1" applyNumberFormat="1" applyFont="1" applyFill="1" applyBorder="1" applyAlignment="1">
      <alignment horizontal="right"/>
    </xf>
    <xf numFmtId="44" fontId="38" fillId="2" borderId="77" xfId="1" applyNumberFormat="1" applyFont="1" applyFill="1" applyBorder="1" applyAlignment="1">
      <alignment horizontal="right"/>
    </xf>
    <xf numFmtId="44" fontId="38" fillId="2" borderId="79" xfId="1" applyNumberFormat="1" applyFont="1" applyFill="1" applyBorder="1" applyAlignment="1">
      <alignment horizontal="right"/>
    </xf>
    <xf numFmtId="44" fontId="34" fillId="2" borderId="79" xfId="1" applyNumberFormat="1" applyFont="1" applyFill="1" applyBorder="1" applyAlignment="1">
      <alignment horizontal="right"/>
    </xf>
    <xf numFmtId="44" fontId="34" fillId="2" borderId="80" xfId="1" applyNumberFormat="1" applyFont="1" applyFill="1" applyBorder="1" applyAlignment="1">
      <alignment horizontal="right"/>
    </xf>
    <xf numFmtId="44" fontId="38" fillId="2" borderId="80" xfId="1" applyNumberFormat="1" applyFont="1" applyFill="1" applyBorder="1" applyAlignment="1">
      <alignment horizontal="right"/>
    </xf>
    <xf numFmtId="0" fontId="39" fillId="0" borderId="76" xfId="0" applyFont="1" applyBorder="1" applyAlignment="1">
      <alignment horizontal="center"/>
    </xf>
    <xf numFmtId="49" fontId="40" fillId="11" borderId="77" xfId="0" applyNumberFormat="1" applyFont="1" applyFill="1" applyBorder="1" applyAlignment="1">
      <alignment horizontal="center"/>
    </xf>
    <xf numFmtId="0" fontId="40" fillId="11" borderId="78" xfId="0" applyFont="1" applyFill="1" applyBorder="1" applyAlignment="1">
      <alignment horizontal="left" vertical="center"/>
    </xf>
    <xf numFmtId="44" fontId="41" fillId="11" borderId="77" xfId="1" applyNumberFormat="1" applyFont="1" applyFill="1" applyBorder="1" applyAlignment="1">
      <alignment horizontal="right"/>
    </xf>
    <xf numFmtId="44" fontId="41" fillId="11" borderId="79" xfId="1" applyNumberFormat="1" applyFont="1" applyFill="1" applyBorder="1" applyAlignment="1">
      <alignment horizontal="right"/>
    </xf>
    <xf numFmtId="44" fontId="41" fillId="11" borderId="80" xfId="1" applyNumberFormat="1" applyFont="1" applyFill="1" applyBorder="1" applyAlignment="1">
      <alignment horizontal="right"/>
    </xf>
    <xf numFmtId="44" fontId="41" fillId="10" borderId="77" xfId="1" applyNumberFormat="1" applyFont="1" applyFill="1" applyBorder="1" applyAlignment="1">
      <alignment horizontal="right"/>
    </xf>
    <xf numFmtId="44" fontId="41" fillId="10" borderId="79" xfId="1" applyNumberFormat="1" applyFont="1" applyFill="1" applyBorder="1" applyAlignment="1">
      <alignment horizontal="right"/>
    </xf>
    <xf numFmtId="44" fontId="41" fillId="10" borderId="80" xfId="1" applyNumberFormat="1" applyFont="1" applyFill="1" applyBorder="1" applyAlignment="1">
      <alignment horizontal="right"/>
    </xf>
    <xf numFmtId="44" fontId="39" fillId="10" borderId="76" xfId="0" applyNumberFormat="1" applyFont="1" applyFill="1" applyBorder="1" applyAlignment="1">
      <alignment horizontal="center"/>
    </xf>
    <xf numFmtId="49" fontId="42" fillId="6" borderId="47" xfId="0" applyNumberFormat="1" applyFont="1" applyFill="1" applyBorder="1" applyAlignment="1">
      <alignment horizontal="center"/>
    </xf>
    <xf numFmtId="0" fontId="42" fillId="6" borderId="81" xfId="0" applyFont="1" applyFill="1" applyBorder="1" applyAlignment="1">
      <alignment horizontal="left" vertical="center"/>
    </xf>
    <xf numFmtId="44" fontId="38" fillId="0" borderId="77" xfId="1" applyNumberFormat="1" applyFont="1" applyFill="1" applyBorder="1" applyAlignment="1">
      <alignment horizontal="right"/>
    </xf>
    <xf numFmtId="44" fontId="38" fillId="6" borderId="47" xfId="1" applyNumberFormat="1" applyFont="1" applyFill="1" applyBorder="1" applyAlignment="1">
      <alignment horizontal="right"/>
    </xf>
    <xf numFmtId="44" fontId="38" fillId="6" borderId="52" xfId="1" applyNumberFormat="1" applyFont="1" applyFill="1" applyBorder="1" applyAlignment="1">
      <alignment horizontal="right"/>
    </xf>
    <xf numFmtId="44" fontId="38" fillId="6" borderId="57" xfId="1" applyNumberFormat="1" applyFont="1" applyFill="1" applyBorder="1" applyAlignment="1">
      <alignment horizontal="right"/>
    </xf>
    <xf numFmtId="44" fontId="34" fillId="0" borderId="76" xfId="0" applyNumberFormat="1" applyFont="1" applyBorder="1" applyAlignment="1">
      <alignment horizontal="center"/>
    </xf>
    <xf numFmtId="0" fontId="42" fillId="0" borderId="47" xfId="0" applyFont="1" applyFill="1" applyBorder="1" applyAlignment="1">
      <alignment horizontal="center" vertical="center" wrapText="1"/>
    </xf>
    <xf numFmtId="0" fontId="40" fillId="11" borderId="47" xfId="0" applyFont="1" applyFill="1" applyBorder="1" applyAlignment="1">
      <alignment horizontal="center" vertical="center" wrapText="1"/>
    </xf>
    <xf numFmtId="0" fontId="40" fillId="11" borderId="81" xfId="0" applyFont="1" applyFill="1" applyBorder="1" applyAlignment="1">
      <alignment horizontal="left" vertical="center"/>
    </xf>
    <xf numFmtId="44" fontId="41" fillId="11" borderId="47" xfId="1" applyNumberFormat="1" applyFont="1" applyFill="1" applyBorder="1" applyAlignment="1">
      <alignment horizontal="right"/>
    </xf>
    <xf numFmtId="44" fontId="41" fillId="10" borderId="52" xfId="1" applyNumberFormat="1" applyFont="1" applyFill="1" applyBorder="1" applyAlignment="1">
      <alignment horizontal="right"/>
    </xf>
    <xf numFmtId="44" fontId="41" fillId="10" borderId="57" xfId="1" applyNumberFormat="1" applyFont="1" applyFill="1" applyBorder="1" applyAlignment="1">
      <alignment horizontal="right"/>
    </xf>
    <xf numFmtId="44" fontId="41" fillId="10" borderId="47" xfId="1" applyNumberFormat="1" applyFont="1" applyFill="1" applyBorder="1" applyAlignment="1">
      <alignment horizontal="right"/>
    </xf>
    <xf numFmtId="0" fontId="34" fillId="0" borderId="76" xfId="0" applyFont="1" applyBorder="1" applyAlignment="1">
      <alignment horizontal="center"/>
    </xf>
    <xf numFmtId="44" fontId="39" fillId="10" borderId="47" xfId="1" applyNumberFormat="1" applyFont="1" applyFill="1" applyBorder="1" applyAlignment="1">
      <alignment horizontal="right"/>
    </xf>
    <xf numFmtId="44" fontId="39" fillId="10" borderId="52" xfId="1" applyNumberFormat="1" applyFont="1" applyFill="1" applyBorder="1" applyAlignment="1">
      <alignment horizontal="right"/>
    </xf>
    <xf numFmtId="0" fontId="40" fillId="2" borderId="47" xfId="0" applyFont="1" applyFill="1" applyBorder="1" applyAlignment="1">
      <alignment horizontal="center" vertical="center" wrapText="1"/>
    </xf>
    <xf numFmtId="0" fontId="40" fillId="2" borderId="81" xfId="0" applyFont="1" applyFill="1" applyBorder="1" applyAlignment="1">
      <alignment horizontal="left" vertical="center"/>
    </xf>
    <xf numFmtId="44" fontId="38" fillId="2" borderId="47" xfId="1" applyNumberFormat="1" applyFont="1" applyFill="1" applyBorder="1" applyAlignment="1">
      <alignment horizontal="right"/>
    </xf>
    <xf numFmtId="44" fontId="38" fillId="2" borderId="52" xfId="1" applyNumberFormat="1" applyFont="1" applyFill="1" applyBorder="1" applyAlignment="1">
      <alignment horizontal="right"/>
    </xf>
    <xf numFmtId="44" fontId="38" fillId="2" borderId="57" xfId="1" applyNumberFormat="1" applyFont="1" applyFill="1" applyBorder="1" applyAlignment="1">
      <alignment horizontal="right"/>
    </xf>
    <xf numFmtId="44" fontId="34" fillId="2" borderId="47" xfId="1" applyNumberFormat="1" applyFont="1" applyFill="1" applyBorder="1" applyAlignment="1">
      <alignment horizontal="right"/>
    </xf>
    <xf numFmtId="44" fontId="41" fillId="11" borderId="52" xfId="1" applyNumberFormat="1" applyFont="1" applyFill="1" applyBorder="1" applyAlignment="1">
      <alignment horizontal="right"/>
    </xf>
    <xf numFmtId="44" fontId="41" fillId="11" borderId="57" xfId="1" applyNumberFormat="1" applyFont="1" applyFill="1" applyBorder="1" applyAlignment="1">
      <alignment horizontal="right"/>
    </xf>
    <xf numFmtId="0" fontId="42" fillId="11" borderId="81" xfId="0" applyFont="1" applyFill="1" applyBorder="1" applyAlignment="1">
      <alignment horizontal="left" vertical="center"/>
    </xf>
    <xf numFmtId="44" fontId="38" fillId="11" borderId="77" xfId="1" applyNumberFormat="1" applyFont="1" applyFill="1" applyBorder="1" applyAlignment="1">
      <alignment horizontal="right"/>
    </xf>
    <xf numFmtId="44" fontId="38" fillId="11" borderId="79" xfId="1" applyNumberFormat="1" applyFont="1" applyFill="1" applyBorder="1" applyAlignment="1">
      <alignment horizontal="right"/>
    </xf>
    <xf numFmtId="44" fontId="38" fillId="11" borderId="80" xfId="1" applyNumberFormat="1" applyFont="1" applyFill="1" applyBorder="1" applyAlignment="1">
      <alignment horizontal="right"/>
    </xf>
    <xf numFmtId="44" fontId="38" fillId="11" borderId="47" xfId="1" applyNumberFormat="1" applyFont="1" applyFill="1" applyBorder="1" applyAlignment="1">
      <alignment horizontal="right" vertical="center"/>
    </xf>
    <xf numFmtId="44" fontId="38" fillId="11" borderId="52" xfId="1" applyNumberFormat="1" applyFont="1" applyFill="1" applyBorder="1" applyAlignment="1">
      <alignment horizontal="right"/>
    </xf>
    <xf numFmtId="44" fontId="38" fillId="11" borderId="57" xfId="1" applyNumberFormat="1" applyFont="1" applyFill="1" applyBorder="1" applyAlignment="1">
      <alignment horizontal="right"/>
    </xf>
    <xf numFmtId="44" fontId="38" fillId="11" borderId="47" xfId="1" applyNumberFormat="1" applyFont="1" applyFill="1" applyBorder="1" applyAlignment="1">
      <alignment horizontal="right"/>
    </xf>
    <xf numFmtId="44" fontId="34" fillId="11" borderId="76" xfId="0" applyNumberFormat="1" applyFont="1" applyFill="1" applyBorder="1" applyAlignment="1">
      <alignment horizontal="center"/>
    </xf>
    <xf numFmtId="44" fontId="38" fillId="6" borderId="47" xfId="1" applyNumberFormat="1" applyFont="1" applyFill="1" applyBorder="1" applyAlignment="1">
      <alignment horizontal="right" vertical="center"/>
    </xf>
    <xf numFmtId="44" fontId="38" fillId="11" borderId="31" xfId="1" applyNumberFormat="1" applyFont="1" applyFill="1" applyBorder="1" applyAlignment="1">
      <alignment horizontal="right" vertical="center"/>
    </xf>
    <xf numFmtId="0" fontId="42" fillId="0" borderId="81" xfId="0" applyFont="1" applyFill="1" applyBorder="1" applyAlignment="1">
      <alignment horizontal="left" vertical="center"/>
    </xf>
    <xf numFmtId="0" fontId="39" fillId="0" borderId="76" xfId="0" applyNumberFormat="1" applyFont="1" applyFill="1" applyBorder="1" applyAlignment="1">
      <alignment horizontal="center"/>
    </xf>
    <xf numFmtId="44" fontId="39" fillId="2" borderId="76" xfId="0" applyNumberFormat="1" applyFont="1" applyFill="1" applyBorder="1" applyAlignment="1">
      <alignment horizontal="center"/>
    </xf>
    <xf numFmtId="44" fontId="34" fillId="2" borderId="76" xfId="0" applyNumberFormat="1" applyFont="1" applyFill="1" applyBorder="1" applyAlignment="1">
      <alignment horizontal="center"/>
    </xf>
    <xf numFmtId="44" fontId="39" fillId="0" borderId="76" xfId="0" applyNumberFormat="1" applyFont="1" applyBorder="1" applyAlignment="1">
      <alignment horizontal="center"/>
    </xf>
    <xf numFmtId="44" fontId="34" fillId="11" borderId="47" xfId="1" applyNumberFormat="1" applyFont="1" applyFill="1" applyBorder="1" applyAlignment="1">
      <alignment horizontal="right"/>
    </xf>
    <xf numFmtId="0" fontId="42" fillId="0" borderId="47" xfId="0" applyNumberFormat="1" applyFont="1" applyFill="1" applyBorder="1" applyAlignment="1">
      <alignment horizontal="center" vertical="center" wrapText="1"/>
    </xf>
    <xf numFmtId="0" fontId="42" fillId="12" borderId="48" xfId="0" applyFont="1" applyFill="1" applyBorder="1" applyAlignment="1">
      <alignment vertical="center" wrapText="1"/>
    </xf>
    <xf numFmtId="0" fontId="42" fillId="12" borderId="82" xfId="0" applyFont="1" applyFill="1" applyBorder="1" applyAlignment="1">
      <alignment vertical="center" wrapText="1"/>
    </xf>
    <xf numFmtId="44" fontId="38" fillId="11" borderId="83" xfId="1" applyNumberFormat="1" applyFont="1" applyFill="1" applyBorder="1" applyAlignment="1">
      <alignment horizontal="right"/>
    </xf>
    <xf numFmtId="44" fontId="38" fillId="11" borderId="84" xfId="1" applyNumberFormat="1" applyFont="1" applyFill="1" applyBorder="1" applyAlignment="1">
      <alignment horizontal="right"/>
    </xf>
    <xf numFmtId="44" fontId="38" fillId="11" borderId="85" xfId="1" applyNumberFormat="1" applyFont="1" applyFill="1" applyBorder="1" applyAlignment="1">
      <alignment horizontal="right"/>
    </xf>
    <xf numFmtId="44" fontId="38" fillId="13" borderId="48" xfId="1" applyNumberFormat="1" applyFont="1" applyFill="1" applyBorder="1" applyAlignment="1">
      <alignment horizontal="right" vertical="center"/>
    </xf>
    <xf numFmtId="44" fontId="38" fillId="13" borderId="53" xfId="1" applyNumberFormat="1" applyFont="1" applyFill="1" applyBorder="1" applyAlignment="1">
      <alignment horizontal="right" vertical="center"/>
    </xf>
    <xf numFmtId="44" fontId="38" fillId="13" borderId="58" xfId="1" applyNumberFormat="1" applyFont="1" applyFill="1" applyBorder="1" applyAlignment="1">
      <alignment horizontal="right" vertical="center"/>
    </xf>
    <xf numFmtId="44" fontId="43" fillId="10" borderId="86" xfId="0" applyNumberFormat="1" applyFont="1" applyFill="1" applyBorder="1" applyAlignment="1">
      <alignment horizontal="center" vertical="center"/>
    </xf>
    <xf numFmtId="49" fontId="44" fillId="6" borderId="0" xfId="0" applyNumberFormat="1" applyFont="1" applyFill="1" applyAlignment="1">
      <alignment horizontal="center"/>
    </xf>
    <xf numFmtId="0" fontId="45" fillId="14" borderId="0" xfId="0" applyFont="1" applyFill="1" applyBorder="1" applyAlignment="1">
      <alignment vertical="center" wrapText="1"/>
    </xf>
    <xf numFmtId="44" fontId="38" fillId="6" borderId="87" xfId="0" applyNumberFormat="1" applyFont="1" applyFill="1" applyBorder="1" applyAlignment="1"/>
    <xf numFmtId="0" fontId="38" fillId="6" borderId="0" xfId="0" applyFont="1" applyFill="1" applyAlignment="1"/>
    <xf numFmtId="9" fontId="38" fillId="6" borderId="0" xfId="0" applyNumberFormat="1" applyFont="1" applyFill="1" applyAlignment="1"/>
    <xf numFmtId="44" fontId="38" fillId="6" borderId="88" xfId="0" applyNumberFormat="1" applyFont="1" applyFill="1" applyBorder="1" applyAlignment="1"/>
    <xf numFmtId="0" fontId="38" fillId="6" borderId="0" xfId="0" applyFont="1" applyFill="1" applyAlignment="1">
      <alignment horizontal="center"/>
    </xf>
    <xf numFmtId="44" fontId="16" fillId="0" borderId="0" xfId="0" applyNumberFormat="1" applyFont="1"/>
    <xf numFmtId="49" fontId="46" fillId="6" borderId="0" xfId="0" applyNumberFormat="1" applyFont="1" applyFill="1" applyAlignment="1">
      <alignment horizontal="center"/>
    </xf>
    <xf numFmtId="0" fontId="47" fillId="14" borderId="0" xfId="0" applyFont="1" applyFill="1" applyBorder="1" applyAlignment="1">
      <alignment vertical="center" wrapText="1"/>
    </xf>
    <xf numFmtId="0" fontId="42" fillId="6" borderId="0" xfId="0" applyFont="1" applyFill="1" applyAlignment="1"/>
    <xf numFmtId="9" fontId="42" fillId="6" borderId="0" xfId="0" applyNumberFormat="1" applyFont="1" applyFill="1" applyAlignment="1">
      <alignment horizontal="center"/>
    </xf>
    <xf numFmtId="0" fontId="42" fillId="6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4" fontId="15" fillId="0" borderId="0" xfId="0" applyNumberFormat="1" applyFont="1" applyAlignment="1">
      <alignment horizontal="center"/>
    </xf>
    <xf numFmtId="0" fontId="2" fillId="15" borderId="52" xfId="0" applyFont="1" applyFill="1" applyBorder="1" applyAlignment="1">
      <alignment horizontal="center" vertical="center"/>
    </xf>
    <xf numFmtId="0" fontId="49" fillId="0" borderId="52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left"/>
    </xf>
    <xf numFmtId="44" fontId="49" fillId="0" borderId="52" xfId="0" applyNumberFormat="1" applyFont="1" applyFill="1" applyBorder="1" applyAlignment="1">
      <alignment horizontal="center"/>
    </xf>
    <xf numFmtId="44" fontId="50" fillId="0" borderId="52" xfId="0" applyNumberFormat="1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44" fontId="49" fillId="0" borderId="0" xfId="0" applyNumberFormat="1" applyFont="1" applyFill="1" applyBorder="1" applyAlignment="1">
      <alignment horizontal="center"/>
    </xf>
    <xf numFmtId="44" fontId="48" fillId="15" borderId="52" xfId="1" applyFont="1" applyFill="1" applyBorder="1" applyAlignment="1">
      <alignment horizontal="center" vertical="center"/>
    </xf>
    <xf numFmtId="0" fontId="0" fillId="0" borderId="0" xfId="0" applyFill="1"/>
    <xf numFmtId="0" fontId="48" fillId="15" borderId="52" xfId="0" applyFont="1" applyFill="1" applyBorder="1" applyAlignment="1">
      <alignment horizontal="center" vertical="center"/>
    </xf>
    <xf numFmtId="44" fontId="48" fillId="15" borderId="52" xfId="0" applyNumberFormat="1" applyFont="1" applyFill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44" fontId="50" fillId="2" borderId="0" xfId="0" applyNumberFormat="1" applyFont="1" applyFill="1" applyBorder="1" applyAlignment="1">
      <alignment horizontal="center" vertical="center"/>
    </xf>
    <xf numFmtId="0" fontId="52" fillId="16" borderId="93" xfId="0" applyFont="1" applyFill="1" applyBorder="1" applyAlignment="1">
      <alignment horizontal="left" vertical="center" wrapText="1" readingOrder="1"/>
    </xf>
    <xf numFmtId="0" fontId="52" fillId="16" borderId="93" xfId="0" applyFont="1" applyFill="1" applyBorder="1" applyAlignment="1">
      <alignment horizontal="center" vertical="center" wrapText="1" readingOrder="1"/>
    </xf>
    <xf numFmtId="0" fontId="52" fillId="2" borderId="93" xfId="0" applyFont="1" applyFill="1" applyBorder="1" applyAlignment="1">
      <alignment horizontal="left" vertical="center" wrapText="1" readingOrder="1"/>
    </xf>
    <xf numFmtId="44" fontId="52" fillId="2" borderId="93" xfId="0" applyNumberFormat="1" applyFont="1" applyFill="1" applyBorder="1" applyAlignment="1">
      <alignment horizontal="center" vertical="center" wrapText="1" readingOrder="1"/>
    </xf>
    <xf numFmtId="44" fontId="52" fillId="16" borderId="93" xfId="0" applyNumberFormat="1" applyFont="1" applyFill="1" applyBorder="1" applyAlignment="1">
      <alignment horizontal="center" vertical="center" wrapText="1" readingOrder="1"/>
    </xf>
    <xf numFmtId="0" fontId="53" fillId="0" borderId="94" xfId="0" applyFont="1" applyBorder="1" applyAlignment="1">
      <alignment horizontal="left" wrapText="1" readingOrder="1"/>
    </xf>
    <xf numFmtId="0" fontId="17" fillId="0" borderId="0" xfId="0" applyFont="1" applyAlignment="1">
      <alignment readingOrder="1"/>
    </xf>
    <xf numFmtId="0" fontId="6" fillId="3" borderId="4" xfId="0" applyNumberFormat="1" applyFont="1" applyFill="1" applyBorder="1" applyAlignment="1">
      <alignment horizontal="left"/>
    </xf>
    <xf numFmtId="0" fontId="6" fillId="3" borderId="5" xfId="0" applyNumberFormat="1" applyFont="1" applyFill="1" applyBorder="1" applyAlignment="1">
      <alignment horizontal="left"/>
    </xf>
    <xf numFmtId="0" fontId="13" fillId="3" borderId="8" xfId="0" applyFont="1" applyFill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 textRotation="88" wrapText="1"/>
    </xf>
    <xf numFmtId="0" fontId="5" fillId="4" borderId="5" xfId="0" applyFont="1" applyFill="1" applyBorder="1" applyAlignment="1">
      <alignment horizontal="center" vertical="center" textRotation="1" wrapText="1"/>
    </xf>
    <xf numFmtId="0" fontId="4" fillId="5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 textRotation="90" wrapText="1"/>
    </xf>
    <xf numFmtId="0" fontId="3" fillId="5" borderId="6" xfId="0" applyFont="1" applyFill="1" applyBorder="1" applyAlignment="1" applyProtection="1">
      <alignment horizontal="center" vertical="center" textRotation="90" wrapText="1"/>
      <protection locked="0" hidden="1"/>
    </xf>
    <xf numFmtId="0" fontId="4" fillId="5" borderId="5" xfId="0" applyFont="1" applyFill="1" applyBorder="1" applyAlignment="1">
      <alignment horizontal="center" vertical="center" textRotation="90" wrapText="1"/>
    </xf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8" fillId="5" borderId="27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13" fillId="4" borderId="19" xfId="0" applyFont="1" applyFill="1" applyBorder="1" applyAlignment="1">
      <alignment horizontal="center" vertical="center" textRotation="90" wrapText="1"/>
    </xf>
    <xf numFmtId="0" fontId="13" fillId="4" borderId="25" xfId="0" applyFont="1" applyFill="1" applyBorder="1" applyAlignment="1">
      <alignment horizontal="center" vertical="center" textRotation="90" wrapText="1"/>
    </xf>
    <xf numFmtId="0" fontId="13" fillId="2" borderId="31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/>
    <xf numFmtId="0" fontId="18" fillId="2" borderId="35" xfId="0" applyFont="1" applyFill="1" applyBorder="1" applyAlignment="1"/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8" fillId="5" borderId="24" xfId="0" applyFont="1" applyFill="1" applyBorder="1" applyAlignment="1" applyProtection="1">
      <alignment horizontal="center" vertical="center" wrapText="1"/>
      <protection locked="0" hidden="1"/>
    </xf>
    <xf numFmtId="0" fontId="18" fillId="5" borderId="30" xfId="0" applyFont="1" applyFill="1" applyBorder="1" applyAlignment="1" applyProtection="1">
      <alignment horizontal="center" vertical="center" wrapText="1"/>
      <protection locked="0" hidden="1"/>
    </xf>
    <xf numFmtId="0" fontId="18" fillId="2" borderId="32" xfId="0" applyFont="1" applyFill="1" applyBorder="1" applyAlignment="1"/>
    <xf numFmtId="0" fontId="18" fillId="2" borderId="37" xfId="0" applyFont="1" applyFill="1" applyBorder="1" applyAlignment="1"/>
    <xf numFmtId="0" fontId="16" fillId="5" borderId="27" xfId="0" applyFont="1" applyFill="1" applyBorder="1" applyAlignment="1">
      <alignment horizontal="center" vertical="center" wrapText="1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0" fontId="19" fillId="4" borderId="44" xfId="0" applyFont="1" applyFill="1" applyBorder="1" applyAlignment="1">
      <alignment horizontal="center" vertical="center" textRotation="90" wrapText="1"/>
    </xf>
    <xf numFmtId="0" fontId="19" fillId="4" borderId="45" xfId="0" applyFont="1" applyFill="1" applyBorder="1" applyAlignment="1">
      <alignment horizontal="center" vertical="center" textRotation="90" wrapText="1"/>
    </xf>
    <xf numFmtId="0" fontId="19" fillId="4" borderId="42" xfId="0" applyFont="1" applyFill="1" applyBorder="1" applyAlignment="1">
      <alignment horizontal="center" vertical="center" textRotation="90" wrapText="1"/>
    </xf>
    <xf numFmtId="0" fontId="20" fillId="4" borderId="49" xfId="0" applyFont="1" applyFill="1" applyBorder="1" applyAlignment="1">
      <alignment horizontal="center" vertical="center" wrapText="1"/>
    </xf>
    <xf numFmtId="0" fontId="20" fillId="4" borderId="50" xfId="0" applyFont="1" applyFill="1" applyBorder="1" applyAlignment="1">
      <alignment horizontal="center" vertical="center" wrapText="1"/>
    </xf>
    <xf numFmtId="0" fontId="20" fillId="4" borderId="36" xfId="0" applyFont="1" applyFill="1" applyBorder="1" applyAlignment="1">
      <alignment horizontal="center" vertical="center" wrapText="1"/>
    </xf>
    <xf numFmtId="0" fontId="20" fillId="5" borderId="54" xfId="0" applyFont="1" applyFill="1" applyBorder="1" applyAlignment="1" applyProtection="1">
      <alignment horizontal="center" vertical="center" wrapText="1"/>
      <protection locked="0" hidden="1"/>
    </xf>
    <xf numFmtId="0" fontId="20" fillId="5" borderId="55" xfId="0" applyFont="1" applyFill="1" applyBorder="1" applyAlignment="1" applyProtection="1">
      <alignment horizontal="center" vertical="center" wrapText="1"/>
      <protection locked="0" hidden="1"/>
    </xf>
    <xf numFmtId="0" fontId="20" fillId="5" borderId="43" xfId="0" applyFont="1" applyFill="1" applyBorder="1" applyAlignment="1" applyProtection="1">
      <alignment horizontal="center" vertical="center" wrapText="1"/>
      <protection locked="0" hidden="1"/>
    </xf>
    <xf numFmtId="0" fontId="25" fillId="2" borderId="11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25" fillId="2" borderId="15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7" fillId="0" borderId="17" xfId="0" applyFont="1" applyFill="1" applyBorder="1" applyAlignment="1">
      <alignment horizontal="center"/>
    </xf>
    <xf numFmtId="0" fontId="17" fillId="0" borderId="18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 vertical="center" textRotation="90" wrapText="1"/>
    </xf>
    <xf numFmtId="0" fontId="13" fillId="0" borderId="31" xfId="0" applyFont="1" applyFill="1" applyBorder="1" applyAlignment="1">
      <alignment horizontal="center" vertical="center" textRotation="90" wrapText="1"/>
    </xf>
    <xf numFmtId="0" fontId="13" fillId="0" borderId="31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/>
    <xf numFmtId="0" fontId="18" fillId="0" borderId="40" xfId="0" applyFont="1" applyFill="1" applyBorder="1" applyAlignment="1"/>
    <xf numFmtId="0" fontId="16" fillId="0" borderId="20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 applyProtection="1">
      <alignment horizontal="center" vertical="center" wrapText="1"/>
      <protection locked="0" hidden="1"/>
    </xf>
    <xf numFmtId="0" fontId="18" fillId="0" borderId="32" xfId="0" applyFont="1" applyFill="1" applyBorder="1" applyAlignment="1" applyProtection="1">
      <alignment horizontal="center" vertical="center" wrapText="1"/>
      <protection locked="0" hidden="1"/>
    </xf>
    <xf numFmtId="0" fontId="18" fillId="0" borderId="32" xfId="0" applyFont="1" applyFill="1" applyBorder="1" applyAlignment="1"/>
    <xf numFmtId="0" fontId="18" fillId="0" borderId="41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textRotation="90" wrapText="1"/>
    </xf>
    <xf numFmtId="0" fontId="13" fillId="0" borderId="34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/>
    <xf numFmtId="0" fontId="16" fillId="0" borderId="21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center" vertical="center" wrapText="1"/>
    </xf>
    <xf numFmtId="0" fontId="13" fillId="0" borderId="54" xfId="0" applyFont="1" applyFill="1" applyBorder="1" applyAlignment="1" applyProtection="1">
      <alignment horizontal="center" vertical="center" wrapText="1"/>
      <protection locked="0" hidden="1"/>
    </xf>
    <xf numFmtId="0" fontId="13" fillId="0" borderId="55" xfId="0" applyFont="1" applyFill="1" applyBorder="1" applyAlignment="1" applyProtection="1">
      <alignment horizontal="center" vertical="center" wrapText="1"/>
      <protection locked="0" hidden="1"/>
    </xf>
    <xf numFmtId="0" fontId="13" fillId="0" borderId="43" xfId="0" applyFont="1" applyFill="1" applyBorder="1" applyAlignment="1" applyProtection="1">
      <alignment horizontal="center" vertical="center" wrapText="1"/>
      <protection locked="0" hidden="1"/>
    </xf>
    <xf numFmtId="0" fontId="16" fillId="0" borderId="28" xfId="0" applyFont="1" applyFill="1" applyBorder="1" applyAlignment="1">
      <alignment horizontal="center" vertical="center" wrapText="1"/>
    </xf>
    <xf numFmtId="44" fontId="38" fillId="6" borderId="89" xfId="1" applyFont="1" applyFill="1" applyBorder="1" applyAlignment="1">
      <alignment horizontal="center"/>
    </xf>
    <xf numFmtId="44" fontId="38" fillId="6" borderId="90" xfId="1" applyFont="1" applyFill="1" applyBorder="1" applyAlignment="1">
      <alignment horizontal="center"/>
    </xf>
    <xf numFmtId="9" fontId="42" fillId="6" borderId="12" xfId="0" applyNumberFormat="1" applyFont="1" applyFill="1" applyBorder="1" applyAlignment="1">
      <alignment horizontal="center"/>
    </xf>
    <xf numFmtId="0" fontId="35" fillId="4" borderId="68" xfId="0" applyFont="1" applyFill="1" applyBorder="1" applyAlignment="1">
      <alignment horizontal="center" vertical="center" textRotation="45" wrapText="1"/>
    </xf>
    <xf numFmtId="0" fontId="35" fillId="4" borderId="72" xfId="0" applyFont="1" applyFill="1" applyBorder="1" applyAlignment="1">
      <alignment horizontal="center" vertical="center" textRotation="45" wrapText="1"/>
    </xf>
    <xf numFmtId="0" fontId="35" fillId="4" borderId="74" xfId="0" applyFont="1" applyFill="1" applyBorder="1" applyAlignment="1">
      <alignment horizontal="center" vertical="center" textRotation="45" wrapText="1"/>
    </xf>
    <xf numFmtId="0" fontId="34" fillId="0" borderId="70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34" fillId="0" borderId="71" xfId="0" applyFont="1" applyFill="1" applyBorder="1" applyAlignment="1">
      <alignment horizontal="center" vertical="center" wrapText="1"/>
    </xf>
    <xf numFmtId="0" fontId="34" fillId="5" borderId="70" xfId="0" applyFont="1" applyFill="1" applyBorder="1" applyAlignment="1">
      <alignment horizontal="center" vertical="center" wrapText="1"/>
    </xf>
    <xf numFmtId="0" fontId="34" fillId="5" borderId="28" xfId="0" applyFont="1" applyFill="1" applyBorder="1" applyAlignment="1">
      <alignment horizontal="center" vertical="center" wrapText="1"/>
    </xf>
    <xf numFmtId="0" fontId="34" fillId="5" borderId="71" xfId="0" applyFont="1" applyFill="1" applyBorder="1" applyAlignment="1">
      <alignment horizontal="center" vertical="center" wrapText="1"/>
    </xf>
    <xf numFmtId="0" fontId="34" fillId="5" borderId="27" xfId="0" applyFont="1" applyFill="1" applyBorder="1" applyAlignment="1">
      <alignment horizontal="center" vertical="center" wrapText="1"/>
    </xf>
    <xf numFmtId="0" fontId="34" fillId="5" borderId="29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14" fillId="4" borderId="19" xfId="0" applyFont="1" applyFill="1" applyBorder="1" applyAlignment="1">
      <alignment horizontal="center" vertical="center" textRotation="90" wrapText="1"/>
    </xf>
    <xf numFmtId="0" fontId="14" fillId="4" borderId="25" xfId="0" applyFont="1" applyFill="1" applyBorder="1" applyAlignment="1">
      <alignment horizontal="center" vertical="center" textRotation="90" wrapText="1"/>
    </xf>
    <xf numFmtId="0" fontId="14" fillId="2" borderId="31" xfId="0" applyFont="1" applyFill="1" applyBorder="1" applyAlignment="1">
      <alignment horizontal="center"/>
    </xf>
    <xf numFmtId="0" fontId="33" fillId="4" borderId="64" xfId="0" applyFont="1" applyFill="1" applyBorder="1" applyAlignment="1">
      <alignment horizontal="center" vertical="center" textRotation="45" wrapText="1"/>
    </xf>
    <xf numFmtId="0" fontId="33" fillId="4" borderId="69" xfId="0" applyFont="1" applyFill="1" applyBorder="1" applyAlignment="1">
      <alignment horizontal="center" vertical="center" textRotation="45" wrapText="1"/>
    </xf>
    <xf numFmtId="0" fontId="33" fillId="4" borderId="73" xfId="0" applyFont="1" applyFill="1" applyBorder="1" applyAlignment="1">
      <alignment horizontal="center" vertical="center" textRotation="45" wrapText="1"/>
    </xf>
    <xf numFmtId="0" fontId="34" fillId="0" borderId="65" xfId="0" applyFont="1" applyBorder="1" applyAlignment="1">
      <alignment horizontal="center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66" xfId="0" applyFont="1" applyBorder="1" applyAlignment="1">
      <alignment horizontal="center" vertical="center" wrapText="1"/>
    </xf>
    <xf numFmtId="0" fontId="34" fillId="0" borderId="67" xfId="0" applyFont="1" applyBorder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48" fillId="0" borderId="52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48" fillId="0" borderId="81" xfId="0" applyFont="1" applyFill="1" applyBorder="1" applyAlignment="1">
      <alignment horizontal="center"/>
    </xf>
    <xf numFmtId="0" fontId="48" fillId="0" borderId="9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1" fillId="0" borderId="0" xfId="0" applyFont="1" applyAlignment="1">
      <alignment horizontal="center" vertical="center" wrapText="1" readingOrder="1"/>
    </xf>
    <xf numFmtId="0" fontId="51" fillId="0" borderId="92" xfId="0" applyFont="1" applyBorder="1" applyAlignment="1">
      <alignment horizontal="center" vertical="center" wrapText="1" readingOrder="1"/>
    </xf>
    <xf numFmtId="0" fontId="53" fillId="0" borderId="94" xfId="0" applyFont="1" applyBorder="1" applyAlignment="1">
      <alignment horizontal="left" wrapText="1" readingOrder="1"/>
    </xf>
    <xf numFmtId="0" fontId="17" fillId="0" borderId="0" xfId="0" applyFont="1" applyAlignment="1">
      <alignment horizontal="left" readingOrder="1"/>
    </xf>
  </cellXfs>
  <cellStyles count="3">
    <cellStyle name="Moneda" xfId="1" builtinId="4"/>
    <cellStyle name="Mon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268431</xdr:colOff>
      <xdr:row>0</xdr:row>
      <xdr:rowOff>121228</xdr:rowOff>
    </xdr:from>
    <xdr:to>
      <xdr:col>1</xdr:col>
      <xdr:colOff>916131</xdr:colOff>
      <xdr:row>3</xdr:row>
      <xdr:rowOff>20783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106" y="121228"/>
          <a:ext cx="647700" cy="518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597478</xdr:colOff>
      <xdr:row>0</xdr:row>
      <xdr:rowOff>60614</xdr:rowOff>
    </xdr:from>
    <xdr:to>
      <xdr:col>6</xdr:col>
      <xdr:colOff>244187</xdr:colOff>
      <xdr:row>3</xdr:row>
      <xdr:rowOff>77009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828" y="60614"/>
          <a:ext cx="589684" cy="5878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215611</xdr:colOff>
      <xdr:row>2</xdr:row>
      <xdr:rowOff>78798</xdr:rowOff>
    </xdr:from>
    <xdr:to>
      <xdr:col>1</xdr:col>
      <xdr:colOff>815687</xdr:colOff>
      <xdr:row>3</xdr:row>
      <xdr:rowOff>288348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361" y="745548"/>
          <a:ext cx="600076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400051</xdr:colOff>
      <xdr:row>1</xdr:row>
      <xdr:rowOff>295274</xdr:rowOff>
    </xdr:from>
    <xdr:to>
      <xdr:col>6</xdr:col>
      <xdr:colOff>1009650</xdr:colOff>
      <xdr:row>3</xdr:row>
      <xdr:rowOff>247649</xdr:rowOff>
    </xdr:to>
    <xdr:pic>
      <xdr:nvPicPr>
        <xdr:cNvPr id="3" name="Imagen 18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7551" y="628649"/>
          <a:ext cx="60959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&#209;O%202020/Presupuesto%20-20/PRESUPUESTO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esupuesto%20-20\PLANILLA%202020\PLANILLA%20CONTRATO%20NOVIEMBRE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esupuesto%20-20\PLANILLA%202020\PLANILLA%20PERMANENTE%20NOVIEMBRE%20201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al de Ingresos"/>
      <sheetName val="CONSOLIDADO ING."/>
      <sheetName val="Consolidado de Ingresos"/>
      <sheetName val="PRESP. FDOS.PROPIOS"/>
      <sheetName val="INFORME DE CREDITOS"/>
      <sheetName val="DESTINO DEL CREDITO"/>
      <sheetName val="PRESP. DEUDA PUBLICA"/>
      <sheetName val="PRESUP. 25% FODES"/>
      <sheetName val="FONDOS 75%"/>
      <sheetName val="PROYECTOS 2020"/>
      <sheetName val="CONSOLIDADO EGRESOS"/>
      <sheetName val="SUMARIO DE ING. EGRE."/>
      <sheetName val="REPROGRAMACIONES"/>
      <sheetName val="REFORMAS"/>
    </sheetNames>
    <sheetDataSet>
      <sheetData sheetId="0"/>
      <sheetData sheetId="1">
        <row r="11">
          <cell r="F11">
            <v>712692.17973333341</v>
          </cell>
        </row>
        <row r="19">
          <cell r="F19">
            <v>1936907.1655999997</v>
          </cell>
        </row>
      </sheetData>
      <sheetData sheetId="2">
        <row r="10">
          <cell r="I10">
            <v>173952.9008</v>
          </cell>
        </row>
        <row r="11">
          <cell r="I11">
            <v>250300.5232</v>
          </cell>
        </row>
        <row r="12">
          <cell r="I12">
            <v>94894.142933333351</v>
          </cell>
        </row>
        <row r="13">
          <cell r="I13">
            <v>76994.399999999994</v>
          </cell>
        </row>
        <row r="14">
          <cell r="I14">
            <v>14301.795199999999</v>
          </cell>
        </row>
        <row r="15">
          <cell r="I15">
            <v>102248.4176</v>
          </cell>
        </row>
        <row r="18">
          <cell r="I18">
            <v>101848.27146666666</v>
          </cell>
        </row>
        <row r="19">
          <cell r="I19">
            <v>2402.2730666666666</v>
          </cell>
        </row>
        <row r="20">
          <cell r="I20">
            <v>45552.13973333333</v>
          </cell>
        </row>
        <row r="21">
          <cell r="I21">
            <v>133779.98666666666</v>
          </cell>
        </row>
        <row r="22">
          <cell r="I22">
            <v>481145.89973333327</v>
          </cell>
        </row>
        <row r="24">
          <cell r="I24">
            <v>38381.332266666672</v>
          </cell>
        </row>
        <row r="25">
          <cell r="I25">
            <v>89299.54879999999</v>
          </cell>
        </row>
        <row r="26">
          <cell r="I26">
            <v>318282.08159999998</v>
          </cell>
        </row>
        <row r="27">
          <cell r="I27">
            <v>76735.362666666682</v>
          </cell>
        </row>
        <row r="28">
          <cell r="I28">
            <v>411363.68373333337</v>
          </cell>
        </row>
        <row r="29">
          <cell r="I29">
            <v>18507.133866666667</v>
          </cell>
        </row>
        <row r="30">
          <cell r="I30">
            <v>12719.1232</v>
          </cell>
        </row>
        <row r="31">
          <cell r="I31">
            <v>31136.209066666663</v>
          </cell>
        </row>
        <row r="32">
          <cell r="I32">
            <v>138992.72799999997</v>
          </cell>
        </row>
        <row r="33">
          <cell r="I33">
            <v>33347.89173333333</v>
          </cell>
        </row>
        <row r="34">
          <cell r="H34">
            <v>16173.616</v>
          </cell>
        </row>
        <row r="36">
          <cell r="I36">
            <v>20610.747733333334</v>
          </cell>
        </row>
        <row r="37">
          <cell r="I37">
            <v>14358.560533333333</v>
          </cell>
        </row>
        <row r="39">
          <cell r="I39">
            <v>5084.9642666666678</v>
          </cell>
        </row>
        <row r="40">
          <cell r="I40">
            <v>110899.4768</v>
          </cell>
        </row>
      </sheetData>
      <sheetData sheetId="3">
        <row r="15">
          <cell r="C15">
            <v>15950</v>
          </cell>
          <cell r="D15">
            <v>14300</v>
          </cell>
          <cell r="E15">
            <v>550</v>
          </cell>
          <cell r="F15">
            <v>550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18800</v>
          </cell>
        </row>
        <row r="17">
          <cell r="C17">
            <v>12500</v>
          </cell>
          <cell r="D17">
            <v>17010</v>
          </cell>
          <cell r="E17">
            <v>0</v>
          </cell>
          <cell r="F17">
            <v>36150</v>
          </cell>
        </row>
        <row r="18">
          <cell r="C18">
            <v>11400</v>
          </cell>
          <cell r="D18">
            <v>15360</v>
          </cell>
          <cell r="E18">
            <v>0</v>
          </cell>
          <cell r="F18">
            <v>26400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5000</v>
          </cell>
        </row>
        <row r="20">
          <cell r="C20">
            <v>1100</v>
          </cell>
          <cell r="D20">
            <v>1650</v>
          </cell>
          <cell r="E20">
            <v>0</v>
          </cell>
          <cell r="F20">
            <v>2750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2000</v>
          </cell>
        </row>
        <row r="22">
          <cell r="C22">
            <v>14800</v>
          </cell>
          <cell r="D22">
            <v>2000</v>
          </cell>
          <cell r="E22">
            <v>2000</v>
          </cell>
          <cell r="F22">
            <v>20000</v>
          </cell>
        </row>
        <row r="23">
          <cell r="C23">
            <v>2000</v>
          </cell>
          <cell r="D23">
            <v>2000</v>
          </cell>
          <cell r="E23">
            <v>2000</v>
          </cell>
          <cell r="F23">
            <v>20000</v>
          </cell>
        </row>
        <row r="24">
          <cell r="C24">
            <v>12800</v>
          </cell>
          <cell r="D24">
            <v>0</v>
          </cell>
          <cell r="E24">
            <v>0</v>
          </cell>
          <cell r="F24">
            <v>0</v>
          </cell>
        </row>
        <row r="27">
          <cell r="C27">
            <v>969.00000000000011</v>
          </cell>
          <cell r="D27">
            <v>1305.6000000000001</v>
          </cell>
          <cell r="E27">
            <v>0</v>
          </cell>
          <cell r="F27">
            <v>2414</v>
          </cell>
        </row>
        <row r="28">
          <cell r="C28">
            <v>170</v>
          </cell>
          <cell r="D28">
            <v>170</v>
          </cell>
          <cell r="E28">
            <v>170</v>
          </cell>
          <cell r="F28">
            <v>1700.0000000000002</v>
          </cell>
        </row>
        <row r="31">
          <cell r="D31">
            <v>1190.4000000000001</v>
          </cell>
          <cell r="E31">
            <v>0</v>
          </cell>
        </row>
        <row r="32">
          <cell r="C32">
            <v>155</v>
          </cell>
          <cell r="D32">
            <v>155</v>
          </cell>
          <cell r="E32">
            <v>155</v>
          </cell>
          <cell r="F32">
            <v>1550</v>
          </cell>
        </row>
        <row r="33">
          <cell r="C33">
            <v>14000</v>
          </cell>
          <cell r="D33">
            <v>0</v>
          </cell>
          <cell r="E33">
            <v>0</v>
          </cell>
          <cell r="F33">
            <v>0</v>
          </cell>
        </row>
        <row r="34">
          <cell r="C34">
            <v>12000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2000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25680</v>
          </cell>
          <cell r="D36">
            <v>0</v>
          </cell>
        </row>
        <row r="37">
          <cell r="D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</row>
        <row r="40">
          <cell r="C40">
            <v>537000</v>
          </cell>
        </row>
        <row r="42">
          <cell r="C42">
            <v>82300</v>
          </cell>
        </row>
        <row r="43">
          <cell r="C43">
            <v>10000</v>
          </cell>
        </row>
        <row r="44">
          <cell r="C44">
            <v>1000</v>
          </cell>
        </row>
        <row r="45">
          <cell r="C45">
            <v>2000</v>
          </cell>
        </row>
        <row r="46">
          <cell r="C46">
            <v>3000</v>
          </cell>
        </row>
        <row r="47">
          <cell r="C47">
            <v>1000</v>
          </cell>
        </row>
        <row r="48">
          <cell r="C48">
            <v>4000</v>
          </cell>
        </row>
        <row r="49">
          <cell r="C49">
            <v>100</v>
          </cell>
        </row>
        <row r="50">
          <cell r="C50">
            <v>38000</v>
          </cell>
        </row>
        <row r="51">
          <cell r="C51">
            <v>4000</v>
          </cell>
        </row>
        <row r="52">
          <cell r="C52">
            <v>3000</v>
          </cell>
        </row>
        <row r="53">
          <cell r="C53">
            <v>4000</v>
          </cell>
        </row>
        <row r="54">
          <cell r="C54">
            <v>2000</v>
          </cell>
        </row>
        <row r="55">
          <cell r="C55">
            <v>2000</v>
          </cell>
        </row>
        <row r="56">
          <cell r="C56">
            <v>1200</v>
          </cell>
        </row>
        <row r="57">
          <cell r="C57">
            <v>7000</v>
          </cell>
        </row>
        <row r="58">
          <cell r="C58">
            <v>319000</v>
          </cell>
        </row>
        <row r="59">
          <cell r="C59">
            <v>96000</v>
          </cell>
        </row>
        <row r="60">
          <cell r="C60">
            <v>2000</v>
          </cell>
        </row>
        <row r="61">
          <cell r="C61">
            <v>1000</v>
          </cell>
        </row>
        <row r="62">
          <cell r="C62">
            <v>220000</v>
          </cell>
        </row>
        <row r="63">
          <cell r="C63">
            <v>98600</v>
          </cell>
        </row>
        <row r="64">
          <cell r="C64">
            <v>2000</v>
          </cell>
        </row>
        <row r="65">
          <cell r="C65">
            <v>1500</v>
          </cell>
        </row>
        <row r="66">
          <cell r="C66">
            <v>5000</v>
          </cell>
        </row>
        <row r="67">
          <cell r="C67">
            <v>3000</v>
          </cell>
        </row>
        <row r="68">
          <cell r="C68">
            <v>100</v>
          </cell>
        </row>
        <row r="69">
          <cell r="C69">
            <v>2000</v>
          </cell>
        </row>
        <row r="70">
          <cell r="C70">
            <v>6500</v>
          </cell>
        </row>
        <row r="71">
          <cell r="C71">
            <v>3000</v>
          </cell>
        </row>
        <row r="72">
          <cell r="C72">
            <v>66500</v>
          </cell>
        </row>
        <row r="73">
          <cell r="C73">
            <v>9000</v>
          </cell>
        </row>
        <row r="74">
          <cell r="C74">
            <v>7000</v>
          </cell>
        </row>
        <row r="75">
          <cell r="C75">
            <v>2000</v>
          </cell>
        </row>
        <row r="77">
          <cell r="C77">
            <v>2000</v>
          </cell>
        </row>
        <row r="78">
          <cell r="C78">
            <v>1000</v>
          </cell>
        </row>
        <row r="79">
          <cell r="C79">
            <v>30000</v>
          </cell>
        </row>
        <row r="80">
          <cell r="C80">
            <v>10000</v>
          </cell>
        </row>
        <row r="81">
          <cell r="C81">
            <v>10000</v>
          </cell>
        </row>
        <row r="82">
          <cell r="C82">
            <v>3000</v>
          </cell>
        </row>
        <row r="83">
          <cell r="C83">
            <v>7000</v>
          </cell>
        </row>
        <row r="84">
          <cell r="C84">
            <v>100</v>
          </cell>
        </row>
        <row r="85">
          <cell r="C85">
            <v>100</v>
          </cell>
        </row>
        <row r="87">
          <cell r="C87">
            <v>34500</v>
          </cell>
        </row>
        <row r="89">
          <cell r="C89">
            <v>30000</v>
          </cell>
        </row>
        <row r="90">
          <cell r="C90">
            <v>30000</v>
          </cell>
        </row>
        <row r="91">
          <cell r="C91">
            <v>4500</v>
          </cell>
        </row>
        <row r="92">
          <cell r="C92">
            <v>1500</v>
          </cell>
        </row>
        <row r="93">
          <cell r="C93">
            <v>3000</v>
          </cell>
        </row>
        <row r="95">
          <cell r="C95">
            <v>9256.34</v>
          </cell>
        </row>
        <row r="97">
          <cell r="C97">
            <v>9256.34</v>
          </cell>
        </row>
        <row r="98">
          <cell r="C98">
            <v>1967.09</v>
          </cell>
        </row>
        <row r="99">
          <cell r="C99">
            <v>7289.25</v>
          </cell>
        </row>
        <row r="115">
          <cell r="C115" t="str">
            <v xml:space="preserve"> </v>
          </cell>
        </row>
      </sheetData>
      <sheetData sheetId="4"/>
      <sheetData sheetId="5"/>
      <sheetData sheetId="6">
        <row r="11">
          <cell r="C11">
            <v>80442.63</v>
          </cell>
        </row>
      </sheetData>
      <sheetData sheetId="7">
        <row r="29">
          <cell r="F29">
            <v>0</v>
          </cell>
        </row>
      </sheetData>
      <sheetData sheetId="8">
        <row r="27">
          <cell r="D27">
            <v>715571.17999999993</v>
          </cell>
        </row>
        <row r="77">
          <cell r="D77">
            <v>1171.3599999999999</v>
          </cell>
        </row>
        <row r="85">
          <cell r="D85">
            <v>56100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"/>
      <sheetName val="REVERSO 1"/>
      <sheetName val="Hoja2"/>
      <sheetName val="REVERSO2"/>
      <sheetName val="Hoja3"/>
    </sheetNames>
    <sheetDataSet>
      <sheetData sheetId="0" refreshError="1">
        <row r="14">
          <cell r="G14">
            <v>950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VERSO 1"/>
      <sheetName val="Hoja2"/>
      <sheetName val="Hoja3"/>
      <sheetName val="Hoja4"/>
      <sheetName val="Hoja5"/>
      <sheetName val="Hoja6"/>
    </sheetNames>
    <sheetDataSet>
      <sheetData sheetId="0" refreshError="1">
        <row r="55">
          <cell r="G55">
            <v>550</v>
          </cell>
        </row>
        <row r="116">
          <cell r="K11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zoomScale="130" zoomScaleNormal="130" workbookViewId="0">
      <selection activeCell="I39" sqref="I39"/>
    </sheetView>
  </sheetViews>
  <sheetFormatPr baseColWidth="10" defaultRowHeight="15"/>
  <cols>
    <col min="1" max="1" width="6.7109375" customWidth="1"/>
    <col min="2" max="2" width="26.28515625" customWidth="1"/>
    <col min="3" max="3" width="11.7109375" customWidth="1"/>
    <col min="4" max="4" width="12.5703125" customWidth="1"/>
    <col min="5" max="5" width="13.28515625" customWidth="1"/>
    <col min="6" max="6" width="14.140625" customWidth="1"/>
    <col min="7" max="7" width="15.5703125" customWidth="1"/>
  </cols>
  <sheetData>
    <row r="1" spans="1:7">
      <c r="A1" s="273" t="s">
        <v>0</v>
      </c>
      <c r="B1" s="273"/>
      <c r="C1" s="273"/>
      <c r="D1" s="273"/>
      <c r="E1" s="273"/>
      <c r="F1" s="273"/>
      <c r="G1" s="273"/>
    </row>
    <row r="2" spans="1:7">
      <c r="A2" s="273" t="s">
        <v>1</v>
      </c>
      <c r="B2" s="273"/>
      <c r="C2" s="273"/>
      <c r="D2" s="273"/>
      <c r="E2" s="273"/>
      <c r="F2" s="273"/>
      <c r="G2" s="273"/>
    </row>
    <row r="3" spans="1:7">
      <c r="A3" s="273" t="s">
        <v>2</v>
      </c>
      <c r="B3" s="273"/>
      <c r="C3" s="273"/>
      <c r="D3" s="273"/>
      <c r="E3" s="273"/>
      <c r="F3" s="273"/>
      <c r="G3" s="273"/>
    </row>
    <row r="4" spans="1:7">
      <c r="A4" s="273" t="s">
        <v>3</v>
      </c>
      <c r="B4" s="273"/>
      <c r="C4" s="273"/>
      <c r="D4" s="273"/>
      <c r="E4" s="273"/>
      <c r="F4" s="273"/>
      <c r="G4" s="273"/>
    </row>
    <row r="5" spans="1:7" ht="15.75" thickBot="1">
      <c r="A5" s="273" t="s">
        <v>4</v>
      </c>
      <c r="B5" s="273"/>
      <c r="C5" s="273"/>
      <c r="D5" s="273"/>
      <c r="E5" s="273"/>
      <c r="F5" s="273"/>
      <c r="G5" s="273"/>
    </row>
    <row r="6" spans="1:7">
      <c r="A6" s="274" t="s">
        <v>5</v>
      </c>
      <c r="B6" s="275"/>
      <c r="C6" s="275"/>
      <c r="D6" s="275"/>
      <c r="E6" s="275"/>
      <c r="F6" s="275"/>
      <c r="G6" s="276"/>
    </row>
    <row r="7" spans="1:7">
      <c r="A7" s="267" t="s">
        <v>6</v>
      </c>
      <c r="B7" s="268" t="s">
        <v>7</v>
      </c>
      <c r="C7" s="269" t="s">
        <v>8</v>
      </c>
      <c r="D7" s="269"/>
      <c r="E7" s="269"/>
      <c r="F7" s="270" t="s">
        <v>9</v>
      </c>
      <c r="G7" s="271" t="s">
        <v>10</v>
      </c>
    </row>
    <row r="8" spans="1:7">
      <c r="A8" s="267"/>
      <c r="B8" s="268"/>
      <c r="C8" s="269" t="s">
        <v>11</v>
      </c>
      <c r="D8" s="269"/>
      <c r="E8" s="272" t="s">
        <v>12</v>
      </c>
      <c r="F8" s="270"/>
      <c r="G8" s="271"/>
    </row>
    <row r="9" spans="1:7" ht="78.75" customHeight="1">
      <c r="A9" s="267"/>
      <c r="B9" s="268"/>
      <c r="C9" s="1" t="s">
        <v>13</v>
      </c>
      <c r="D9" s="1" t="s">
        <v>14</v>
      </c>
      <c r="E9" s="272"/>
      <c r="F9" s="270"/>
      <c r="G9" s="271"/>
    </row>
    <row r="10" spans="1:7">
      <c r="A10" s="2">
        <v>1</v>
      </c>
      <c r="B10" s="3" t="s">
        <v>15</v>
      </c>
      <c r="C10" s="4"/>
      <c r="D10" s="4"/>
      <c r="E10" s="4"/>
      <c r="F10" s="5">
        <f>+F11</f>
        <v>712692.17973333341</v>
      </c>
      <c r="G10" s="6">
        <f>+G11</f>
        <v>712692.17973333341</v>
      </c>
    </row>
    <row r="11" spans="1:7">
      <c r="A11" s="2">
        <v>11</v>
      </c>
      <c r="B11" s="3" t="s">
        <v>16</v>
      </c>
      <c r="C11" s="4"/>
      <c r="D11" s="4"/>
      <c r="E11" s="4"/>
      <c r="F11" s="5">
        <f>+F12</f>
        <v>712692.17973333341</v>
      </c>
      <c r="G11" s="6">
        <f>+G12</f>
        <v>712692.17973333341</v>
      </c>
    </row>
    <row r="12" spans="1:7">
      <c r="A12" s="2">
        <v>118</v>
      </c>
      <c r="B12" s="7" t="s">
        <v>17</v>
      </c>
      <c r="C12" s="4"/>
      <c r="D12" s="4"/>
      <c r="E12" s="4"/>
      <c r="F12" s="5">
        <f>SUM(F13:F18)</f>
        <v>712692.17973333341</v>
      </c>
      <c r="G12" s="6">
        <f>+F12</f>
        <v>712692.17973333341</v>
      </c>
    </row>
    <row r="13" spans="1:7">
      <c r="A13" s="2">
        <v>11801</v>
      </c>
      <c r="B13" s="8" t="s">
        <v>18</v>
      </c>
      <c r="C13" s="4"/>
      <c r="D13" s="4"/>
      <c r="E13" s="4"/>
      <c r="F13" s="9">
        <f>'[1]Consolidado de Ingresos'!I10</f>
        <v>173952.9008</v>
      </c>
      <c r="G13" s="10">
        <f>+F13</f>
        <v>173952.9008</v>
      </c>
    </row>
    <row r="14" spans="1:7">
      <c r="A14" s="2">
        <v>11802</v>
      </c>
      <c r="B14" s="8" t="s">
        <v>19</v>
      </c>
      <c r="C14" s="4"/>
      <c r="D14" s="4"/>
      <c r="E14" s="4"/>
      <c r="F14" s="9">
        <f>'[1]Consolidado de Ingresos'!I11</f>
        <v>250300.5232</v>
      </c>
      <c r="G14" s="10">
        <f t="shared" ref="G14:G43" si="0">+F14</f>
        <v>250300.5232</v>
      </c>
    </row>
    <row r="15" spans="1:7">
      <c r="A15" s="2">
        <v>11803</v>
      </c>
      <c r="B15" s="8" t="s">
        <v>20</v>
      </c>
      <c r="C15" s="4"/>
      <c r="D15" s="4"/>
      <c r="E15" s="4"/>
      <c r="F15" s="9">
        <f>'[1]Consolidado de Ingresos'!I12</f>
        <v>94894.142933333351</v>
      </c>
      <c r="G15" s="10">
        <f t="shared" si="0"/>
        <v>94894.142933333351</v>
      </c>
    </row>
    <row r="16" spans="1:7">
      <c r="A16" s="2">
        <v>11804</v>
      </c>
      <c r="B16" s="8" t="s">
        <v>21</v>
      </c>
      <c r="C16" s="4"/>
      <c r="D16" s="4"/>
      <c r="E16" s="4"/>
      <c r="F16" s="9">
        <f>'[1]Consolidado de Ingresos'!I13</f>
        <v>76994.399999999994</v>
      </c>
      <c r="G16" s="10">
        <f>+F16</f>
        <v>76994.399999999994</v>
      </c>
    </row>
    <row r="17" spans="1:7">
      <c r="A17" s="2">
        <v>11818</v>
      </c>
      <c r="B17" s="8" t="s">
        <v>22</v>
      </c>
      <c r="C17" s="4"/>
      <c r="D17" s="4"/>
      <c r="E17" s="4"/>
      <c r="F17" s="9">
        <f>'[1]Consolidado de Ingresos'!I14</f>
        <v>14301.795199999999</v>
      </c>
      <c r="G17" s="10">
        <f t="shared" si="0"/>
        <v>14301.795199999999</v>
      </c>
    </row>
    <row r="18" spans="1:7">
      <c r="A18" s="2">
        <v>11899</v>
      </c>
      <c r="B18" s="8" t="s">
        <v>23</v>
      </c>
      <c r="C18" s="4"/>
      <c r="D18" s="4"/>
      <c r="E18" s="4"/>
      <c r="F18" s="9">
        <f>'[1]Consolidado de Ingresos'!I15</f>
        <v>102248.4176</v>
      </c>
      <c r="G18" s="10">
        <f t="shared" si="0"/>
        <v>102248.4176</v>
      </c>
    </row>
    <row r="19" spans="1:7">
      <c r="A19" s="2">
        <v>12</v>
      </c>
      <c r="B19" s="7" t="s">
        <v>24</v>
      </c>
      <c r="C19" s="4"/>
      <c r="D19" s="4"/>
      <c r="E19" s="4"/>
      <c r="F19" s="5">
        <f>+F20</f>
        <v>1936907.1655999997</v>
      </c>
      <c r="G19" s="6">
        <f>+G20</f>
        <v>1936907.1655999997</v>
      </c>
    </row>
    <row r="20" spans="1:7">
      <c r="A20" s="2">
        <v>121</v>
      </c>
      <c r="B20" s="7" t="s">
        <v>25</v>
      </c>
      <c r="C20" s="4"/>
      <c r="D20" s="4"/>
      <c r="E20" s="4"/>
      <c r="F20" s="5">
        <f>SUM(F21:F36)</f>
        <v>1936907.1655999997</v>
      </c>
      <c r="G20" s="6">
        <f>SUM(F20)</f>
        <v>1936907.1655999997</v>
      </c>
    </row>
    <row r="21" spans="1:7">
      <c r="A21" s="2">
        <v>12105</v>
      </c>
      <c r="B21" s="8" t="s">
        <v>26</v>
      </c>
      <c r="C21" s="4"/>
      <c r="D21" s="4"/>
      <c r="E21" s="4"/>
      <c r="F21" s="11">
        <f>'[1]Consolidado de Ingresos'!I18</f>
        <v>101848.27146666666</v>
      </c>
      <c r="G21" s="10">
        <f t="shared" si="0"/>
        <v>101848.27146666666</v>
      </c>
    </row>
    <row r="22" spans="1:7">
      <c r="A22" s="2">
        <v>12106</v>
      </c>
      <c r="B22" s="8" t="s">
        <v>27</v>
      </c>
      <c r="C22" s="4"/>
      <c r="D22" s="4"/>
      <c r="E22" s="4"/>
      <c r="F22" s="11">
        <f>'[1]Consolidado de Ingresos'!I19</f>
        <v>2402.2730666666666</v>
      </c>
      <c r="G22" s="10">
        <f t="shared" si="0"/>
        <v>2402.2730666666666</v>
      </c>
    </row>
    <row r="23" spans="1:7">
      <c r="A23" s="2">
        <v>12107</v>
      </c>
      <c r="B23" s="8" t="s">
        <v>28</v>
      </c>
      <c r="C23" s="4"/>
      <c r="D23" s="4"/>
      <c r="E23" s="4"/>
      <c r="F23" s="11">
        <f>'[1]Consolidado de Ingresos'!I20</f>
        <v>45552.13973333333</v>
      </c>
      <c r="G23" s="10">
        <f>+F23</f>
        <v>45552.13973333333</v>
      </c>
    </row>
    <row r="24" spans="1:7">
      <c r="A24" s="2">
        <v>12108</v>
      </c>
      <c r="B24" s="8" t="s">
        <v>29</v>
      </c>
      <c r="C24" s="4"/>
      <c r="D24" s="4"/>
      <c r="E24" s="4"/>
      <c r="F24" s="11">
        <f>'[1]Consolidado de Ingresos'!I21</f>
        <v>133779.98666666666</v>
      </c>
      <c r="G24" s="10">
        <f t="shared" si="0"/>
        <v>133779.98666666666</v>
      </c>
    </row>
    <row r="25" spans="1:7">
      <c r="A25" s="2">
        <v>12109</v>
      </c>
      <c r="B25" s="8" t="s">
        <v>30</v>
      </c>
      <c r="C25" s="4"/>
      <c r="D25" s="4"/>
      <c r="E25" s="4"/>
      <c r="F25" s="11">
        <f>'[1]Consolidado de Ingresos'!I22</f>
        <v>481145.89973333327</v>
      </c>
      <c r="G25" s="10">
        <f t="shared" si="0"/>
        <v>481145.89973333327</v>
      </c>
    </row>
    <row r="26" spans="1:7">
      <c r="A26" s="2">
        <v>12110</v>
      </c>
      <c r="B26" s="8" t="s">
        <v>31</v>
      </c>
      <c r="C26" s="4"/>
      <c r="D26" s="4"/>
      <c r="E26" s="4"/>
      <c r="F26" s="11">
        <v>3413.5</v>
      </c>
      <c r="G26" s="10">
        <f t="shared" si="0"/>
        <v>3413.5</v>
      </c>
    </row>
    <row r="27" spans="1:7">
      <c r="A27" s="2">
        <v>12111</v>
      </c>
      <c r="B27" s="8" t="s">
        <v>32</v>
      </c>
      <c r="C27" s="4"/>
      <c r="D27" s="4"/>
      <c r="E27" s="4"/>
      <c r="F27" s="11">
        <f>'[1]Consolidado de Ingresos'!I24</f>
        <v>38381.332266666672</v>
      </c>
      <c r="G27" s="10">
        <f t="shared" si="0"/>
        <v>38381.332266666672</v>
      </c>
    </row>
    <row r="28" spans="1:7">
      <c r="A28" s="2">
        <v>12114</v>
      </c>
      <c r="B28" s="8" t="s">
        <v>33</v>
      </c>
      <c r="C28" s="4"/>
      <c r="D28" s="4"/>
      <c r="E28" s="4"/>
      <c r="F28" s="11">
        <f>'[1]Consolidado de Ingresos'!I25</f>
        <v>89299.54879999999</v>
      </c>
      <c r="G28" s="10">
        <f t="shared" si="0"/>
        <v>89299.54879999999</v>
      </c>
    </row>
    <row r="29" spans="1:7">
      <c r="A29" s="2">
        <v>12115</v>
      </c>
      <c r="B29" s="8" t="s">
        <v>34</v>
      </c>
      <c r="C29" s="4"/>
      <c r="D29" s="4"/>
      <c r="E29" s="4"/>
      <c r="F29" s="11">
        <f>'[1]Consolidado de Ingresos'!I26</f>
        <v>318282.08159999998</v>
      </c>
      <c r="G29" s="10">
        <f t="shared" si="0"/>
        <v>318282.08159999998</v>
      </c>
    </row>
    <row r="30" spans="1:7">
      <c r="A30" s="2">
        <v>12117</v>
      </c>
      <c r="B30" s="8" t="s">
        <v>35</v>
      </c>
      <c r="C30" s="4"/>
      <c r="D30" s="4"/>
      <c r="E30" s="4"/>
      <c r="F30" s="11">
        <f>'[1]Consolidado de Ingresos'!I27</f>
        <v>76735.362666666682</v>
      </c>
      <c r="G30" s="10">
        <f t="shared" si="0"/>
        <v>76735.362666666682</v>
      </c>
    </row>
    <row r="31" spans="1:7">
      <c r="A31" s="2">
        <v>12118</v>
      </c>
      <c r="B31" s="8" t="s">
        <v>36</v>
      </c>
      <c r="C31" s="4"/>
      <c r="D31" s="4"/>
      <c r="E31" s="4"/>
      <c r="F31" s="11">
        <f>'[1]Consolidado de Ingresos'!I28</f>
        <v>411363.68373333337</v>
      </c>
      <c r="G31" s="10">
        <f t="shared" si="0"/>
        <v>411363.68373333337</v>
      </c>
    </row>
    <row r="32" spans="1:7">
      <c r="A32" s="2">
        <v>1211901</v>
      </c>
      <c r="B32" s="8" t="s">
        <v>37</v>
      </c>
      <c r="C32" s="4"/>
      <c r="D32" s="4"/>
      <c r="E32" s="4"/>
      <c r="F32" s="11">
        <f>'[1]Consolidado de Ingresos'!I29</f>
        <v>18507.133866666667</v>
      </c>
      <c r="G32" s="10">
        <f t="shared" si="0"/>
        <v>18507.133866666667</v>
      </c>
    </row>
    <row r="33" spans="1:7">
      <c r="A33" s="2">
        <v>121902</v>
      </c>
      <c r="B33" s="8" t="s">
        <v>38</v>
      </c>
      <c r="C33" s="4"/>
      <c r="D33" s="4"/>
      <c r="E33" s="4"/>
      <c r="F33" s="11">
        <f>'[1]Consolidado de Ingresos'!I30</f>
        <v>12719.1232</v>
      </c>
      <c r="G33" s="10">
        <f t="shared" si="0"/>
        <v>12719.1232</v>
      </c>
    </row>
    <row r="34" spans="1:7">
      <c r="A34" s="2">
        <v>12122</v>
      </c>
      <c r="B34" s="8" t="s">
        <v>39</v>
      </c>
      <c r="C34" s="4"/>
      <c r="D34" s="4"/>
      <c r="E34" s="4"/>
      <c r="F34" s="11">
        <f>'[1]Consolidado de Ingresos'!I31</f>
        <v>31136.209066666663</v>
      </c>
      <c r="G34" s="10">
        <f t="shared" si="0"/>
        <v>31136.209066666663</v>
      </c>
    </row>
    <row r="35" spans="1:7">
      <c r="A35" s="2">
        <v>12123</v>
      </c>
      <c r="B35" s="8" t="s">
        <v>40</v>
      </c>
      <c r="C35" s="4"/>
      <c r="D35" s="4"/>
      <c r="E35" s="4"/>
      <c r="F35" s="11">
        <f>'[1]Consolidado de Ingresos'!I32</f>
        <v>138992.72799999997</v>
      </c>
      <c r="G35" s="10">
        <f t="shared" si="0"/>
        <v>138992.72799999997</v>
      </c>
    </row>
    <row r="36" spans="1:7">
      <c r="A36" s="2">
        <v>12199</v>
      </c>
      <c r="B36" s="8" t="s">
        <v>41</v>
      </c>
      <c r="C36" s="4"/>
      <c r="D36" s="4"/>
      <c r="E36" s="4"/>
      <c r="F36" s="11">
        <f>'[1]Consolidado de Ingresos'!I33</f>
        <v>33347.89173333333</v>
      </c>
      <c r="G36" s="10">
        <f t="shared" si="0"/>
        <v>33347.89173333333</v>
      </c>
    </row>
    <row r="37" spans="1:7">
      <c r="A37" s="2">
        <v>15</v>
      </c>
      <c r="B37" s="7" t="s">
        <v>42</v>
      </c>
      <c r="C37" s="5"/>
      <c r="D37" s="4"/>
      <c r="E37" s="4"/>
      <c r="F37" s="5">
        <f>+F38+F41</f>
        <v>150953.74933333334</v>
      </c>
      <c r="G37" s="6">
        <f>+G38+G41</f>
        <v>150953.74933333334</v>
      </c>
    </row>
    <row r="38" spans="1:7">
      <c r="A38" s="2">
        <v>153</v>
      </c>
      <c r="B38" s="7" t="s">
        <v>43</v>
      </c>
      <c r="C38" s="4"/>
      <c r="D38" s="4"/>
      <c r="E38" s="4"/>
      <c r="F38" s="5">
        <f>+F39+F40</f>
        <v>34969.308266666667</v>
      </c>
      <c r="G38" s="6">
        <f>SUM(F38)</f>
        <v>34969.308266666667</v>
      </c>
    </row>
    <row r="39" spans="1:7">
      <c r="A39" s="2">
        <v>15302</v>
      </c>
      <c r="B39" s="8" t="s">
        <v>44</v>
      </c>
      <c r="C39" s="4"/>
      <c r="D39" s="4"/>
      <c r="E39" s="4"/>
      <c r="F39" s="9">
        <f>'[1]Consolidado de Ingresos'!I36</f>
        <v>20610.747733333334</v>
      </c>
      <c r="G39" s="10">
        <f t="shared" si="0"/>
        <v>20610.747733333334</v>
      </c>
    </row>
    <row r="40" spans="1:7">
      <c r="A40" s="2">
        <v>15314</v>
      </c>
      <c r="B40" s="8" t="s">
        <v>45</v>
      </c>
      <c r="C40" s="4"/>
      <c r="D40" s="4"/>
      <c r="E40" s="4"/>
      <c r="F40" s="9">
        <f>'[1]Consolidado de Ingresos'!I37</f>
        <v>14358.560533333333</v>
      </c>
      <c r="G40" s="10">
        <f t="shared" si="0"/>
        <v>14358.560533333333</v>
      </c>
    </row>
    <row r="41" spans="1:7">
      <c r="A41" s="2">
        <v>157</v>
      </c>
      <c r="B41" s="7" t="s">
        <v>46</v>
      </c>
      <c r="C41" s="4"/>
      <c r="D41" s="4"/>
      <c r="E41" s="4"/>
      <c r="F41" s="5">
        <f>+F42+F43</f>
        <v>115984.44106666667</v>
      </c>
      <c r="G41" s="6">
        <f>+F41</f>
        <v>115984.44106666667</v>
      </c>
    </row>
    <row r="42" spans="1:7">
      <c r="A42" s="2">
        <v>15703</v>
      </c>
      <c r="B42" s="8" t="s">
        <v>47</v>
      </c>
      <c r="C42" s="4"/>
      <c r="D42" s="4"/>
      <c r="E42" s="4"/>
      <c r="F42" s="9">
        <f>'[1]Consolidado de Ingresos'!I39</f>
        <v>5084.9642666666678</v>
      </c>
      <c r="G42" s="10">
        <f>+F42</f>
        <v>5084.9642666666678</v>
      </c>
    </row>
    <row r="43" spans="1:7">
      <c r="A43" s="2">
        <v>15799</v>
      </c>
      <c r="B43" s="8" t="s">
        <v>48</v>
      </c>
      <c r="C43" s="4"/>
      <c r="D43" s="4"/>
      <c r="E43" s="4"/>
      <c r="F43" s="9">
        <f>'[1]Consolidado de Ingresos'!I40</f>
        <v>110899.4768</v>
      </c>
      <c r="G43" s="10">
        <f t="shared" si="0"/>
        <v>110899.4768</v>
      </c>
    </row>
    <row r="44" spans="1:7">
      <c r="A44" s="263" t="s">
        <v>49</v>
      </c>
      <c r="B44" s="264"/>
      <c r="C44" s="12"/>
      <c r="D44" s="12"/>
      <c r="E44" s="12"/>
      <c r="F44" s="12">
        <f>+F12+F20+F37</f>
        <v>2800553.0946666664</v>
      </c>
      <c r="G44" s="13">
        <f>+G12+G20+G37</f>
        <v>2800553.0946666664</v>
      </c>
    </row>
    <row r="45" spans="1:7">
      <c r="A45" s="14">
        <v>16</v>
      </c>
      <c r="B45" s="15" t="s">
        <v>50</v>
      </c>
      <c r="C45" s="16">
        <f>+C46</f>
        <v>759892.45</v>
      </c>
      <c r="D45" s="16"/>
      <c r="E45" s="16">
        <f>C45</f>
        <v>759892.45</v>
      </c>
      <c r="F45" s="16"/>
      <c r="G45" s="17">
        <f>+G46</f>
        <v>759892.45</v>
      </c>
    </row>
    <row r="46" spans="1:7">
      <c r="A46" s="2">
        <v>162</v>
      </c>
      <c r="B46" s="15" t="s">
        <v>51</v>
      </c>
      <c r="C46" s="16">
        <f>+C47</f>
        <v>759892.45</v>
      </c>
      <c r="D46" s="18"/>
      <c r="E46" s="16">
        <f t="shared" ref="E46:E47" si="1">C46</f>
        <v>759892.45</v>
      </c>
      <c r="F46" s="18"/>
      <c r="G46" s="17">
        <f>+E46</f>
        <v>759892.45</v>
      </c>
    </row>
    <row r="47" spans="1:7">
      <c r="A47" s="2">
        <v>16201</v>
      </c>
      <c r="B47" s="8" t="s">
        <v>52</v>
      </c>
      <c r="C47" s="4">
        <v>759892.45</v>
      </c>
      <c r="D47" s="4"/>
      <c r="E47" s="16">
        <f t="shared" si="1"/>
        <v>759892.45</v>
      </c>
      <c r="F47" s="4"/>
      <c r="G47" s="10">
        <f>+E47</f>
        <v>759892.45</v>
      </c>
    </row>
    <row r="48" spans="1:7">
      <c r="A48" s="2">
        <v>22</v>
      </c>
      <c r="B48" s="7" t="s">
        <v>53</v>
      </c>
      <c r="C48" s="4"/>
      <c r="D48" s="5">
        <f>+D49</f>
        <v>0</v>
      </c>
      <c r="E48" s="16">
        <f>E49</f>
        <v>2279677.4500000002</v>
      </c>
      <c r="F48" s="4"/>
      <c r="G48" s="6">
        <f>SUM(E48:F48)</f>
        <v>2279677.4500000002</v>
      </c>
    </row>
    <row r="49" spans="1:7">
      <c r="A49" s="2">
        <v>222</v>
      </c>
      <c r="B49" s="7" t="s">
        <v>54</v>
      </c>
      <c r="C49" s="5"/>
      <c r="D49" s="5">
        <f>+D50</f>
        <v>0</v>
      </c>
      <c r="E49" s="5">
        <f>+E50</f>
        <v>2279677.4500000002</v>
      </c>
      <c r="F49" s="5"/>
      <c r="G49" s="6">
        <f>SUM(E49:F49)</f>
        <v>2279677.4500000002</v>
      </c>
    </row>
    <row r="50" spans="1:7">
      <c r="A50" s="2">
        <v>22201</v>
      </c>
      <c r="B50" s="8" t="s">
        <v>55</v>
      </c>
      <c r="C50" s="4"/>
      <c r="D50" s="4"/>
      <c r="E50" s="4">
        <v>2279677.4500000002</v>
      </c>
      <c r="F50" s="4"/>
      <c r="G50" s="10">
        <f>+E50</f>
        <v>2279677.4500000002</v>
      </c>
    </row>
    <row r="51" spans="1:7" ht="15.75" thickBot="1">
      <c r="A51" s="265" t="s">
        <v>56</v>
      </c>
      <c r="B51" s="266"/>
      <c r="C51" s="19">
        <f>+C45</f>
        <v>759892.45</v>
      </c>
      <c r="D51" s="19">
        <f>+D48</f>
        <v>0</v>
      </c>
      <c r="E51" s="19">
        <f>E45+E48</f>
        <v>3039569.9000000004</v>
      </c>
      <c r="F51" s="19">
        <f>+F44</f>
        <v>2800553.0946666664</v>
      </c>
      <c r="G51" s="20">
        <f>G49+G45+G44</f>
        <v>5840122.9946666667</v>
      </c>
    </row>
    <row r="52" spans="1:7">
      <c r="A52" s="21"/>
      <c r="B52" s="21"/>
      <c r="C52" s="22" t="s">
        <v>57</v>
      </c>
      <c r="D52" s="22" t="s">
        <v>58</v>
      </c>
      <c r="E52" s="22"/>
      <c r="F52" s="23" t="s">
        <v>59</v>
      </c>
      <c r="G52" s="24"/>
    </row>
  </sheetData>
  <mergeCells count="15">
    <mergeCell ref="F7:F9"/>
    <mergeCell ref="G7:G9"/>
    <mergeCell ref="C8:D8"/>
    <mergeCell ref="E8:E9"/>
    <mergeCell ref="A1:G1"/>
    <mergeCell ref="A2:G2"/>
    <mergeCell ref="A3:G3"/>
    <mergeCell ref="A4:G4"/>
    <mergeCell ref="A5:G5"/>
    <mergeCell ref="A6:G6"/>
    <mergeCell ref="A44:B44"/>
    <mergeCell ref="A51:B51"/>
    <mergeCell ref="A7:A9"/>
    <mergeCell ref="B7:B9"/>
    <mergeCell ref="C7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zoomScale="130" zoomScaleNormal="130" workbookViewId="0">
      <selection activeCell="H85" sqref="H85"/>
    </sheetView>
  </sheetViews>
  <sheetFormatPr baseColWidth="10" defaultRowHeight="15"/>
  <cols>
    <col min="1" max="1" width="4.7109375" customWidth="1"/>
    <col min="2" max="2" width="25.28515625" customWidth="1"/>
    <col min="3" max="6" width="11.7109375" customWidth="1"/>
    <col min="7" max="7" width="13.7109375" customWidth="1"/>
  </cols>
  <sheetData>
    <row r="1" spans="1:7">
      <c r="A1" s="279" t="s">
        <v>60</v>
      </c>
      <c r="B1" s="280"/>
      <c r="C1" s="280"/>
      <c r="D1" s="280"/>
      <c r="E1" s="280"/>
      <c r="F1" s="280"/>
      <c r="G1" s="281"/>
    </row>
    <row r="2" spans="1:7">
      <c r="A2" s="282" t="s">
        <v>61</v>
      </c>
      <c r="B2" s="283"/>
      <c r="C2" s="283"/>
      <c r="D2" s="283"/>
      <c r="E2" s="283"/>
      <c r="F2" s="283"/>
      <c r="G2" s="284"/>
    </row>
    <row r="3" spans="1:7">
      <c r="A3" s="285" t="s">
        <v>62</v>
      </c>
      <c r="B3" s="286"/>
      <c r="C3" s="286"/>
      <c r="D3" s="286"/>
      <c r="E3" s="286"/>
      <c r="F3" s="286"/>
      <c r="G3" s="287"/>
    </row>
    <row r="4" spans="1:7" ht="15.75" thickBot="1">
      <c r="A4" s="288" t="s">
        <v>63</v>
      </c>
      <c r="B4" s="289"/>
      <c r="C4" s="289"/>
      <c r="D4" s="289"/>
      <c r="E4" s="289"/>
      <c r="F4" s="289"/>
      <c r="G4" s="290"/>
    </row>
    <row r="5" spans="1:7">
      <c r="A5" s="291" t="s">
        <v>64</v>
      </c>
      <c r="B5" s="295" t="s">
        <v>65</v>
      </c>
      <c r="C5" s="299" t="s">
        <v>66</v>
      </c>
      <c r="D5" s="300"/>
      <c r="E5" s="300"/>
      <c r="F5" s="301"/>
      <c r="G5" s="302" t="s">
        <v>67</v>
      </c>
    </row>
    <row r="6" spans="1:7">
      <c r="A6" s="292"/>
      <c r="B6" s="296"/>
      <c r="C6" s="306" t="s">
        <v>68</v>
      </c>
      <c r="D6" s="307"/>
      <c r="E6" s="307"/>
      <c r="F6" s="308"/>
      <c r="G6" s="303"/>
    </row>
    <row r="7" spans="1:7">
      <c r="A7" s="292"/>
      <c r="B7" s="296"/>
      <c r="C7" s="309" t="s">
        <v>69</v>
      </c>
      <c r="D7" s="310"/>
      <c r="E7" s="310"/>
      <c r="F7" s="311"/>
      <c r="G7" s="303"/>
    </row>
    <row r="8" spans="1:7">
      <c r="A8" s="293"/>
      <c r="B8" s="297"/>
      <c r="C8" s="277" t="s">
        <v>70</v>
      </c>
      <c r="D8" s="278"/>
      <c r="E8" s="277" t="s">
        <v>71</v>
      </c>
      <c r="F8" s="278"/>
      <c r="G8" s="304"/>
    </row>
    <row r="9" spans="1:7">
      <c r="A9" s="293"/>
      <c r="B9" s="297"/>
      <c r="C9" s="25" t="s">
        <v>72</v>
      </c>
      <c r="D9" s="25" t="s">
        <v>73</v>
      </c>
      <c r="E9" s="25" t="s">
        <v>74</v>
      </c>
      <c r="F9" s="25" t="s">
        <v>75</v>
      </c>
      <c r="G9" s="304"/>
    </row>
    <row r="10" spans="1:7" ht="27.75" thickBot="1">
      <c r="A10" s="294"/>
      <c r="B10" s="298"/>
      <c r="C10" s="26" t="s">
        <v>76</v>
      </c>
      <c r="D10" s="26" t="s">
        <v>77</v>
      </c>
      <c r="E10" s="26" t="s">
        <v>78</v>
      </c>
      <c r="F10" s="26" t="s">
        <v>79</v>
      </c>
      <c r="G10" s="305"/>
    </row>
    <row r="11" spans="1:7">
      <c r="A11" s="27" t="s">
        <v>80</v>
      </c>
      <c r="B11" s="28" t="s">
        <v>81</v>
      </c>
      <c r="C11" s="29">
        <f>C13+C17+C22+C25+C29+C33+C36</f>
        <v>419558.75</v>
      </c>
      <c r="D11" s="29">
        <f t="shared" ref="D11:F11" si="0">D13+D17+D22+D25+D29+D33+D36</f>
        <v>426242.75</v>
      </c>
      <c r="E11" s="29">
        <f t="shared" si="0"/>
        <v>237538.75</v>
      </c>
      <c r="F11" s="29">
        <f t="shared" si="0"/>
        <v>1136456.5</v>
      </c>
      <c r="G11" s="29">
        <f>G13+G17+G22+G25+G29+G33+G36</f>
        <v>2219796.75</v>
      </c>
    </row>
    <row r="12" spans="1:7">
      <c r="A12" s="30"/>
      <c r="B12" s="31"/>
      <c r="C12" s="32"/>
      <c r="D12" s="33"/>
      <c r="E12" s="33"/>
      <c r="F12" s="33"/>
      <c r="G12" s="34"/>
    </row>
    <row r="13" spans="1:7">
      <c r="A13" s="30" t="s">
        <v>82</v>
      </c>
      <c r="B13" s="35" t="s">
        <v>83</v>
      </c>
      <c r="C13" s="33">
        <f>+C14+C15+C16</f>
        <v>303650</v>
      </c>
      <c r="D13" s="33">
        <f t="shared" ref="D13:F13" si="1">+D14+D15+D16</f>
        <v>349880</v>
      </c>
      <c r="E13" s="33">
        <f t="shared" si="1"/>
        <v>194050</v>
      </c>
      <c r="F13" s="33">
        <f t="shared" si="1"/>
        <v>909790</v>
      </c>
      <c r="G13" s="36">
        <f>SUM(C13:F13)</f>
        <v>1757370</v>
      </c>
    </row>
    <row r="14" spans="1:7">
      <c r="A14" s="37" t="s">
        <v>84</v>
      </c>
      <c r="B14" s="38" t="s">
        <v>85</v>
      </c>
      <c r="C14" s="32">
        <v>287700</v>
      </c>
      <c r="D14" s="32">
        <v>335580</v>
      </c>
      <c r="E14" s="32">
        <v>193500</v>
      </c>
      <c r="F14" s="32">
        <v>890440</v>
      </c>
      <c r="G14" s="39">
        <f t="shared" ref="G14:G38" si="2">SUM(C14:F14)</f>
        <v>1707220</v>
      </c>
    </row>
    <row r="15" spans="1:7">
      <c r="A15" s="37" t="s">
        <v>86</v>
      </c>
      <c r="B15" s="38" t="s">
        <v>87</v>
      </c>
      <c r="C15" s="32">
        <v>15950</v>
      </c>
      <c r="D15" s="32">
        <v>14300</v>
      </c>
      <c r="E15" s="32">
        <v>550</v>
      </c>
      <c r="F15" s="32">
        <v>550</v>
      </c>
      <c r="G15" s="39">
        <f t="shared" si="2"/>
        <v>31350</v>
      </c>
    </row>
    <row r="16" spans="1:7">
      <c r="A16" s="40">
        <v>51107</v>
      </c>
      <c r="B16" s="38" t="s">
        <v>88</v>
      </c>
      <c r="C16" s="32">
        <v>0</v>
      </c>
      <c r="D16" s="32">
        <v>0</v>
      </c>
      <c r="E16" s="32">
        <v>0</v>
      </c>
      <c r="F16" s="32">
        <v>18800</v>
      </c>
      <c r="G16" s="39">
        <f t="shared" si="2"/>
        <v>18800</v>
      </c>
    </row>
    <row r="17" spans="1:7">
      <c r="A17" s="41">
        <v>512</v>
      </c>
      <c r="B17" s="42" t="s">
        <v>89</v>
      </c>
      <c r="C17" s="33">
        <f>SUM(C18:C21)</f>
        <v>12500</v>
      </c>
      <c r="D17" s="33">
        <f t="shared" ref="D17:F17" si="3">SUM(D18:D21)</f>
        <v>17010</v>
      </c>
      <c r="E17" s="33">
        <f t="shared" si="3"/>
        <v>0</v>
      </c>
      <c r="F17" s="33">
        <f t="shared" si="3"/>
        <v>36150</v>
      </c>
      <c r="G17" s="36">
        <f t="shared" si="2"/>
        <v>65660</v>
      </c>
    </row>
    <row r="18" spans="1:7">
      <c r="A18" s="40">
        <v>51201</v>
      </c>
      <c r="B18" s="38" t="s">
        <v>85</v>
      </c>
      <c r="C18" s="32">
        <f>([2]Contrato!$G$14)*12</f>
        <v>11400</v>
      </c>
      <c r="D18" s="32">
        <v>15360</v>
      </c>
      <c r="E18" s="32">
        <v>0</v>
      </c>
      <c r="F18" s="32">
        <v>26400</v>
      </c>
      <c r="G18" s="39">
        <f t="shared" si="2"/>
        <v>53160</v>
      </c>
    </row>
    <row r="19" spans="1:7">
      <c r="A19" s="40">
        <v>51202</v>
      </c>
      <c r="B19" s="38" t="s">
        <v>90</v>
      </c>
      <c r="C19" s="32">
        <v>0</v>
      </c>
      <c r="D19" s="32">
        <v>0</v>
      </c>
      <c r="E19" s="32">
        <v>0</v>
      </c>
      <c r="F19" s="32">
        <v>5000</v>
      </c>
      <c r="G19" s="39">
        <f t="shared" si="2"/>
        <v>5000</v>
      </c>
    </row>
    <row r="20" spans="1:7">
      <c r="A20" s="40">
        <v>51203</v>
      </c>
      <c r="B20" s="38" t="s">
        <v>87</v>
      </c>
      <c r="C20" s="32">
        <v>1100</v>
      </c>
      <c r="D20" s="32">
        <v>1650</v>
      </c>
      <c r="E20" s="32">
        <v>0</v>
      </c>
      <c r="F20" s="32">
        <v>2750</v>
      </c>
      <c r="G20" s="39">
        <f t="shared" si="2"/>
        <v>5500</v>
      </c>
    </row>
    <row r="21" spans="1:7">
      <c r="A21" s="40">
        <v>51207</v>
      </c>
      <c r="B21" s="38" t="s">
        <v>88</v>
      </c>
      <c r="C21" s="32">
        <v>0</v>
      </c>
      <c r="D21" s="32">
        <v>0</v>
      </c>
      <c r="E21" s="32">
        <v>0</v>
      </c>
      <c r="F21" s="32">
        <v>2000</v>
      </c>
      <c r="G21" s="39">
        <f t="shared" si="2"/>
        <v>2000</v>
      </c>
    </row>
    <row r="22" spans="1:7">
      <c r="A22" s="41">
        <v>513</v>
      </c>
      <c r="B22" s="42" t="s">
        <v>91</v>
      </c>
      <c r="C22" s="33">
        <f>SUM(C23:C24)</f>
        <v>14800</v>
      </c>
      <c r="D22" s="33">
        <f t="shared" ref="D22:F22" si="4">SUM(D23:D24)</f>
        <v>2000</v>
      </c>
      <c r="E22" s="33">
        <f t="shared" si="4"/>
        <v>2000</v>
      </c>
      <c r="F22" s="33">
        <f t="shared" si="4"/>
        <v>20000</v>
      </c>
      <c r="G22" s="36">
        <f t="shared" si="2"/>
        <v>38800</v>
      </c>
    </row>
    <row r="23" spans="1:7">
      <c r="A23" s="40">
        <v>51301</v>
      </c>
      <c r="B23" s="38" t="s">
        <v>92</v>
      </c>
      <c r="C23" s="32">
        <v>2000</v>
      </c>
      <c r="D23" s="32">
        <v>2000</v>
      </c>
      <c r="E23" s="32">
        <v>2000</v>
      </c>
      <c r="F23" s="32">
        <v>20000</v>
      </c>
      <c r="G23" s="39">
        <f t="shared" si="2"/>
        <v>26000</v>
      </c>
    </row>
    <row r="24" spans="1:7">
      <c r="A24" s="40">
        <v>51302</v>
      </c>
      <c r="B24" s="38" t="s">
        <v>93</v>
      </c>
      <c r="C24" s="32">
        <v>12800</v>
      </c>
      <c r="D24" s="32">
        <v>0</v>
      </c>
      <c r="E24" s="32">
        <v>0</v>
      </c>
      <c r="F24" s="32">
        <v>0</v>
      </c>
      <c r="G24" s="39">
        <f t="shared" si="2"/>
        <v>12800</v>
      </c>
    </row>
    <row r="25" spans="1:7">
      <c r="A25" s="41">
        <v>514</v>
      </c>
      <c r="B25" s="42" t="s">
        <v>94</v>
      </c>
      <c r="C25" s="33">
        <f>SUM(C26:C28)</f>
        <v>25593.5</v>
      </c>
      <c r="D25" s="33">
        <f t="shared" ref="D25:F25" si="5">SUM(D26:D28)</f>
        <v>29999.9</v>
      </c>
      <c r="E25" s="33">
        <f t="shared" si="5"/>
        <v>16617.5</v>
      </c>
      <c r="F25" s="33">
        <f t="shared" si="5"/>
        <v>81399.400000000009</v>
      </c>
      <c r="G25" s="36">
        <f t="shared" si="2"/>
        <v>153610.29999999999</v>
      </c>
    </row>
    <row r="26" spans="1:7">
      <c r="A26" s="40">
        <v>51401</v>
      </c>
      <c r="B26" s="38" t="s">
        <v>95</v>
      </c>
      <c r="C26" s="32">
        <f t="shared" ref="C26:E26" si="6">(C14+C16)*8.5%</f>
        <v>24454.5</v>
      </c>
      <c r="D26" s="32">
        <f t="shared" si="6"/>
        <v>28524.300000000003</v>
      </c>
      <c r="E26" s="32">
        <f t="shared" si="6"/>
        <v>16447.5</v>
      </c>
      <c r="F26" s="32">
        <f>(F14+F16)*8.5%</f>
        <v>77285.400000000009</v>
      </c>
      <c r="G26" s="39">
        <f t="shared" si="2"/>
        <v>146711.70000000001</v>
      </c>
    </row>
    <row r="27" spans="1:7">
      <c r="A27" s="40">
        <v>51402</v>
      </c>
      <c r="B27" s="38" t="s">
        <v>96</v>
      </c>
      <c r="C27" s="32">
        <f t="shared" ref="C27:E27" si="7">(C18+C21)*8.5%</f>
        <v>969.00000000000011</v>
      </c>
      <c r="D27" s="32">
        <f t="shared" si="7"/>
        <v>1305.6000000000001</v>
      </c>
      <c r="E27" s="32">
        <f t="shared" si="7"/>
        <v>0</v>
      </c>
      <c r="F27" s="32">
        <f>(F18+F21)*8.5%</f>
        <v>2414</v>
      </c>
      <c r="G27" s="39">
        <f t="shared" si="2"/>
        <v>4688.6000000000004</v>
      </c>
    </row>
    <row r="28" spans="1:7">
      <c r="A28" s="40">
        <v>51403</v>
      </c>
      <c r="B28" s="38" t="s">
        <v>97</v>
      </c>
      <c r="C28" s="32">
        <f t="shared" ref="C28:E28" si="8">(C23)*8.5%</f>
        <v>170</v>
      </c>
      <c r="D28" s="32">
        <f t="shared" si="8"/>
        <v>170</v>
      </c>
      <c r="E28" s="32">
        <f t="shared" si="8"/>
        <v>170</v>
      </c>
      <c r="F28" s="32">
        <f>(F23)*8.5%</f>
        <v>1700.0000000000002</v>
      </c>
      <c r="G28" s="39">
        <f t="shared" si="2"/>
        <v>2210</v>
      </c>
    </row>
    <row r="29" spans="1:7">
      <c r="A29" s="41">
        <v>515</v>
      </c>
      <c r="B29" s="42" t="s">
        <v>98</v>
      </c>
      <c r="C29" s="33">
        <f>+C30+C31+C32</f>
        <v>23335.25</v>
      </c>
      <c r="D29" s="33">
        <f t="shared" ref="D29:F29" si="9">+D30+D31+D32</f>
        <v>27352.850000000002</v>
      </c>
      <c r="E29" s="33">
        <f t="shared" si="9"/>
        <v>15151.25</v>
      </c>
      <c r="F29" s="33">
        <f t="shared" si="9"/>
        <v>74217.100000000006</v>
      </c>
      <c r="G29" s="36">
        <f t="shared" si="2"/>
        <v>140056.45000000001</v>
      </c>
    </row>
    <row r="30" spans="1:7">
      <c r="A30" s="40">
        <v>51501</v>
      </c>
      <c r="B30" s="38" t="s">
        <v>95</v>
      </c>
      <c r="C30" s="32">
        <f t="shared" ref="C30:E30" si="10">(C14+C16)*7.75%</f>
        <v>22296.75</v>
      </c>
      <c r="D30" s="32">
        <f t="shared" si="10"/>
        <v>26007.45</v>
      </c>
      <c r="E30" s="32">
        <f t="shared" si="10"/>
        <v>14996.25</v>
      </c>
      <c r="F30" s="32">
        <f>(F14+F16)*7.75%</f>
        <v>70466.100000000006</v>
      </c>
      <c r="G30" s="39">
        <f t="shared" si="2"/>
        <v>133766.54999999999</v>
      </c>
    </row>
    <row r="31" spans="1:7">
      <c r="A31" s="40">
        <v>51502</v>
      </c>
      <c r="B31" s="38" t="s">
        <v>96</v>
      </c>
      <c r="C31" s="32">
        <f t="shared" ref="C31:E31" si="11">(C18+C21)*7.75%</f>
        <v>883.5</v>
      </c>
      <c r="D31" s="32">
        <f t="shared" si="11"/>
        <v>1190.4000000000001</v>
      </c>
      <c r="E31" s="32">
        <f t="shared" si="11"/>
        <v>0</v>
      </c>
      <c r="F31" s="32">
        <f>(F18+F21)*7.75%</f>
        <v>2201</v>
      </c>
      <c r="G31" s="39">
        <f t="shared" si="2"/>
        <v>4274.8999999999996</v>
      </c>
    </row>
    <row r="32" spans="1:7">
      <c r="A32" s="40">
        <v>51503</v>
      </c>
      <c r="B32" s="38" t="s">
        <v>97</v>
      </c>
      <c r="C32" s="32">
        <f t="shared" ref="C32:E32" si="12">C23*7.75%</f>
        <v>155</v>
      </c>
      <c r="D32" s="32">
        <f t="shared" si="12"/>
        <v>155</v>
      </c>
      <c r="E32" s="32">
        <f t="shared" si="12"/>
        <v>155</v>
      </c>
      <c r="F32" s="32">
        <f>F23*7.75%</f>
        <v>1550</v>
      </c>
      <c r="G32" s="39">
        <f t="shared" si="2"/>
        <v>2015</v>
      </c>
    </row>
    <row r="33" spans="1:7">
      <c r="A33" s="40">
        <v>516</v>
      </c>
      <c r="B33" s="42" t="s">
        <v>99</v>
      </c>
      <c r="C33" s="33">
        <f>+C34+C35</f>
        <v>14000</v>
      </c>
      <c r="D33" s="33">
        <f t="shared" ref="D33:F33" si="13">+D34+D35</f>
        <v>0</v>
      </c>
      <c r="E33" s="33">
        <f t="shared" si="13"/>
        <v>0</v>
      </c>
      <c r="F33" s="33">
        <f t="shared" si="13"/>
        <v>0</v>
      </c>
      <c r="G33" s="36">
        <f t="shared" si="2"/>
        <v>14000</v>
      </c>
    </row>
    <row r="34" spans="1:7">
      <c r="A34" s="40">
        <v>51601</v>
      </c>
      <c r="B34" s="38" t="s">
        <v>100</v>
      </c>
      <c r="C34" s="32">
        <v>12000</v>
      </c>
      <c r="D34" s="32">
        <v>0</v>
      </c>
      <c r="E34" s="32">
        <v>0</v>
      </c>
      <c r="F34" s="32">
        <v>0</v>
      </c>
      <c r="G34" s="39">
        <f t="shared" si="2"/>
        <v>12000</v>
      </c>
    </row>
    <row r="35" spans="1:7">
      <c r="A35" s="40">
        <v>51602</v>
      </c>
      <c r="B35" s="31" t="s">
        <v>101</v>
      </c>
      <c r="C35" s="32">
        <v>2000</v>
      </c>
      <c r="D35" s="32">
        <v>0</v>
      </c>
      <c r="E35" s="32">
        <v>0</v>
      </c>
      <c r="F35" s="32">
        <v>0</v>
      </c>
      <c r="G35" s="39">
        <f t="shared" si="2"/>
        <v>2000</v>
      </c>
    </row>
    <row r="36" spans="1:7">
      <c r="A36" s="41">
        <v>517</v>
      </c>
      <c r="B36" s="35" t="s">
        <v>102</v>
      </c>
      <c r="C36" s="33">
        <f>SUM(C37:C38)</f>
        <v>25680</v>
      </c>
      <c r="D36" s="33">
        <f t="shared" ref="D36:F36" si="14">SUM(D37:D38)</f>
        <v>0</v>
      </c>
      <c r="E36" s="33">
        <f t="shared" si="14"/>
        <v>9720</v>
      </c>
      <c r="F36" s="33">
        <f t="shared" si="14"/>
        <v>14900</v>
      </c>
      <c r="G36" s="36">
        <f t="shared" si="2"/>
        <v>50300</v>
      </c>
    </row>
    <row r="37" spans="1:7">
      <c r="A37" s="40">
        <v>51701</v>
      </c>
      <c r="B37" s="31" t="s">
        <v>103</v>
      </c>
      <c r="C37" s="32">
        <v>15680</v>
      </c>
      <c r="D37" s="32">
        <f>[3]HOJA1!$K$116</f>
        <v>0</v>
      </c>
      <c r="E37" s="32">
        <v>9720</v>
      </c>
      <c r="F37" s="32">
        <v>14900</v>
      </c>
      <c r="G37" s="39">
        <f t="shared" si="2"/>
        <v>40300</v>
      </c>
    </row>
    <row r="38" spans="1:7">
      <c r="A38" s="40">
        <v>51702</v>
      </c>
      <c r="B38" s="31" t="s">
        <v>104</v>
      </c>
      <c r="C38" s="32">
        <v>10000</v>
      </c>
      <c r="D38" s="32">
        <v>0</v>
      </c>
      <c r="E38" s="32">
        <v>0</v>
      </c>
      <c r="F38" s="32">
        <v>0</v>
      </c>
      <c r="G38" s="39">
        <f t="shared" si="2"/>
        <v>10000</v>
      </c>
    </row>
    <row r="39" spans="1:7">
      <c r="A39" s="40"/>
      <c r="B39" s="31"/>
      <c r="C39" s="32"/>
      <c r="D39" s="32"/>
      <c r="E39" s="32"/>
      <c r="F39" s="32"/>
      <c r="G39" s="43"/>
    </row>
    <row r="40" spans="1:7">
      <c r="A40" s="41">
        <v>54</v>
      </c>
      <c r="B40" s="35" t="s">
        <v>105</v>
      </c>
      <c r="C40" s="33">
        <f>+C42+C58+C63+C74+C79+C84</f>
        <v>537000</v>
      </c>
      <c r="D40" s="33"/>
      <c r="E40" s="33"/>
      <c r="F40" s="33"/>
      <c r="G40" s="34">
        <f>+G42+G58+G63+G74+G79+G84</f>
        <v>537000</v>
      </c>
    </row>
    <row r="41" spans="1:7">
      <c r="A41" s="40"/>
      <c r="B41" s="31"/>
      <c r="C41" s="32"/>
      <c r="D41" s="32"/>
      <c r="E41" s="32"/>
      <c r="F41" s="32"/>
      <c r="G41" s="43"/>
    </row>
    <row r="42" spans="1:7">
      <c r="A42" s="41">
        <v>541</v>
      </c>
      <c r="B42" s="31" t="s">
        <v>106</v>
      </c>
      <c r="C42" s="33">
        <f>SUM(C43:C57)</f>
        <v>82300</v>
      </c>
      <c r="D42" s="32"/>
      <c r="E42" s="32"/>
      <c r="F42" s="32"/>
      <c r="G42" s="34">
        <f t="shared" ref="G42:G91" si="15">SUM(C42:F42)</f>
        <v>82300</v>
      </c>
    </row>
    <row r="43" spans="1:7">
      <c r="A43" s="40">
        <v>54101</v>
      </c>
      <c r="B43" s="31" t="s">
        <v>107</v>
      </c>
      <c r="C43" s="32">
        <v>10000</v>
      </c>
      <c r="D43" s="32"/>
      <c r="E43" s="32"/>
      <c r="F43" s="32"/>
      <c r="G43" s="43">
        <f t="shared" si="15"/>
        <v>10000</v>
      </c>
    </row>
    <row r="44" spans="1:7">
      <c r="A44" s="40">
        <v>54103</v>
      </c>
      <c r="B44" s="31" t="s">
        <v>108</v>
      </c>
      <c r="C44" s="32">
        <v>1000</v>
      </c>
      <c r="D44" s="32"/>
      <c r="E44" s="32"/>
      <c r="F44" s="32"/>
      <c r="G44" s="43">
        <f t="shared" si="15"/>
        <v>1000</v>
      </c>
    </row>
    <row r="45" spans="1:7">
      <c r="A45" s="40">
        <v>54104</v>
      </c>
      <c r="B45" s="31" t="s">
        <v>109</v>
      </c>
      <c r="C45" s="32">
        <v>2000</v>
      </c>
      <c r="D45" s="32"/>
      <c r="E45" s="32"/>
      <c r="F45" s="32"/>
      <c r="G45" s="43">
        <f t="shared" si="15"/>
        <v>2000</v>
      </c>
    </row>
    <row r="46" spans="1:7">
      <c r="A46" s="40">
        <v>54105</v>
      </c>
      <c r="B46" s="31" t="s">
        <v>110</v>
      </c>
      <c r="C46" s="32">
        <v>3000</v>
      </c>
      <c r="D46" s="32"/>
      <c r="E46" s="32"/>
      <c r="F46" s="32"/>
      <c r="G46" s="43">
        <f t="shared" si="15"/>
        <v>3000</v>
      </c>
    </row>
    <row r="47" spans="1:7">
      <c r="A47" s="40">
        <v>54106</v>
      </c>
      <c r="B47" s="31" t="s">
        <v>111</v>
      </c>
      <c r="C47" s="32">
        <v>1000</v>
      </c>
      <c r="D47" s="32"/>
      <c r="E47" s="32"/>
      <c r="F47" s="32"/>
      <c r="G47" s="43">
        <f t="shared" si="15"/>
        <v>1000</v>
      </c>
    </row>
    <row r="48" spans="1:7">
      <c r="A48" s="40">
        <v>54107</v>
      </c>
      <c r="B48" s="31" t="s">
        <v>112</v>
      </c>
      <c r="C48" s="32">
        <v>4000</v>
      </c>
      <c r="D48" s="32"/>
      <c r="E48" s="32"/>
      <c r="F48" s="32"/>
      <c r="G48" s="43">
        <f t="shared" si="15"/>
        <v>4000</v>
      </c>
    </row>
    <row r="49" spans="1:7">
      <c r="A49" s="40">
        <v>54108</v>
      </c>
      <c r="B49" s="31" t="s">
        <v>113</v>
      </c>
      <c r="C49" s="32">
        <v>100</v>
      </c>
      <c r="D49" s="32"/>
      <c r="E49" s="32"/>
      <c r="F49" s="32"/>
      <c r="G49" s="43">
        <f t="shared" si="15"/>
        <v>100</v>
      </c>
    </row>
    <row r="50" spans="1:7">
      <c r="A50" s="40">
        <v>54110</v>
      </c>
      <c r="B50" s="31" t="s">
        <v>114</v>
      </c>
      <c r="C50" s="32">
        <v>38000</v>
      </c>
      <c r="D50" s="32"/>
      <c r="E50" s="32"/>
      <c r="F50" s="32"/>
      <c r="G50" s="43">
        <f t="shared" si="15"/>
        <v>38000</v>
      </c>
    </row>
    <row r="51" spans="1:7">
      <c r="A51" s="40">
        <v>54111</v>
      </c>
      <c r="B51" s="31" t="s">
        <v>115</v>
      </c>
      <c r="C51" s="32">
        <v>4000</v>
      </c>
      <c r="D51" s="32"/>
      <c r="E51" s="32"/>
      <c r="F51" s="32"/>
      <c r="G51" s="43">
        <f t="shared" si="15"/>
        <v>4000</v>
      </c>
    </row>
    <row r="52" spans="1:7">
      <c r="A52" s="40">
        <v>54112</v>
      </c>
      <c r="B52" s="31" t="s">
        <v>116</v>
      </c>
      <c r="C52" s="32">
        <v>3000</v>
      </c>
      <c r="D52" s="32"/>
      <c r="E52" s="32"/>
      <c r="F52" s="32"/>
      <c r="G52" s="43">
        <f t="shared" si="15"/>
        <v>3000</v>
      </c>
    </row>
    <row r="53" spans="1:7">
      <c r="A53" s="40">
        <v>54114</v>
      </c>
      <c r="B53" s="31" t="s">
        <v>117</v>
      </c>
      <c r="C53" s="32">
        <v>4000</v>
      </c>
      <c r="D53" s="32"/>
      <c r="E53" s="32"/>
      <c r="F53" s="32"/>
      <c r="G53" s="43">
        <f t="shared" si="15"/>
        <v>4000</v>
      </c>
    </row>
    <row r="54" spans="1:7">
      <c r="A54" s="40">
        <v>54115</v>
      </c>
      <c r="B54" s="31" t="s">
        <v>118</v>
      </c>
      <c r="C54" s="32">
        <v>2000</v>
      </c>
      <c r="D54" s="32"/>
      <c r="E54" s="32"/>
      <c r="F54" s="32"/>
      <c r="G54" s="43">
        <f t="shared" si="15"/>
        <v>2000</v>
      </c>
    </row>
    <row r="55" spans="1:7">
      <c r="A55" s="40">
        <v>54118</v>
      </c>
      <c r="B55" s="31" t="s">
        <v>119</v>
      </c>
      <c r="C55" s="32">
        <v>2000</v>
      </c>
      <c r="D55" s="32"/>
      <c r="E55" s="32"/>
      <c r="F55" s="32"/>
      <c r="G55" s="43">
        <f t="shared" si="15"/>
        <v>2000</v>
      </c>
    </row>
    <row r="56" spans="1:7">
      <c r="A56" s="40">
        <v>54119</v>
      </c>
      <c r="B56" s="31" t="s">
        <v>120</v>
      </c>
      <c r="C56" s="32">
        <v>1200</v>
      </c>
      <c r="D56" s="32"/>
      <c r="E56" s="32"/>
      <c r="F56" s="32"/>
      <c r="G56" s="43">
        <f t="shared" si="15"/>
        <v>1200</v>
      </c>
    </row>
    <row r="57" spans="1:7">
      <c r="A57" s="40">
        <v>54199</v>
      </c>
      <c r="B57" s="31" t="s">
        <v>121</v>
      </c>
      <c r="C57" s="32">
        <v>7000</v>
      </c>
      <c r="D57" s="32"/>
      <c r="E57" s="32"/>
      <c r="F57" s="32"/>
      <c r="G57" s="43">
        <f t="shared" si="15"/>
        <v>7000</v>
      </c>
    </row>
    <row r="58" spans="1:7">
      <c r="A58" s="41">
        <v>542</v>
      </c>
      <c r="B58" s="31" t="s">
        <v>122</v>
      </c>
      <c r="C58" s="33">
        <f>SUM(C59:C62)</f>
        <v>319000</v>
      </c>
      <c r="D58" s="32"/>
      <c r="E58" s="32"/>
      <c r="F58" s="32"/>
      <c r="G58" s="34">
        <f t="shared" si="15"/>
        <v>319000</v>
      </c>
    </row>
    <row r="59" spans="1:7">
      <c r="A59" s="40">
        <v>54201</v>
      </c>
      <c r="B59" s="31" t="s">
        <v>123</v>
      </c>
      <c r="C59" s="32">
        <v>96000</v>
      </c>
      <c r="D59" s="32"/>
      <c r="E59" s="32"/>
      <c r="F59" s="32"/>
      <c r="G59" s="43">
        <f>SUM(C59:F59)</f>
        <v>96000</v>
      </c>
    </row>
    <row r="60" spans="1:7">
      <c r="A60" s="40">
        <v>54202</v>
      </c>
      <c r="B60" s="31" t="s">
        <v>124</v>
      </c>
      <c r="C60" s="32">
        <v>2000</v>
      </c>
      <c r="D60" s="32"/>
      <c r="E60" s="32"/>
      <c r="F60" s="32"/>
      <c r="G60" s="43">
        <f>SUM(C60:F60)</f>
        <v>2000</v>
      </c>
    </row>
    <row r="61" spans="1:7">
      <c r="A61" s="40">
        <v>54203</v>
      </c>
      <c r="B61" s="31" t="s">
        <v>125</v>
      </c>
      <c r="C61" s="32">
        <v>1000</v>
      </c>
      <c r="D61" s="32"/>
      <c r="E61" s="32"/>
      <c r="F61" s="32"/>
      <c r="G61" s="43">
        <f>SUM(C61:F61)</f>
        <v>1000</v>
      </c>
    </row>
    <row r="62" spans="1:7">
      <c r="A62" s="40">
        <v>54205</v>
      </c>
      <c r="B62" s="31" t="s">
        <v>126</v>
      </c>
      <c r="C62" s="32">
        <v>220000</v>
      </c>
      <c r="D62" s="32"/>
      <c r="E62" s="32"/>
      <c r="F62" s="32"/>
      <c r="G62" s="43">
        <f>SUM(C62:F62)</f>
        <v>220000</v>
      </c>
    </row>
    <row r="63" spans="1:7">
      <c r="A63" s="41">
        <v>543</v>
      </c>
      <c r="B63" s="31" t="s">
        <v>127</v>
      </c>
      <c r="C63" s="33">
        <f>SUM(C64:C73)</f>
        <v>98600</v>
      </c>
      <c r="D63" s="32"/>
      <c r="E63" s="32"/>
      <c r="F63" s="32"/>
      <c r="G63" s="34">
        <f t="shared" si="15"/>
        <v>98600</v>
      </c>
    </row>
    <row r="64" spans="1:7">
      <c r="A64" s="40">
        <v>54301</v>
      </c>
      <c r="B64" s="31" t="s">
        <v>128</v>
      </c>
      <c r="C64" s="32">
        <v>2000</v>
      </c>
      <c r="D64" s="32"/>
      <c r="E64" s="32"/>
      <c r="F64" s="32"/>
      <c r="G64" s="43">
        <f t="shared" si="15"/>
        <v>2000</v>
      </c>
    </row>
    <row r="65" spans="1:7">
      <c r="A65" s="40">
        <v>54303</v>
      </c>
      <c r="B65" s="31" t="s">
        <v>129</v>
      </c>
      <c r="C65" s="32">
        <v>1500</v>
      </c>
      <c r="D65" s="32"/>
      <c r="E65" s="32"/>
      <c r="F65" s="32"/>
      <c r="G65" s="43">
        <f t="shared" si="15"/>
        <v>1500</v>
      </c>
    </row>
    <row r="66" spans="1:7">
      <c r="A66" s="40">
        <v>54304</v>
      </c>
      <c r="B66" s="31" t="s">
        <v>130</v>
      </c>
      <c r="C66" s="32">
        <v>5000</v>
      </c>
      <c r="D66" s="32"/>
      <c r="E66" s="32"/>
      <c r="F66" s="32"/>
      <c r="G66" s="43">
        <f t="shared" si="15"/>
        <v>5000</v>
      </c>
    </row>
    <row r="67" spans="1:7">
      <c r="A67" s="40">
        <v>54305</v>
      </c>
      <c r="B67" s="31" t="s">
        <v>131</v>
      </c>
      <c r="C67" s="32">
        <v>3000</v>
      </c>
      <c r="D67" s="44"/>
      <c r="E67" s="32"/>
      <c r="F67" s="32"/>
      <c r="G67" s="43">
        <f t="shared" si="15"/>
        <v>3000</v>
      </c>
    </row>
    <row r="68" spans="1:7">
      <c r="A68" s="40">
        <v>54310</v>
      </c>
      <c r="B68" s="31" t="s">
        <v>132</v>
      </c>
      <c r="C68" s="32">
        <v>100</v>
      </c>
      <c r="D68" s="32"/>
      <c r="E68" s="32"/>
      <c r="F68" s="32"/>
      <c r="G68" s="43">
        <f t="shared" si="15"/>
        <v>100</v>
      </c>
    </row>
    <row r="69" spans="1:7">
      <c r="A69" s="40">
        <v>54313</v>
      </c>
      <c r="B69" s="31" t="s">
        <v>133</v>
      </c>
      <c r="C69" s="32">
        <v>2000</v>
      </c>
      <c r="D69" s="32"/>
      <c r="E69" s="32"/>
      <c r="F69" s="32"/>
      <c r="G69" s="43">
        <f t="shared" si="15"/>
        <v>2000</v>
      </c>
    </row>
    <row r="70" spans="1:7">
      <c r="A70" s="40">
        <v>54314</v>
      </c>
      <c r="B70" s="31" t="s">
        <v>134</v>
      </c>
      <c r="C70" s="32">
        <v>6500</v>
      </c>
      <c r="D70" s="32"/>
      <c r="E70" s="32"/>
      <c r="F70" s="32"/>
      <c r="G70" s="43">
        <f t="shared" si="15"/>
        <v>6500</v>
      </c>
    </row>
    <row r="71" spans="1:7">
      <c r="A71" s="40">
        <v>54316</v>
      </c>
      <c r="B71" s="31" t="s">
        <v>135</v>
      </c>
      <c r="C71" s="32">
        <v>3000</v>
      </c>
      <c r="D71" s="32"/>
      <c r="E71" s="32"/>
      <c r="F71" s="32"/>
      <c r="G71" s="43">
        <f t="shared" si="15"/>
        <v>3000</v>
      </c>
    </row>
    <row r="72" spans="1:7">
      <c r="A72" s="40">
        <v>54317</v>
      </c>
      <c r="B72" s="31" t="s">
        <v>136</v>
      </c>
      <c r="C72" s="32">
        <v>66500</v>
      </c>
      <c r="D72" s="32"/>
      <c r="E72" s="32"/>
      <c r="F72" s="32"/>
      <c r="G72" s="43">
        <f t="shared" si="15"/>
        <v>66500</v>
      </c>
    </row>
    <row r="73" spans="1:7">
      <c r="A73" s="40">
        <v>54399</v>
      </c>
      <c r="B73" s="31" t="s">
        <v>137</v>
      </c>
      <c r="C73" s="32">
        <v>9000</v>
      </c>
      <c r="D73" s="32"/>
      <c r="E73" s="32"/>
      <c r="F73" s="32"/>
      <c r="G73" s="43">
        <f t="shared" si="15"/>
        <v>9000</v>
      </c>
    </row>
    <row r="74" spans="1:7">
      <c r="A74" s="41">
        <v>544</v>
      </c>
      <c r="B74" s="31" t="s">
        <v>138</v>
      </c>
      <c r="C74" s="33">
        <f>SUM(C75:C78)</f>
        <v>7000</v>
      </c>
      <c r="D74" s="32"/>
      <c r="E74" s="32"/>
      <c r="F74" s="32"/>
      <c r="G74" s="34">
        <f t="shared" si="15"/>
        <v>7000</v>
      </c>
    </row>
    <row r="75" spans="1:7">
      <c r="A75" s="40">
        <v>54401</v>
      </c>
      <c r="B75" s="31" t="s">
        <v>139</v>
      </c>
      <c r="C75" s="32">
        <v>2000</v>
      </c>
      <c r="D75" s="32"/>
      <c r="E75" s="32"/>
      <c r="F75" s="32"/>
      <c r="G75" s="43">
        <f>SUM(C75:F75)</f>
        <v>2000</v>
      </c>
    </row>
    <row r="76" spans="1:7">
      <c r="A76" s="40">
        <v>54402</v>
      </c>
      <c r="B76" s="31" t="s">
        <v>140</v>
      </c>
      <c r="C76" s="32">
        <v>2000</v>
      </c>
      <c r="D76" s="32"/>
      <c r="E76" s="32"/>
      <c r="F76" s="32"/>
      <c r="G76" s="43">
        <f>SUM(C76:F76)</f>
        <v>2000</v>
      </c>
    </row>
    <row r="77" spans="1:7">
      <c r="A77" s="40">
        <v>54403</v>
      </c>
      <c r="B77" s="31" t="s">
        <v>141</v>
      </c>
      <c r="C77" s="32">
        <v>2000</v>
      </c>
      <c r="D77" s="32"/>
      <c r="E77" s="32"/>
      <c r="F77" s="32"/>
      <c r="G77" s="43">
        <f>SUM(C77:F77)</f>
        <v>2000</v>
      </c>
    </row>
    <row r="78" spans="1:7">
      <c r="A78" s="40">
        <v>54404</v>
      </c>
      <c r="B78" s="31" t="s">
        <v>142</v>
      </c>
      <c r="C78" s="32">
        <v>1000</v>
      </c>
      <c r="D78" s="32"/>
      <c r="E78" s="32"/>
      <c r="F78" s="32"/>
      <c r="G78" s="43">
        <f>SUM(C78:F78)</f>
        <v>1000</v>
      </c>
    </row>
    <row r="79" spans="1:7">
      <c r="A79" s="41">
        <v>545</v>
      </c>
      <c r="B79" s="31" t="s">
        <v>143</v>
      </c>
      <c r="C79" s="33">
        <f>SUM(C80:C83)</f>
        <v>30000</v>
      </c>
      <c r="D79" s="32"/>
      <c r="E79" s="32"/>
      <c r="F79" s="32"/>
      <c r="G79" s="34">
        <f t="shared" si="15"/>
        <v>30000</v>
      </c>
    </row>
    <row r="80" spans="1:7">
      <c r="A80" s="40">
        <v>54503</v>
      </c>
      <c r="B80" s="31" t="s">
        <v>144</v>
      </c>
      <c r="C80" s="32">
        <v>10000</v>
      </c>
      <c r="D80" s="32"/>
      <c r="E80" s="32"/>
      <c r="F80" s="32"/>
      <c r="G80" s="43">
        <f t="shared" si="15"/>
        <v>10000</v>
      </c>
    </row>
    <row r="81" spans="1:7">
      <c r="A81" s="40">
        <v>54504</v>
      </c>
      <c r="B81" s="31" t="s">
        <v>145</v>
      </c>
      <c r="C81" s="32">
        <v>10000</v>
      </c>
      <c r="D81" s="32"/>
      <c r="E81" s="32"/>
      <c r="F81" s="32"/>
      <c r="G81" s="43">
        <f t="shared" si="15"/>
        <v>10000</v>
      </c>
    </row>
    <row r="82" spans="1:7">
      <c r="A82" s="40">
        <v>54507</v>
      </c>
      <c r="B82" s="31" t="s">
        <v>146</v>
      </c>
      <c r="C82" s="32">
        <v>3000</v>
      </c>
      <c r="D82" s="32"/>
      <c r="E82" s="32"/>
      <c r="F82" s="32"/>
      <c r="G82" s="43">
        <f t="shared" si="15"/>
        <v>3000</v>
      </c>
    </row>
    <row r="83" spans="1:7">
      <c r="A83" s="40">
        <v>54599</v>
      </c>
      <c r="B83" s="31" t="s">
        <v>147</v>
      </c>
      <c r="C83" s="32">
        <v>7000</v>
      </c>
      <c r="D83" s="32"/>
      <c r="E83" s="32"/>
      <c r="F83" s="32"/>
      <c r="G83" s="43">
        <f t="shared" si="15"/>
        <v>7000</v>
      </c>
    </row>
    <row r="84" spans="1:7">
      <c r="A84" s="45">
        <v>546</v>
      </c>
      <c r="B84" s="46" t="s">
        <v>148</v>
      </c>
      <c r="C84" s="33">
        <f>+C85</f>
        <v>100</v>
      </c>
      <c r="D84" s="32"/>
      <c r="E84" s="32"/>
      <c r="F84" s="32"/>
      <c r="G84" s="34">
        <f t="shared" si="15"/>
        <v>100</v>
      </c>
    </row>
    <row r="85" spans="1:7">
      <c r="A85" s="47">
        <v>54602</v>
      </c>
      <c r="B85" s="48" t="s">
        <v>149</v>
      </c>
      <c r="C85" s="49">
        <v>100</v>
      </c>
      <c r="D85" s="49"/>
      <c r="E85" s="49"/>
      <c r="F85" s="49"/>
      <c r="G85" s="50">
        <f t="shared" si="15"/>
        <v>100</v>
      </c>
    </row>
    <row r="86" spans="1:7">
      <c r="A86" s="40"/>
      <c r="B86" s="31"/>
      <c r="C86" s="32"/>
      <c r="D86" s="32"/>
      <c r="E86" s="32"/>
      <c r="F86" s="32"/>
      <c r="G86" s="43"/>
    </row>
    <row r="87" spans="1:7">
      <c r="A87" s="41">
        <v>55</v>
      </c>
      <c r="B87" s="35" t="s">
        <v>150</v>
      </c>
      <c r="C87" s="33">
        <f>+C89+C91</f>
        <v>34500</v>
      </c>
      <c r="D87" s="33"/>
      <c r="E87" s="33"/>
      <c r="F87" s="33"/>
      <c r="G87" s="34">
        <f>+G89+G91</f>
        <v>34500</v>
      </c>
    </row>
    <row r="88" spans="1:7">
      <c r="A88" s="40"/>
      <c r="B88" s="31"/>
      <c r="C88" s="32"/>
      <c r="D88" s="32"/>
      <c r="E88" s="32"/>
      <c r="F88" s="32"/>
      <c r="G88" s="43"/>
    </row>
    <row r="89" spans="1:7">
      <c r="A89" s="41">
        <v>556</v>
      </c>
      <c r="B89" s="31" t="s">
        <v>151</v>
      </c>
      <c r="C89" s="33">
        <f>SUM(C90:C90)</f>
        <v>30000</v>
      </c>
      <c r="D89" s="32"/>
      <c r="E89" s="32"/>
      <c r="F89" s="32"/>
      <c r="G89" s="34">
        <f t="shared" si="15"/>
        <v>30000</v>
      </c>
    </row>
    <row r="90" spans="1:7">
      <c r="A90" s="40">
        <v>55603</v>
      </c>
      <c r="B90" s="31" t="s">
        <v>152</v>
      </c>
      <c r="C90" s="32">
        <v>30000</v>
      </c>
      <c r="D90" s="32"/>
      <c r="E90" s="32"/>
      <c r="F90" s="32"/>
      <c r="G90" s="43">
        <f>SUM(C90:F90)</f>
        <v>30000</v>
      </c>
    </row>
    <row r="91" spans="1:7">
      <c r="A91" s="41">
        <v>557</v>
      </c>
      <c r="B91" s="31" t="s">
        <v>153</v>
      </c>
      <c r="C91" s="33">
        <f>SUM(C92:C93)</f>
        <v>4500</v>
      </c>
      <c r="D91" s="32"/>
      <c r="E91" s="32"/>
      <c r="F91" s="32"/>
      <c r="G91" s="34">
        <f t="shared" si="15"/>
        <v>4500</v>
      </c>
    </row>
    <row r="92" spans="1:7">
      <c r="A92" s="40">
        <v>55703</v>
      </c>
      <c r="B92" s="31" t="s">
        <v>154</v>
      </c>
      <c r="C92" s="32">
        <v>1500</v>
      </c>
      <c r="D92" s="32"/>
      <c r="E92" s="32"/>
      <c r="F92" s="32"/>
      <c r="G92" s="43">
        <f>SUM(C92:F92)</f>
        <v>1500</v>
      </c>
    </row>
    <row r="93" spans="1:7">
      <c r="A93" s="40">
        <v>55799</v>
      </c>
      <c r="B93" s="31" t="s">
        <v>155</v>
      </c>
      <c r="C93" s="32">
        <v>3000</v>
      </c>
      <c r="D93" s="32"/>
      <c r="E93" s="32"/>
      <c r="F93" s="32"/>
      <c r="G93" s="43">
        <f>SUM(C93:F93)</f>
        <v>3000</v>
      </c>
    </row>
    <row r="94" spans="1:7">
      <c r="A94" s="40"/>
      <c r="B94" s="31"/>
      <c r="C94" s="32"/>
      <c r="D94" s="32"/>
      <c r="E94" s="32"/>
      <c r="F94" s="32"/>
      <c r="G94" s="43"/>
    </row>
    <row r="95" spans="1:7">
      <c r="A95" s="41">
        <v>56</v>
      </c>
      <c r="B95" s="35" t="s">
        <v>50</v>
      </c>
      <c r="C95" s="33">
        <f>+C97</f>
        <v>9256.34</v>
      </c>
      <c r="D95" s="33"/>
      <c r="E95" s="33"/>
      <c r="F95" s="33"/>
      <c r="G95" s="34">
        <f>+G97</f>
        <v>9256.34</v>
      </c>
    </row>
    <row r="96" spans="1:7">
      <c r="A96" s="40"/>
      <c r="B96" s="31"/>
      <c r="C96" s="32"/>
      <c r="D96" s="32"/>
      <c r="E96" s="32"/>
      <c r="F96" s="32"/>
      <c r="G96" s="43"/>
    </row>
    <row r="97" spans="1:7">
      <c r="A97" s="41">
        <v>563</v>
      </c>
      <c r="B97" s="31" t="s">
        <v>156</v>
      </c>
      <c r="C97" s="33">
        <f>+C98+C99</f>
        <v>9256.34</v>
      </c>
      <c r="D97" s="32"/>
      <c r="E97" s="32"/>
      <c r="F97" s="32"/>
      <c r="G97" s="34">
        <f t="shared" ref="G97" si="16">SUM(C97:F97)</f>
        <v>9256.34</v>
      </c>
    </row>
    <row r="98" spans="1:7">
      <c r="A98" s="40">
        <v>56303</v>
      </c>
      <c r="B98" s="31" t="s">
        <v>157</v>
      </c>
      <c r="C98" s="32">
        <v>1967.09</v>
      </c>
      <c r="D98" s="32"/>
      <c r="E98" s="32"/>
      <c r="F98" s="32"/>
      <c r="G98" s="43">
        <f>SUM(C98:F98)</f>
        <v>1967.09</v>
      </c>
    </row>
    <row r="99" spans="1:7">
      <c r="A99" s="51">
        <v>56304</v>
      </c>
      <c r="B99" s="52" t="s">
        <v>158</v>
      </c>
      <c r="C99" s="53">
        <v>7289.25</v>
      </c>
      <c r="D99" s="53"/>
      <c r="E99" s="53"/>
      <c r="F99" s="53"/>
      <c r="G99" s="54">
        <f>SUM(C99:F99)</f>
        <v>7289.25</v>
      </c>
    </row>
    <row r="100" spans="1:7" ht="15.75" thickBot="1">
      <c r="A100" s="55"/>
      <c r="B100" s="56" t="s">
        <v>159</v>
      </c>
      <c r="C100" s="57">
        <f>+C11+C40+C87+C95</f>
        <v>1000315.09</v>
      </c>
      <c r="D100" s="57">
        <f>+D11</f>
        <v>426242.75</v>
      </c>
      <c r="E100" s="57">
        <f>+E11</f>
        <v>237538.75</v>
      </c>
      <c r="F100" s="57">
        <f>+F11</f>
        <v>1136456.5</v>
      </c>
      <c r="G100" s="58">
        <f>G11+G40+G87+G95</f>
        <v>2800553.09</v>
      </c>
    </row>
  </sheetData>
  <mergeCells count="12">
    <mergeCell ref="C8:D8"/>
    <mergeCell ref="E8:F8"/>
    <mergeCell ref="A1:G1"/>
    <mergeCell ref="A2:G2"/>
    <mergeCell ref="A3:G3"/>
    <mergeCell ref="A4:G4"/>
    <mergeCell ref="A5:A10"/>
    <mergeCell ref="B5:B10"/>
    <mergeCell ref="C5:F5"/>
    <mergeCell ref="G5:G10"/>
    <mergeCell ref="C6:F6"/>
    <mergeCell ref="C7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="140" zoomScaleNormal="140" workbookViewId="0">
      <selection activeCell="D19" sqref="D19"/>
    </sheetView>
  </sheetViews>
  <sheetFormatPr baseColWidth="10" defaultRowHeight="15"/>
  <cols>
    <col min="1" max="1" width="7.42578125" customWidth="1"/>
    <col min="2" max="2" width="34.28515625" customWidth="1"/>
    <col min="3" max="3" width="20.85546875" customWidth="1"/>
    <col min="4" max="4" width="17.140625" customWidth="1"/>
  </cols>
  <sheetData>
    <row r="1" spans="1:4">
      <c r="A1" s="324" t="s">
        <v>60</v>
      </c>
      <c r="B1" s="325"/>
      <c r="C1" s="325"/>
      <c r="D1" s="326"/>
    </row>
    <row r="2" spans="1:4">
      <c r="A2" s="327" t="s">
        <v>160</v>
      </c>
      <c r="B2" s="328"/>
      <c r="C2" s="328"/>
      <c r="D2" s="329"/>
    </row>
    <row r="3" spans="1:4">
      <c r="A3" s="330" t="s">
        <v>62</v>
      </c>
      <c r="B3" s="331"/>
      <c r="C3" s="331"/>
      <c r="D3" s="332"/>
    </row>
    <row r="4" spans="1:4" ht="15.75" thickBot="1">
      <c r="A4" s="312" t="s">
        <v>63</v>
      </c>
      <c r="B4" s="313"/>
      <c r="C4" s="313"/>
      <c r="D4" s="314"/>
    </row>
    <row r="5" spans="1:4" ht="18">
      <c r="A5" s="315" t="s">
        <v>64</v>
      </c>
      <c r="B5" s="318" t="s">
        <v>65</v>
      </c>
      <c r="C5" s="71" t="s">
        <v>172</v>
      </c>
      <c r="D5" s="321" t="s">
        <v>67</v>
      </c>
    </row>
    <row r="6" spans="1:4" ht="18">
      <c r="A6" s="316"/>
      <c r="B6" s="319"/>
      <c r="C6" s="72" t="s">
        <v>173</v>
      </c>
      <c r="D6" s="322"/>
    </row>
    <row r="7" spans="1:4" ht="18">
      <c r="A7" s="316"/>
      <c r="B7" s="319"/>
      <c r="C7" s="72" t="s">
        <v>174</v>
      </c>
      <c r="D7" s="322"/>
    </row>
    <row r="8" spans="1:4">
      <c r="A8" s="316"/>
      <c r="B8" s="319"/>
      <c r="C8" s="73" t="s">
        <v>175</v>
      </c>
      <c r="D8" s="322"/>
    </row>
    <row r="9" spans="1:4">
      <c r="A9" s="316"/>
      <c r="B9" s="319"/>
      <c r="C9" s="74" t="s">
        <v>176</v>
      </c>
      <c r="D9" s="322"/>
    </row>
    <row r="10" spans="1:4" ht="15.75" thickBot="1">
      <c r="A10" s="317"/>
      <c r="B10" s="320"/>
      <c r="C10" s="75" t="s">
        <v>177</v>
      </c>
      <c r="D10" s="323"/>
    </row>
    <row r="11" spans="1:4">
      <c r="A11" s="59">
        <v>55</v>
      </c>
      <c r="B11" s="65" t="s">
        <v>165</v>
      </c>
      <c r="C11" s="76">
        <v>80442.63</v>
      </c>
      <c r="D11" s="80">
        <v>80442.63</v>
      </c>
    </row>
    <row r="12" spans="1:4">
      <c r="A12" s="60"/>
      <c r="B12" s="66"/>
      <c r="C12" s="77"/>
      <c r="D12" s="81"/>
    </row>
    <row r="13" spans="1:4">
      <c r="A13" s="61">
        <v>553</v>
      </c>
      <c r="B13" s="67" t="s">
        <v>166</v>
      </c>
      <c r="C13" s="78">
        <v>80442.63</v>
      </c>
      <c r="D13" s="82">
        <v>80442.63</v>
      </c>
    </row>
    <row r="14" spans="1:4">
      <c r="A14" s="62" t="s">
        <v>161</v>
      </c>
      <c r="B14" s="68" t="s">
        <v>167</v>
      </c>
      <c r="C14" s="77">
        <v>80442.63</v>
      </c>
      <c r="D14" s="81">
        <v>80442.63</v>
      </c>
    </row>
    <row r="15" spans="1:4">
      <c r="A15" s="62"/>
      <c r="B15" s="68"/>
      <c r="C15" s="77"/>
      <c r="D15" s="81"/>
    </row>
    <row r="16" spans="1:4">
      <c r="A16" s="63" t="s">
        <v>162</v>
      </c>
      <c r="B16" s="69" t="s">
        <v>168</v>
      </c>
      <c r="C16" s="78">
        <v>647120.61</v>
      </c>
      <c r="D16" s="82">
        <v>647120.61</v>
      </c>
    </row>
    <row r="17" spans="1:4">
      <c r="A17" s="63" t="s">
        <v>163</v>
      </c>
      <c r="B17" s="69" t="s">
        <v>169</v>
      </c>
      <c r="C17" s="78">
        <v>647120.61</v>
      </c>
      <c r="D17" s="82">
        <v>647120.61</v>
      </c>
    </row>
    <row r="18" spans="1:4">
      <c r="A18" s="62" t="s">
        <v>164</v>
      </c>
      <c r="B18" s="68" t="s">
        <v>170</v>
      </c>
      <c r="C18" s="77">
        <v>647120.61</v>
      </c>
      <c r="D18" s="81">
        <f>SUM(C18:C18)</f>
        <v>647120.61</v>
      </c>
    </row>
    <row r="19" spans="1:4">
      <c r="A19" s="62"/>
      <c r="B19" s="68"/>
      <c r="C19" s="77"/>
      <c r="D19" s="81"/>
    </row>
    <row r="20" spans="1:4" ht="15.75" thickBot="1">
      <c r="A20" s="64"/>
      <c r="B20" s="70" t="s">
        <v>171</v>
      </c>
      <c r="C20" s="79" t="s">
        <v>178</v>
      </c>
      <c r="D20" s="83">
        <f>+D11+D16</f>
        <v>727563.24</v>
      </c>
    </row>
  </sheetData>
  <mergeCells count="7">
    <mergeCell ref="A4:D4"/>
    <mergeCell ref="A5:A10"/>
    <mergeCell ref="B5:B10"/>
    <mergeCell ref="D5:D10"/>
    <mergeCell ref="A1:D1"/>
    <mergeCell ref="A2:D2"/>
    <mergeCell ref="A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workbookViewId="0">
      <selection activeCell="H25" sqref="H25"/>
    </sheetView>
  </sheetViews>
  <sheetFormatPr baseColWidth="10" defaultRowHeight="15"/>
  <cols>
    <col min="1" max="1" width="5" customWidth="1"/>
    <col min="2" max="2" width="24.7109375" customWidth="1"/>
    <col min="3" max="3" width="12.7109375" customWidth="1"/>
    <col min="4" max="4" width="12.5703125" customWidth="1"/>
    <col min="5" max="5" width="12.7109375" customWidth="1"/>
    <col min="6" max="6" width="12.85546875" customWidth="1"/>
    <col min="7" max="7" width="12.140625" customWidth="1"/>
  </cols>
  <sheetData>
    <row r="1" spans="1:7">
      <c r="A1" s="334" t="s">
        <v>60</v>
      </c>
      <c r="B1" s="335"/>
      <c r="C1" s="335"/>
      <c r="D1" s="335"/>
      <c r="E1" s="335"/>
      <c r="F1" s="335"/>
      <c r="G1" s="336"/>
    </row>
    <row r="2" spans="1:7">
      <c r="A2" s="337" t="s">
        <v>179</v>
      </c>
      <c r="B2" s="338"/>
      <c r="C2" s="338"/>
      <c r="D2" s="338"/>
      <c r="E2" s="338"/>
      <c r="F2" s="338"/>
      <c r="G2" s="339"/>
    </row>
    <row r="3" spans="1:7">
      <c r="A3" s="340" t="s">
        <v>62</v>
      </c>
      <c r="B3" s="341"/>
      <c r="C3" s="341"/>
      <c r="D3" s="341"/>
      <c r="E3" s="341"/>
      <c r="F3" s="341"/>
      <c r="G3" s="342"/>
    </row>
    <row r="4" spans="1:7" ht="15.75" thickBot="1">
      <c r="A4" s="343" t="s">
        <v>63</v>
      </c>
      <c r="B4" s="344"/>
      <c r="C4" s="344"/>
      <c r="D4" s="344"/>
      <c r="E4" s="344"/>
      <c r="F4" s="344"/>
      <c r="G4" s="345"/>
    </row>
    <row r="5" spans="1:7">
      <c r="A5" s="346" t="s">
        <v>64</v>
      </c>
      <c r="B5" s="350" t="s">
        <v>65</v>
      </c>
      <c r="C5" s="354" t="s">
        <v>66</v>
      </c>
      <c r="D5" s="354"/>
      <c r="E5" s="354"/>
      <c r="F5" s="354"/>
      <c r="G5" s="355" t="s">
        <v>67</v>
      </c>
    </row>
    <row r="6" spans="1:7">
      <c r="A6" s="347"/>
      <c r="B6" s="351"/>
      <c r="C6" s="359" t="s">
        <v>174</v>
      </c>
      <c r="D6" s="359"/>
      <c r="E6" s="359"/>
      <c r="F6" s="359"/>
      <c r="G6" s="356"/>
    </row>
    <row r="7" spans="1:7">
      <c r="A7" s="347"/>
      <c r="B7" s="351"/>
      <c r="C7" s="351" t="s">
        <v>180</v>
      </c>
      <c r="D7" s="351"/>
      <c r="E7" s="351"/>
      <c r="F7" s="351"/>
      <c r="G7" s="356"/>
    </row>
    <row r="8" spans="1:7">
      <c r="A8" s="348"/>
      <c r="B8" s="352"/>
      <c r="C8" s="333" t="s">
        <v>181</v>
      </c>
      <c r="D8" s="333"/>
      <c r="E8" s="333" t="s">
        <v>71</v>
      </c>
      <c r="F8" s="333"/>
      <c r="G8" s="357"/>
    </row>
    <row r="9" spans="1:7">
      <c r="A9" s="348"/>
      <c r="B9" s="352"/>
      <c r="C9" s="84" t="s">
        <v>72</v>
      </c>
      <c r="D9" s="84" t="s">
        <v>73</v>
      </c>
      <c r="E9" s="84" t="s">
        <v>74</v>
      </c>
      <c r="F9" s="84" t="s">
        <v>75</v>
      </c>
      <c r="G9" s="357"/>
    </row>
    <row r="10" spans="1:7" ht="18">
      <c r="A10" s="349"/>
      <c r="B10" s="353"/>
      <c r="C10" s="85" t="s">
        <v>76</v>
      </c>
      <c r="D10" s="85" t="s">
        <v>77</v>
      </c>
      <c r="E10" s="85" t="s">
        <v>78</v>
      </c>
      <c r="F10" s="85" t="s">
        <v>79</v>
      </c>
      <c r="G10" s="358"/>
    </row>
    <row r="11" spans="1:7">
      <c r="A11" s="86" t="s">
        <v>80</v>
      </c>
      <c r="B11" s="87" t="s">
        <v>182</v>
      </c>
      <c r="C11" s="88">
        <f>+C13+C16+C22+C25</f>
        <v>178017</v>
      </c>
      <c r="D11" s="88">
        <f>+D13+D16+D22+D25</f>
        <v>11000</v>
      </c>
      <c r="E11" s="88">
        <f>+E13+E16+E22+E25</f>
        <v>14850</v>
      </c>
      <c r="F11" s="88">
        <f>+F13+F16+F22+F25+F20</f>
        <v>176079.22975</v>
      </c>
      <c r="G11" s="89">
        <f>G14+G15+G17+G18+G19+G21+G23+G24+G26+G27</f>
        <v>379946.22975</v>
      </c>
    </row>
    <row r="12" spans="1:7">
      <c r="A12" s="90"/>
      <c r="B12" s="91"/>
      <c r="C12" s="92"/>
      <c r="D12" s="92"/>
      <c r="E12" s="92"/>
      <c r="F12" s="92"/>
      <c r="G12" s="93"/>
    </row>
    <row r="13" spans="1:7">
      <c r="A13" s="90" t="s">
        <v>82</v>
      </c>
      <c r="B13" s="94" t="s">
        <v>183</v>
      </c>
      <c r="C13" s="92">
        <f>+C14+C15</f>
        <v>164640</v>
      </c>
      <c r="D13" s="92">
        <f t="shared" ref="D13:F13" si="0">+D14+D15</f>
        <v>11000</v>
      </c>
      <c r="E13" s="92">
        <f t="shared" si="0"/>
        <v>14850</v>
      </c>
      <c r="F13" s="92">
        <f t="shared" si="0"/>
        <v>78650</v>
      </c>
      <c r="G13" s="93">
        <f>+G14+G15</f>
        <v>269140</v>
      </c>
    </row>
    <row r="14" spans="1:7">
      <c r="A14" s="95" t="s">
        <v>86</v>
      </c>
      <c r="B14" s="91" t="s">
        <v>87</v>
      </c>
      <c r="C14" s="96">
        <v>0</v>
      </c>
      <c r="D14" s="96">
        <v>11000</v>
      </c>
      <c r="E14" s="96">
        <v>14850</v>
      </c>
      <c r="F14" s="96">
        <v>78650</v>
      </c>
      <c r="G14" s="97">
        <f>SUM(C14:F14)</f>
        <v>104500</v>
      </c>
    </row>
    <row r="15" spans="1:7">
      <c r="A15" s="47">
        <v>51105</v>
      </c>
      <c r="B15" s="91" t="s">
        <v>184</v>
      </c>
      <c r="C15" s="98">
        <v>164640</v>
      </c>
      <c r="D15" s="98">
        <v>0</v>
      </c>
      <c r="E15" s="98">
        <v>0</v>
      </c>
      <c r="F15" s="98">
        <v>0</v>
      </c>
      <c r="G15" s="97">
        <f>SUM(C15:F15)</f>
        <v>164640</v>
      </c>
    </row>
    <row r="16" spans="1:7">
      <c r="A16" s="45">
        <v>512</v>
      </c>
      <c r="B16" s="94" t="s">
        <v>89</v>
      </c>
      <c r="C16" s="92">
        <f>C18+C19+C17</f>
        <v>0</v>
      </c>
      <c r="D16" s="92">
        <f>D18+D19+D17</f>
        <v>0</v>
      </c>
      <c r="E16" s="92">
        <f>E18+E19+E17</f>
        <v>0</v>
      </c>
      <c r="F16" s="92">
        <f>F18+F19+F17</f>
        <v>76237.84</v>
      </c>
      <c r="G16" s="93">
        <f>SUM(C16:F16)</f>
        <v>76237.84</v>
      </c>
    </row>
    <row r="17" spans="1:7">
      <c r="A17" s="47">
        <v>51201</v>
      </c>
      <c r="B17" s="91" t="s">
        <v>85</v>
      </c>
      <c r="C17" s="96">
        <v>0</v>
      </c>
      <c r="D17" s="96">
        <v>0</v>
      </c>
      <c r="E17" s="96">
        <v>0</v>
      </c>
      <c r="F17" s="96">
        <v>59000</v>
      </c>
      <c r="G17" s="43">
        <f>F17+E17+D17+C17</f>
        <v>59000</v>
      </c>
    </row>
    <row r="18" spans="1:7">
      <c r="A18" s="47">
        <v>51203</v>
      </c>
      <c r="B18" s="91" t="s">
        <v>87</v>
      </c>
      <c r="C18" s="96">
        <v>0</v>
      </c>
      <c r="D18" s="96">
        <v>0</v>
      </c>
      <c r="E18" s="96">
        <v>0</v>
      </c>
      <c r="F18" s="96">
        <v>15950</v>
      </c>
      <c r="G18" s="97">
        <f>SUM(C18:F18)</f>
        <v>15950</v>
      </c>
    </row>
    <row r="19" spans="1:7">
      <c r="A19" s="47">
        <v>51207</v>
      </c>
      <c r="B19" s="91" t="s">
        <v>185</v>
      </c>
      <c r="C19" s="99">
        <v>0</v>
      </c>
      <c r="D19" s="99">
        <v>0</v>
      </c>
      <c r="E19" s="99">
        <v>0</v>
      </c>
      <c r="F19" s="99">
        <v>1287.8399999999999</v>
      </c>
      <c r="G19" s="97">
        <f t="shared" ref="G19:G22" si="1">SUM(C19:F19)</f>
        <v>1287.8399999999999</v>
      </c>
    </row>
    <row r="20" spans="1:7">
      <c r="A20" s="41">
        <v>513</v>
      </c>
      <c r="B20" s="100" t="s">
        <v>91</v>
      </c>
      <c r="C20" s="101">
        <f>+C21</f>
        <v>0</v>
      </c>
      <c r="D20" s="101">
        <f t="shared" ref="D20:F20" si="2">+D21</f>
        <v>0</v>
      </c>
      <c r="E20" s="101">
        <f t="shared" si="2"/>
        <v>0</v>
      </c>
      <c r="F20" s="101">
        <f t="shared" si="2"/>
        <v>9801.82</v>
      </c>
      <c r="G20" s="102">
        <f t="shared" si="1"/>
        <v>9801.82</v>
      </c>
    </row>
    <row r="21" spans="1:7">
      <c r="A21" s="40">
        <v>51301</v>
      </c>
      <c r="B21" s="91" t="s">
        <v>186</v>
      </c>
      <c r="C21" s="99">
        <v>0</v>
      </c>
      <c r="D21" s="99"/>
      <c r="E21" s="99"/>
      <c r="F21" s="99">
        <v>9801.82</v>
      </c>
      <c r="G21" s="97">
        <f t="shared" si="1"/>
        <v>9801.82</v>
      </c>
    </row>
    <row r="22" spans="1:7">
      <c r="A22" s="45">
        <v>514</v>
      </c>
      <c r="B22" s="94" t="s">
        <v>187</v>
      </c>
      <c r="C22" s="92">
        <f>C23+C24</f>
        <v>6997.2000000000007</v>
      </c>
      <c r="D22" s="92">
        <f t="shared" ref="D22:F22" si="3">D23+D24</f>
        <v>0</v>
      </c>
      <c r="E22" s="92">
        <f t="shared" si="3"/>
        <v>0</v>
      </c>
      <c r="F22" s="92">
        <f t="shared" si="3"/>
        <v>5957.6211000000003</v>
      </c>
      <c r="G22" s="102">
        <f t="shared" si="1"/>
        <v>12954.821100000001</v>
      </c>
    </row>
    <row r="23" spans="1:7">
      <c r="A23" s="47">
        <v>51401</v>
      </c>
      <c r="B23" s="91" t="s">
        <v>95</v>
      </c>
      <c r="C23" s="98">
        <f>82320*8.5%</f>
        <v>6997.2000000000007</v>
      </c>
      <c r="D23" s="98">
        <f>D15*8.5%</f>
        <v>0</v>
      </c>
      <c r="E23" s="98">
        <f>E15*8.5%</f>
        <v>0</v>
      </c>
      <c r="F23" s="98">
        <f>F15*8.5%</f>
        <v>0</v>
      </c>
      <c r="G23" s="97">
        <f>SUM(C23:F23)</f>
        <v>6997.2000000000007</v>
      </c>
    </row>
    <row r="24" spans="1:7">
      <c r="A24" s="47">
        <v>51402</v>
      </c>
      <c r="B24" s="91" t="s">
        <v>188</v>
      </c>
      <c r="C24" s="98">
        <v>0</v>
      </c>
      <c r="D24" s="98">
        <f>(GE17+D19+D21)*8.5%</f>
        <v>0</v>
      </c>
      <c r="E24" s="98">
        <f>(GF17+E19+E21)*8.5%</f>
        <v>0</v>
      </c>
      <c r="F24" s="98">
        <f>(F21+F19+F17)*8.5%</f>
        <v>5957.6211000000003</v>
      </c>
      <c r="G24" s="97">
        <f>SUM(C24:F24)</f>
        <v>5957.6211000000003</v>
      </c>
    </row>
    <row r="25" spans="1:7">
      <c r="A25" s="45">
        <v>515</v>
      </c>
      <c r="B25" s="94" t="s">
        <v>189</v>
      </c>
      <c r="C25" s="103">
        <f>C26+C27</f>
        <v>6379.8</v>
      </c>
      <c r="D25" s="103">
        <f t="shared" ref="D25:F25" si="4">D26+D27</f>
        <v>0</v>
      </c>
      <c r="E25" s="103">
        <f t="shared" si="4"/>
        <v>0</v>
      </c>
      <c r="F25" s="103">
        <f t="shared" si="4"/>
        <v>5431.9486500000003</v>
      </c>
      <c r="G25" s="93">
        <f>SUM(C25:F25)</f>
        <v>11811.748650000001</v>
      </c>
    </row>
    <row r="26" spans="1:7">
      <c r="A26" s="47">
        <v>51501</v>
      </c>
      <c r="B26" s="91" t="s">
        <v>95</v>
      </c>
      <c r="C26" s="98">
        <f>82320*7.75%</f>
        <v>6379.8</v>
      </c>
      <c r="D26" s="98">
        <v>0</v>
      </c>
      <c r="E26" s="98">
        <v>0</v>
      </c>
      <c r="F26" s="98">
        <v>0</v>
      </c>
      <c r="G26" s="97">
        <f>SUM(C26:F26)</f>
        <v>6379.8</v>
      </c>
    </row>
    <row r="27" spans="1:7">
      <c r="A27" s="47">
        <v>51502</v>
      </c>
      <c r="B27" s="91" t="s">
        <v>188</v>
      </c>
      <c r="C27" s="98">
        <f>(C19+C21+C17)*7.75%</f>
        <v>0</v>
      </c>
      <c r="D27" s="98">
        <f>(D19+D21+D17)*7.75%</f>
        <v>0</v>
      </c>
      <c r="E27" s="98">
        <f>(E19+E21+E17)*7.75%</f>
        <v>0</v>
      </c>
      <c r="F27" s="98">
        <f>(F19+F21+F17)*7.75%</f>
        <v>5431.9486500000003</v>
      </c>
      <c r="G27" s="97">
        <f t="shared" ref="G27:G28" si="5">SUM(C27:F27)</f>
        <v>5431.9486500000003</v>
      </c>
    </row>
    <row r="28" spans="1:7">
      <c r="A28" s="47"/>
      <c r="B28" s="91"/>
      <c r="C28" s="98"/>
      <c r="D28" s="98"/>
      <c r="E28" s="98"/>
      <c r="F28" s="98"/>
      <c r="G28" s="97">
        <f t="shared" si="5"/>
        <v>0</v>
      </c>
    </row>
    <row r="29" spans="1:7">
      <c r="A29" s="45">
        <v>54</v>
      </c>
      <c r="B29" s="104" t="s">
        <v>190</v>
      </c>
      <c r="C29" s="105">
        <f>C31+C49+C54+C66+C69</f>
        <v>301796.21999999997</v>
      </c>
      <c r="D29" s="106">
        <f>D31+D49+D54+D66+D69</f>
        <v>0</v>
      </c>
      <c r="E29" s="106">
        <f>E31+E49+E54+E66+E69</f>
        <v>0</v>
      </c>
      <c r="F29" s="106">
        <f>F31+F49+F54+F66+F69</f>
        <v>0</v>
      </c>
      <c r="G29" s="107">
        <f>G31+G49+G66+G69+G54</f>
        <v>301796.21999999997</v>
      </c>
    </row>
    <row r="30" spans="1:7">
      <c r="A30" s="47"/>
      <c r="B30" s="91"/>
      <c r="C30" s="98"/>
      <c r="D30" s="98"/>
      <c r="E30" s="98"/>
      <c r="F30" s="98"/>
      <c r="G30" s="97"/>
    </row>
    <row r="31" spans="1:7">
      <c r="A31" s="45">
        <v>541</v>
      </c>
      <c r="B31" s="91" t="s">
        <v>106</v>
      </c>
      <c r="C31" s="92">
        <f>C32+C33+C34+C35+C36+C37+C38+C40+C41+C42+C43+C44+C45+C46+C47+C48+C39</f>
        <v>186500</v>
      </c>
      <c r="D31" s="92">
        <f t="shared" ref="D31:F31" si="6">D32+D33+D34+D35+D36+D37+D38+D40+D41+D42+D43+D44+D45+D46+D47+D48</f>
        <v>0</v>
      </c>
      <c r="E31" s="92">
        <f t="shared" si="6"/>
        <v>0</v>
      </c>
      <c r="F31" s="92">
        <f t="shared" si="6"/>
        <v>0</v>
      </c>
      <c r="G31" s="108">
        <f>C31</f>
        <v>186500</v>
      </c>
    </row>
    <row r="32" spans="1:7">
      <c r="A32" s="47">
        <v>54101</v>
      </c>
      <c r="B32" s="91" t="s">
        <v>107</v>
      </c>
      <c r="C32" s="98">
        <v>2000</v>
      </c>
      <c r="D32" s="98"/>
      <c r="E32" s="98"/>
      <c r="F32" s="98"/>
      <c r="G32" s="97">
        <f>SUM(C32:F32)</f>
        <v>2000</v>
      </c>
    </row>
    <row r="33" spans="1:7">
      <c r="A33" s="47">
        <v>54103</v>
      </c>
      <c r="B33" s="91" t="s">
        <v>191</v>
      </c>
      <c r="C33" s="98">
        <v>100</v>
      </c>
      <c r="D33" s="98"/>
      <c r="E33" s="98"/>
      <c r="F33" s="98"/>
      <c r="G33" s="97">
        <f>SUM(C33:F33)</f>
        <v>100</v>
      </c>
    </row>
    <row r="34" spans="1:7">
      <c r="A34" s="47">
        <v>54104</v>
      </c>
      <c r="B34" s="91" t="s">
        <v>109</v>
      </c>
      <c r="C34" s="98">
        <v>58000</v>
      </c>
      <c r="D34" s="98"/>
      <c r="E34" s="98"/>
      <c r="F34" s="98"/>
      <c r="G34" s="97">
        <f t="shared" ref="G34:G48" si="7">SUM(C34:F34)</f>
        <v>58000</v>
      </c>
    </row>
    <row r="35" spans="1:7">
      <c r="A35" s="47">
        <v>54105</v>
      </c>
      <c r="B35" s="91" t="s">
        <v>110</v>
      </c>
      <c r="C35" s="98">
        <v>11000</v>
      </c>
      <c r="D35" s="98"/>
      <c r="E35" s="98"/>
      <c r="F35" s="98"/>
      <c r="G35" s="97" t="s">
        <v>192</v>
      </c>
    </row>
    <row r="36" spans="1:7">
      <c r="A36" s="47">
        <v>54106</v>
      </c>
      <c r="B36" s="91" t="s">
        <v>111</v>
      </c>
      <c r="C36" s="98">
        <v>3000</v>
      </c>
      <c r="D36" s="98"/>
      <c r="E36" s="98"/>
      <c r="F36" s="98"/>
      <c r="G36" s="97">
        <f t="shared" si="7"/>
        <v>3000</v>
      </c>
    </row>
    <row r="37" spans="1:7">
      <c r="A37" s="47">
        <v>54107</v>
      </c>
      <c r="B37" s="91" t="s">
        <v>112</v>
      </c>
      <c r="C37" s="98">
        <v>2400</v>
      </c>
      <c r="D37" s="98"/>
      <c r="E37" s="98"/>
      <c r="F37" s="98"/>
      <c r="G37" s="97">
        <f t="shared" si="7"/>
        <v>2400</v>
      </c>
    </row>
    <row r="38" spans="1:7">
      <c r="A38" s="47">
        <v>54109</v>
      </c>
      <c r="B38" s="91" t="s">
        <v>193</v>
      </c>
      <c r="C38" s="98">
        <v>5000</v>
      </c>
      <c r="D38" s="98"/>
      <c r="E38" s="98"/>
      <c r="F38" s="98"/>
      <c r="G38" s="97">
        <f t="shared" si="7"/>
        <v>5000</v>
      </c>
    </row>
    <row r="39" spans="1:7">
      <c r="A39" s="47">
        <v>54110</v>
      </c>
      <c r="B39" s="91" t="s">
        <v>114</v>
      </c>
      <c r="C39" s="98">
        <v>49000</v>
      </c>
      <c r="D39" s="98"/>
      <c r="E39" s="98"/>
      <c r="F39" s="98"/>
      <c r="G39" s="97">
        <f t="shared" si="7"/>
        <v>49000</v>
      </c>
    </row>
    <row r="40" spans="1:7">
      <c r="A40" s="47">
        <v>54111</v>
      </c>
      <c r="B40" s="91" t="s">
        <v>194</v>
      </c>
      <c r="C40" s="98">
        <v>500</v>
      </c>
      <c r="D40" s="98"/>
      <c r="E40" s="98"/>
      <c r="F40" s="98"/>
      <c r="G40" s="97">
        <f t="shared" si="7"/>
        <v>500</v>
      </c>
    </row>
    <row r="41" spans="1:7">
      <c r="A41" s="47">
        <v>54112</v>
      </c>
      <c r="B41" s="91" t="s">
        <v>116</v>
      </c>
      <c r="C41" s="98">
        <v>1500</v>
      </c>
      <c r="D41" s="98"/>
      <c r="E41" s="98"/>
      <c r="F41" s="98"/>
      <c r="G41" s="97">
        <f t="shared" si="7"/>
        <v>1500</v>
      </c>
    </row>
    <row r="42" spans="1:7">
      <c r="A42" s="47">
        <v>54114</v>
      </c>
      <c r="B42" s="91" t="s">
        <v>117</v>
      </c>
      <c r="C42" s="98">
        <v>6000</v>
      </c>
      <c r="D42" s="98"/>
      <c r="E42" s="98"/>
      <c r="F42" s="98"/>
      <c r="G42" s="97">
        <f t="shared" si="7"/>
        <v>6000</v>
      </c>
    </row>
    <row r="43" spans="1:7">
      <c r="A43" s="47">
        <v>54115</v>
      </c>
      <c r="B43" s="91" t="s">
        <v>118</v>
      </c>
      <c r="C43" s="98">
        <v>2000</v>
      </c>
      <c r="D43" s="98"/>
      <c r="E43" s="98"/>
      <c r="F43" s="98"/>
      <c r="G43" s="97">
        <f t="shared" si="7"/>
        <v>2000</v>
      </c>
    </row>
    <row r="44" spans="1:7">
      <c r="A44" s="47">
        <v>54116</v>
      </c>
      <c r="B44" s="91" t="s">
        <v>195</v>
      </c>
      <c r="C44" s="98">
        <v>100</v>
      </c>
      <c r="D44" s="98"/>
      <c r="E44" s="98"/>
      <c r="F44" s="98"/>
      <c r="G44" s="97">
        <f t="shared" si="7"/>
        <v>100</v>
      </c>
    </row>
    <row r="45" spans="1:7">
      <c r="A45" s="47">
        <v>54118</v>
      </c>
      <c r="B45" s="91" t="s">
        <v>119</v>
      </c>
      <c r="C45" s="98">
        <v>2000</v>
      </c>
      <c r="D45" s="98"/>
      <c r="E45" s="98"/>
      <c r="F45" s="98"/>
      <c r="G45" s="97">
        <f t="shared" si="7"/>
        <v>2000</v>
      </c>
    </row>
    <row r="46" spans="1:7">
      <c r="A46" s="47">
        <v>54119</v>
      </c>
      <c r="B46" s="91" t="s">
        <v>120</v>
      </c>
      <c r="C46" s="98">
        <v>1000</v>
      </c>
      <c r="D46" s="98"/>
      <c r="E46" s="98"/>
      <c r="F46" s="98"/>
      <c r="G46" s="97">
        <f t="shared" si="7"/>
        <v>1000</v>
      </c>
    </row>
    <row r="47" spans="1:7">
      <c r="A47" s="47">
        <v>54121</v>
      </c>
      <c r="B47" s="91" t="s">
        <v>196</v>
      </c>
      <c r="C47" s="98">
        <v>39000</v>
      </c>
      <c r="D47" s="98"/>
      <c r="E47" s="98"/>
      <c r="F47" s="98"/>
      <c r="G47" s="97">
        <f t="shared" si="7"/>
        <v>39000</v>
      </c>
    </row>
    <row r="48" spans="1:7">
      <c r="A48" s="47">
        <v>54199</v>
      </c>
      <c r="B48" s="91" t="s">
        <v>121</v>
      </c>
      <c r="C48" s="98">
        <v>3900</v>
      </c>
      <c r="D48" s="98"/>
      <c r="E48" s="98"/>
      <c r="F48" s="98"/>
      <c r="G48" s="97">
        <f t="shared" si="7"/>
        <v>3900</v>
      </c>
    </row>
    <row r="49" spans="1:7">
      <c r="A49" s="45">
        <v>542</v>
      </c>
      <c r="B49" s="91" t="s">
        <v>122</v>
      </c>
      <c r="C49" s="92">
        <f>C50+C51+C52+C53</f>
        <v>96950</v>
      </c>
      <c r="D49" s="92"/>
      <c r="E49" s="92"/>
      <c r="F49" s="92"/>
      <c r="G49" s="109">
        <f>SUM(G50:G53)</f>
        <v>96950</v>
      </c>
    </row>
    <row r="50" spans="1:7">
      <c r="A50" s="47">
        <v>54201</v>
      </c>
      <c r="B50" s="91" t="s">
        <v>123</v>
      </c>
      <c r="C50" s="98">
        <v>48000</v>
      </c>
      <c r="D50" s="98"/>
      <c r="E50" s="98"/>
      <c r="F50" s="98"/>
      <c r="G50" s="97">
        <f>SUM(C50:F50)</f>
        <v>48000</v>
      </c>
    </row>
    <row r="51" spans="1:7">
      <c r="A51" s="47">
        <v>54202</v>
      </c>
      <c r="B51" s="91" t="s">
        <v>124</v>
      </c>
      <c r="C51" s="98">
        <v>19400</v>
      </c>
      <c r="D51" s="98"/>
      <c r="E51" s="98"/>
      <c r="F51" s="98"/>
      <c r="G51" s="97">
        <f>SUM(C51:F51)</f>
        <v>19400</v>
      </c>
    </row>
    <row r="52" spans="1:7">
      <c r="A52" s="47">
        <v>54203</v>
      </c>
      <c r="B52" s="91" t="s">
        <v>125</v>
      </c>
      <c r="C52" s="98">
        <v>29500</v>
      </c>
      <c r="D52" s="98"/>
      <c r="E52" s="98"/>
      <c r="F52" s="98"/>
      <c r="G52" s="97">
        <f>SUM(C52:F52)</f>
        <v>29500</v>
      </c>
    </row>
    <row r="53" spans="1:7">
      <c r="A53" s="47">
        <v>54204</v>
      </c>
      <c r="B53" s="91" t="s">
        <v>197</v>
      </c>
      <c r="C53" s="98">
        <v>50</v>
      </c>
      <c r="D53" s="98"/>
      <c r="E53" s="98"/>
      <c r="F53" s="98"/>
      <c r="G53" s="97">
        <f>SUM(C53:F53)</f>
        <v>50</v>
      </c>
    </row>
    <row r="54" spans="1:7">
      <c r="A54" s="45">
        <v>543</v>
      </c>
      <c r="B54" s="91" t="s">
        <v>198</v>
      </c>
      <c r="C54" s="92">
        <f>C55+C56+C57+C58+C59+C60+C62+C61+C63+C65+C64</f>
        <v>10446.219999999999</v>
      </c>
      <c r="D54" s="92"/>
      <c r="E54" s="92"/>
      <c r="F54" s="92"/>
      <c r="G54" s="109">
        <f>SUM(G55:G65)</f>
        <v>10446.219999999999</v>
      </c>
    </row>
    <row r="55" spans="1:7">
      <c r="A55" s="47">
        <v>54301</v>
      </c>
      <c r="B55" s="91" t="s">
        <v>199</v>
      </c>
      <c r="C55" s="98">
        <v>500</v>
      </c>
      <c r="D55" s="98"/>
      <c r="E55" s="98"/>
      <c r="F55" s="98"/>
      <c r="G55" s="97">
        <f t="shared" ref="G55:G65" si="8">SUM(C55:F55)</f>
        <v>500</v>
      </c>
    </row>
    <row r="56" spans="1:7">
      <c r="A56" s="47">
        <v>54302</v>
      </c>
      <c r="B56" s="91" t="s">
        <v>200</v>
      </c>
      <c r="C56" s="98">
        <v>2500</v>
      </c>
      <c r="D56" s="98"/>
      <c r="E56" s="98"/>
      <c r="F56" s="98"/>
      <c r="G56" s="97">
        <f t="shared" si="8"/>
        <v>2500</v>
      </c>
    </row>
    <row r="57" spans="1:7">
      <c r="A57" s="47">
        <v>54303</v>
      </c>
      <c r="B57" s="91" t="s">
        <v>201</v>
      </c>
      <c r="C57" s="98">
        <v>100</v>
      </c>
      <c r="D57" s="98"/>
      <c r="E57" s="98"/>
      <c r="F57" s="98"/>
      <c r="G57" s="97">
        <f t="shared" si="8"/>
        <v>100</v>
      </c>
    </row>
    <row r="58" spans="1:7">
      <c r="A58" s="47">
        <v>54304</v>
      </c>
      <c r="B58" s="91" t="s">
        <v>130</v>
      </c>
      <c r="C58" s="98">
        <v>500</v>
      </c>
      <c r="D58" s="98"/>
      <c r="E58" s="98"/>
      <c r="F58" s="98"/>
      <c r="G58" s="97">
        <f t="shared" si="8"/>
        <v>500</v>
      </c>
    </row>
    <row r="59" spans="1:7">
      <c r="A59" s="47">
        <v>54305</v>
      </c>
      <c r="B59" s="91" t="s">
        <v>131</v>
      </c>
      <c r="C59" s="98">
        <v>400</v>
      </c>
      <c r="D59" s="98"/>
      <c r="E59" s="98"/>
      <c r="F59" s="98"/>
      <c r="G59" s="97">
        <f t="shared" si="8"/>
        <v>400</v>
      </c>
    </row>
    <row r="60" spans="1:7">
      <c r="A60" s="47">
        <v>54310</v>
      </c>
      <c r="B60" s="91" t="s">
        <v>132</v>
      </c>
      <c r="C60" s="98">
        <v>200</v>
      </c>
      <c r="D60" s="98"/>
      <c r="E60" s="98"/>
      <c r="F60" s="98"/>
      <c r="G60" s="97">
        <f t="shared" si="8"/>
        <v>200</v>
      </c>
    </row>
    <row r="61" spans="1:7">
      <c r="A61" s="47">
        <v>54313</v>
      </c>
      <c r="B61" s="91" t="s">
        <v>202</v>
      </c>
      <c r="C61" s="98">
        <v>300</v>
      </c>
      <c r="D61" s="98"/>
      <c r="E61" s="98"/>
      <c r="F61" s="98"/>
      <c r="G61" s="97">
        <f t="shared" si="8"/>
        <v>300</v>
      </c>
    </row>
    <row r="62" spans="1:7">
      <c r="A62" s="47">
        <v>54314</v>
      </c>
      <c r="B62" s="91" t="s">
        <v>134</v>
      </c>
      <c r="C62" s="98">
        <v>1000</v>
      </c>
      <c r="D62" s="98"/>
      <c r="E62" s="98"/>
      <c r="F62" s="98"/>
      <c r="G62" s="97">
        <f t="shared" si="8"/>
        <v>1000</v>
      </c>
    </row>
    <row r="63" spans="1:7">
      <c r="A63" s="47">
        <v>54316</v>
      </c>
      <c r="B63" s="91" t="s">
        <v>203</v>
      </c>
      <c r="C63" s="98">
        <v>3800</v>
      </c>
      <c r="D63" s="98"/>
      <c r="E63" s="98"/>
      <c r="F63" s="98"/>
      <c r="G63" s="97">
        <f t="shared" si="8"/>
        <v>3800</v>
      </c>
    </row>
    <row r="64" spans="1:7">
      <c r="A64" s="47">
        <v>54317</v>
      </c>
      <c r="B64" s="91" t="s">
        <v>204</v>
      </c>
      <c r="C64" s="98">
        <v>0</v>
      </c>
      <c r="D64" s="98"/>
      <c r="E64" s="98"/>
      <c r="F64" s="98"/>
      <c r="G64" s="97">
        <f t="shared" si="8"/>
        <v>0</v>
      </c>
    </row>
    <row r="65" spans="1:7">
      <c r="A65" s="47">
        <v>54399</v>
      </c>
      <c r="B65" s="91" t="s">
        <v>205</v>
      </c>
      <c r="C65" s="98">
        <v>1146.22</v>
      </c>
      <c r="D65" s="98"/>
      <c r="E65" s="98"/>
      <c r="F65" s="98"/>
      <c r="G65" s="97">
        <f t="shared" si="8"/>
        <v>1146.22</v>
      </c>
    </row>
    <row r="66" spans="1:7">
      <c r="A66" s="45">
        <v>544</v>
      </c>
      <c r="B66" s="91" t="s">
        <v>138</v>
      </c>
      <c r="C66" s="92">
        <f>C67+C68</f>
        <v>3600</v>
      </c>
      <c r="D66" s="92"/>
      <c r="E66" s="92"/>
      <c r="F66" s="92"/>
      <c r="G66" s="109">
        <f>+G67+G68</f>
        <v>3600</v>
      </c>
    </row>
    <row r="67" spans="1:7">
      <c r="A67" s="47">
        <v>54401</v>
      </c>
      <c r="B67" s="91" t="s">
        <v>139</v>
      </c>
      <c r="C67" s="110">
        <v>1500</v>
      </c>
      <c r="D67" s="110"/>
      <c r="E67" s="110"/>
      <c r="F67" s="110"/>
      <c r="G67" s="111">
        <f>SUM(C67:F67)</f>
        <v>1500</v>
      </c>
    </row>
    <row r="68" spans="1:7">
      <c r="A68" s="47">
        <v>54403</v>
      </c>
      <c r="B68" s="91" t="s">
        <v>141</v>
      </c>
      <c r="C68" s="98">
        <v>2100</v>
      </c>
      <c r="D68" s="98"/>
      <c r="E68" s="98"/>
      <c r="F68" s="98"/>
      <c r="G68" s="97">
        <f>SUM(C68:F68)</f>
        <v>2100</v>
      </c>
    </row>
    <row r="69" spans="1:7">
      <c r="A69" s="45">
        <v>545</v>
      </c>
      <c r="B69" s="91" t="s">
        <v>206</v>
      </c>
      <c r="C69" s="92">
        <f>C70+C71+C72+C74+C73</f>
        <v>4300</v>
      </c>
      <c r="D69" s="92"/>
      <c r="E69" s="92"/>
      <c r="F69" s="92"/>
      <c r="G69" s="109">
        <f>+G70+G71+G72+G73+G74</f>
        <v>4300</v>
      </c>
    </row>
    <row r="70" spans="1:7">
      <c r="A70" s="47">
        <v>54503</v>
      </c>
      <c r="B70" s="91" t="s">
        <v>144</v>
      </c>
      <c r="C70" s="98">
        <v>1000</v>
      </c>
      <c r="D70" s="98"/>
      <c r="E70" s="98"/>
      <c r="F70" s="98"/>
      <c r="G70" s="97">
        <f>SUM(C70:F70)</f>
        <v>1000</v>
      </c>
    </row>
    <row r="71" spans="1:7">
      <c r="A71" s="47">
        <v>54505</v>
      </c>
      <c r="B71" s="91" t="s">
        <v>207</v>
      </c>
      <c r="C71" s="98">
        <v>400</v>
      </c>
      <c r="D71" s="98"/>
      <c r="E71" s="98"/>
      <c r="F71" s="98"/>
      <c r="G71" s="97">
        <f>SUM(C71:F71)</f>
        <v>400</v>
      </c>
    </row>
    <row r="72" spans="1:7">
      <c r="A72" s="47">
        <v>54507</v>
      </c>
      <c r="B72" s="91" t="s">
        <v>146</v>
      </c>
      <c r="C72" s="98">
        <v>2700</v>
      </c>
      <c r="D72" s="98"/>
      <c r="E72" s="98"/>
      <c r="F72" s="98"/>
      <c r="G72" s="97">
        <f>SUM(C72:F72)</f>
        <v>2700</v>
      </c>
    </row>
    <row r="73" spans="1:7">
      <c r="A73" s="47">
        <v>54508</v>
      </c>
      <c r="B73" s="91" t="s">
        <v>208</v>
      </c>
      <c r="C73" s="98">
        <v>100</v>
      </c>
      <c r="D73" s="98"/>
      <c r="E73" s="98"/>
      <c r="F73" s="98"/>
      <c r="G73" s="97">
        <f>SUM(C73:F73)</f>
        <v>100</v>
      </c>
    </row>
    <row r="74" spans="1:7">
      <c r="A74" s="47">
        <v>54599</v>
      </c>
      <c r="B74" s="91" t="s">
        <v>209</v>
      </c>
      <c r="C74" s="98">
        <v>100</v>
      </c>
      <c r="D74" s="98"/>
      <c r="E74" s="98"/>
      <c r="F74" s="98"/>
      <c r="G74" s="97">
        <f>SUM(C74:F74)</f>
        <v>100</v>
      </c>
    </row>
    <row r="75" spans="1:7">
      <c r="A75" s="47"/>
      <c r="B75" s="91"/>
      <c r="C75" s="98"/>
      <c r="D75" s="98"/>
      <c r="E75" s="98"/>
      <c r="F75" s="98"/>
      <c r="G75" s="97"/>
    </row>
    <row r="76" spans="1:7">
      <c r="A76" s="45">
        <v>55</v>
      </c>
      <c r="B76" s="104" t="s">
        <v>165</v>
      </c>
      <c r="C76" s="92">
        <f>C78+C82</f>
        <v>41650</v>
      </c>
      <c r="D76" s="92"/>
      <c r="E76" s="92"/>
      <c r="F76" s="92"/>
      <c r="G76" s="109">
        <f>+G78+G82</f>
        <v>41650</v>
      </c>
    </row>
    <row r="77" spans="1:7">
      <c r="A77" s="47"/>
      <c r="B77" s="91"/>
      <c r="C77" s="98"/>
      <c r="D77" s="98"/>
      <c r="E77" s="98"/>
      <c r="F77" s="98"/>
      <c r="G77" s="97"/>
    </row>
    <row r="78" spans="1:7">
      <c r="A78" s="45">
        <v>556</v>
      </c>
      <c r="B78" s="91" t="s">
        <v>210</v>
      </c>
      <c r="C78" s="92">
        <f>C79+C80+C81</f>
        <v>40500</v>
      </c>
      <c r="D78" s="92"/>
      <c r="E78" s="92"/>
      <c r="F78" s="92"/>
      <c r="G78" s="109">
        <f>+G79+G80+G81</f>
        <v>40500</v>
      </c>
    </row>
    <row r="79" spans="1:7">
      <c r="A79" s="47">
        <v>55601</v>
      </c>
      <c r="B79" s="91" t="s">
        <v>211</v>
      </c>
      <c r="C79" s="98">
        <v>14000</v>
      </c>
      <c r="D79" s="98"/>
      <c r="E79" s="98"/>
      <c r="F79" s="98"/>
      <c r="G79" s="97">
        <f>SUM(C79:F79)</f>
        <v>14000</v>
      </c>
    </row>
    <row r="80" spans="1:7">
      <c r="A80" s="47">
        <v>55602</v>
      </c>
      <c r="B80" s="91" t="s">
        <v>212</v>
      </c>
      <c r="C80" s="98">
        <v>26000</v>
      </c>
      <c r="D80" s="98"/>
      <c r="E80" s="98"/>
      <c r="F80" s="98"/>
      <c r="G80" s="97">
        <f>SUM(C80:F80)</f>
        <v>26000</v>
      </c>
    </row>
    <row r="81" spans="1:7">
      <c r="A81" s="47">
        <v>55603</v>
      </c>
      <c r="B81" s="91" t="s">
        <v>152</v>
      </c>
      <c r="C81" s="98">
        <v>500</v>
      </c>
      <c r="D81" s="98"/>
      <c r="E81" s="98"/>
      <c r="F81" s="98"/>
      <c r="G81" s="97">
        <f>SUM(C81:F81)</f>
        <v>500</v>
      </c>
    </row>
    <row r="82" spans="1:7">
      <c r="A82" s="45">
        <v>557</v>
      </c>
      <c r="B82" s="91" t="s">
        <v>153</v>
      </c>
      <c r="C82" s="92">
        <f>C83+C84</f>
        <v>1150</v>
      </c>
      <c r="D82" s="92"/>
      <c r="E82" s="92"/>
      <c r="F82" s="92"/>
      <c r="G82" s="109">
        <f>+G83+G84</f>
        <v>1150</v>
      </c>
    </row>
    <row r="83" spans="1:7">
      <c r="A83" s="47">
        <v>55703</v>
      </c>
      <c r="B83" s="91" t="s">
        <v>154</v>
      </c>
      <c r="C83" s="98">
        <v>50</v>
      </c>
      <c r="D83" s="98"/>
      <c r="E83" s="98"/>
      <c r="F83" s="98"/>
      <c r="G83" s="97">
        <f>SUM(C83:F83)</f>
        <v>50</v>
      </c>
    </row>
    <row r="84" spans="1:7">
      <c r="A84" s="47">
        <v>55799</v>
      </c>
      <c r="B84" s="91" t="s">
        <v>213</v>
      </c>
      <c r="C84" s="98">
        <v>1100</v>
      </c>
      <c r="D84" s="98"/>
      <c r="E84" s="98"/>
      <c r="F84" s="98"/>
      <c r="G84" s="97">
        <f>SUM(C84:F84)</f>
        <v>1100</v>
      </c>
    </row>
    <row r="85" spans="1:7">
      <c r="A85" s="47"/>
      <c r="B85" s="91"/>
      <c r="C85" s="98"/>
      <c r="D85" s="98"/>
      <c r="E85" s="98"/>
      <c r="F85" s="98"/>
      <c r="G85" s="97"/>
    </row>
    <row r="86" spans="1:7">
      <c r="A86" s="45">
        <v>56</v>
      </c>
      <c r="B86" s="104" t="s">
        <v>214</v>
      </c>
      <c r="C86" s="92">
        <f>C88</f>
        <v>36500</v>
      </c>
      <c r="D86" s="92"/>
      <c r="E86" s="92"/>
      <c r="F86" s="92"/>
      <c r="G86" s="109">
        <f>+G88</f>
        <v>36500</v>
      </c>
    </row>
    <row r="87" spans="1:7">
      <c r="A87" s="47"/>
      <c r="B87" s="91"/>
      <c r="C87" s="98"/>
      <c r="D87" s="98"/>
      <c r="E87" s="98"/>
      <c r="F87" s="98"/>
      <c r="G87" s="97"/>
    </row>
    <row r="88" spans="1:7">
      <c r="A88" s="45">
        <v>563</v>
      </c>
      <c r="B88" s="91" t="s">
        <v>215</v>
      </c>
      <c r="C88" s="92">
        <f>C89+C90</f>
        <v>36500</v>
      </c>
      <c r="D88" s="92"/>
      <c r="E88" s="92"/>
      <c r="F88" s="92"/>
      <c r="G88" s="109">
        <f>+G89+G90</f>
        <v>36500</v>
      </c>
    </row>
    <row r="89" spans="1:7">
      <c r="A89" s="47">
        <v>56303</v>
      </c>
      <c r="B89" s="91" t="s">
        <v>157</v>
      </c>
      <c r="C89" s="98">
        <v>36000</v>
      </c>
      <c r="D89" s="98"/>
      <c r="E89" s="98"/>
      <c r="F89" s="98"/>
      <c r="G89" s="97">
        <f>SUM(C89:F89)</f>
        <v>36000</v>
      </c>
    </row>
    <row r="90" spans="1:7">
      <c r="A90" s="47">
        <v>56304</v>
      </c>
      <c r="B90" s="91" t="s">
        <v>158</v>
      </c>
      <c r="C90" s="98">
        <v>500</v>
      </c>
      <c r="D90" s="98"/>
      <c r="E90" s="98"/>
      <c r="F90" s="98"/>
      <c r="G90" s="97">
        <f>SUM(C90:F90)</f>
        <v>500</v>
      </c>
    </row>
    <row r="91" spans="1:7" ht="15.75" thickBot="1">
      <c r="A91" s="112"/>
      <c r="B91" s="113" t="s">
        <v>216</v>
      </c>
      <c r="C91" s="114">
        <f>+C11+C29+C76+C86</f>
        <v>557963.22</v>
      </c>
      <c r="D91" s="114">
        <f>+D11</f>
        <v>11000</v>
      </c>
      <c r="E91" s="114">
        <f>+E11</f>
        <v>14850</v>
      </c>
      <c r="F91" s="114">
        <f>+F11</f>
        <v>176079.22975</v>
      </c>
      <c r="G91" s="115">
        <f>G86+G76+G29+G11</f>
        <v>759892.44974999991</v>
      </c>
    </row>
  </sheetData>
  <mergeCells count="12">
    <mergeCell ref="C8:D8"/>
    <mergeCell ref="E8:F8"/>
    <mergeCell ref="A1:G1"/>
    <mergeCell ref="A2:G2"/>
    <mergeCell ref="A3:G3"/>
    <mergeCell ref="A4:G4"/>
    <mergeCell ref="A5:A10"/>
    <mergeCell ref="B5:B10"/>
    <mergeCell ref="C5:F5"/>
    <mergeCell ref="G5:G10"/>
    <mergeCell ref="C6:F6"/>
    <mergeCell ref="C7:F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"/>
  <sheetViews>
    <sheetView tabSelected="1" topLeftCell="A93" zoomScale="130" zoomScaleNormal="130" workbookViewId="0">
      <selection activeCell="G102" sqref="G102"/>
    </sheetView>
  </sheetViews>
  <sheetFormatPr baseColWidth="10" defaultRowHeight="15"/>
  <cols>
    <col min="1" max="1" width="5.42578125" customWidth="1"/>
    <col min="2" max="2" width="37.42578125" customWidth="1"/>
    <col min="3" max="3" width="16" customWidth="1"/>
    <col min="4" max="4" width="16.28515625" customWidth="1"/>
    <col min="5" max="5" width="16" customWidth="1"/>
  </cols>
  <sheetData>
    <row r="1" spans="1:5">
      <c r="A1" s="334" t="s">
        <v>60</v>
      </c>
      <c r="B1" s="335"/>
      <c r="C1" s="335"/>
      <c r="D1" s="335"/>
      <c r="E1" s="336"/>
    </row>
    <row r="2" spans="1:5">
      <c r="A2" s="337" t="s">
        <v>217</v>
      </c>
      <c r="B2" s="338"/>
      <c r="C2" s="338"/>
      <c r="D2" s="338"/>
      <c r="E2" s="339"/>
    </row>
    <row r="3" spans="1:5">
      <c r="A3" s="340" t="s">
        <v>62</v>
      </c>
      <c r="B3" s="341"/>
      <c r="C3" s="341"/>
      <c r="D3" s="341"/>
      <c r="E3" s="342"/>
    </row>
    <row r="4" spans="1:5" ht="15.75" thickBot="1">
      <c r="A4" s="343" t="s">
        <v>63</v>
      </c>
      <c r="B4" s="344"/>
      <c r="C4" s="344"/>
      <c r="D4" s="344"/>
      <c r="E4" s="345"/>
    </row>
    <row r="5" spans="1:5">
      <c r="A5" s="346" t="s">
        <v>64</v>
      </c>
      <c r="B5" s="350" t="s">
        <v>65</v>
      </c>
      <c r="C5" s="366" t="s">
        <v>218</v>
      </c>
      <c r="D5" s="367"/>
      <c r="E5" s="368" t="s">
        <v>67</v>
      </c>
    </row>
    <row r="6" spans="1:5">
      <c r="A6" s="362"/>
      <c r="B6" s="364"/>
      <c r="C6" s="360" t="s">
        <v>174</v>
      </c>
      <c r="D6" s="371"/>
      <c r="E6" s="369"/>
    </row>
    <row r="7" spans="1:5">
      <c r="A7" s="362"/>
      <c r="B7" s="364"/>
      <c r="C7" s="360" t="s">
        <v>219</v>
      </c>
      <c r="D7" s="361"/>
      <c r="E7" s="369"/>
    </row>
    <row r="8" spans="1:5">
      <c r="A8" s="348"/>
      <c r="B8" s="352"/>
      <c r="C8" s="360" t="s">
        <v>220</v>
      </c>
      <c r="D8" s="361"/>
      <c r="E8" s="369"/>
    </row>
    <row r="9" spans="1:5">
      <c r="A9" s="348"/>
      <c r="B9" s="352"/>
      <c r="C9" s="116" t="s">
        <v>221</v>
      </c>
      <c r="D9" s="116" t="s">
        <v>222</v>
      </c>
      <c r="E9" s="369"/>
    </row>
    <row r="10" spans="1:5" ht="15.75" thickBot="1">
      <c r="A10" s="363"/>
      <c r="B10" s="365"/>
      <c r="C10" s="117" t="s">
        <v>223</v>
      </c>
      <c r="D10" s="117" t="s">
        <v>224</v>
      </c>
      <c r="E10" s="370"/>
    </row>
    <row r="11" spans="1:5">
      <c r="A11" s="118" t="s">
        <v>80</v>
      </c>
      <c r="B11" s="119" t="s">
        <v>81</v>
      </c>
      <c r="C11" s="120">
        <f>C13+C18+C20+C23</f>
        <v>20165</v>
      </c>
      <c r="D11" s="120">
        <f>D13+D18+D20+D23</f>
        <v>631666.67150000005</v>
      </c>
      <c r="E11" s="121">
        <f>E13+E18+E20+E23</f>
        <v>651831.67150000005</v>
      </c>
    </row>
    <row r="12" spans="1:5">
      <c r="A12" s="90"/>
      <c r="B12" s="104"/>
      <c r="C12" s="92"/>
      <c r="D12" s="92"/>
      <c r="E12" s="105"/>
    </row>
    <row r="13" spans="1:5">
      <c r="A13" s="90" t="s">
        <v>225</v>
      </c>
      <c r="B13" s="94" t="s">
        <v>89</v>
      </c>
      <c r="C13" s="92">
        <f>+C14+C15+C16+C17</f>
        <v>18540</v>
      </c>
      <c r="D13" s="92">
        <f>+D14+D15+D16+D17</f>
        <v>558885.4</v>
      </c>
      <c r="E13" s="105">
        <f>+E14+E15+E16+E17</f>
        <v>577425.4</v>
      </c>
    </row>
    <row r="14" spans="1:5">
      <c r="A14" s="47">
        <v>51201</v>
      </c>
      <c r="B14" s="91" t="s">
        <v>85</v>
      </c>
      <c r="C14" s="98">
        <v>10000</v>
      </c>
      <c r="D14" s="98">
        <v>408737.4</v>
      </c>
      <c r="E14" s="122">
        <f t="shared" ref="E14:E24" si="0">SUM(C14:D14)</f>
        <v>418737.4</v>
      </c>
    </row>
    <row r="15" spans="1:5">
      <c r="A15" s="47">
        <v>51202</v>
      </c>
      <c r="B15" s="91" t="s">
        <v>90</v>
      </c>
      <c r="C15" s="98">
        <v>7440</v>
      </c>
      <c r="D15" s="98">
        <v>118448</v>
      </c>
      <c r="E15" s="122">
        <f t="shared" si="0"/>
        <v>125888</v>
      </c>
    </row>
    <row r="16" spans="1:5">
      <c r="A16" s="47">
        <v>51203</v>
      </c>
      <c r="B16" s="91" t="s">
        <v>87</v>
      </c>
      <c r="C16" s="98">
        <v>1100</v>
      </c>
      <c r="D16" s="98">
        <v>29700</v>
      </c>
      <c r="E16" s="122">
        <f t="shared" si="0"/>
        <v>30800</v>
      </c>
    </row>
    <row r="17" spans="1:5">
      <c r="A17" s="47">
        <v>51207</v>
      </c>
      <c r="B17" s="91" t="s">
        <v>226</v>
      </c>
      <c r="C17" s="98"/>
      <c r="D17" s="98">
        <v>2000</v>
      </c>
      <c r="E17" s="122">
        <f t="shared" si="0"/>
        <v>2000</v>
      </c>
    </row>
    <row r="18" spans="1:5">
      <c r="A18" s="45">
        <v>513</v>
      </c>
      <c r="B18" s="94" t="s">
        <v>227</v>
      </c>
      <c r="C18" s="92">
        <f>+C19</f>
        <v>0</v>
      </c>
      <c r="D18" s="92">
        <f>+D19</f>
        <v>5192.6400000000003</v>
      </c>
      <c r="E18" s="105">
        <f t="shared" si="0"/>
        <v>5192.6400000000003</v>
      </c>
    </row>
    <row r="19" spans="1:5">
      <c r="A19" s="47">
        <v>51301</v>
      </c>
      <c r="B19" s="91" t="s">
        <v>92</v>
      </c>
      <c r="C19" s="98"/>
      <c r="D19" s="98">
        <v>5192.6400000000003</v>
      </c>
      <c r="E19" s="122">
        <f t="shared" si="0"/>
        <v>5192.6400000000003</v>
      </c>
    </row>
    <row r="20" spans="1:5">
      <c r="A20" s="45">
        <v>514</v>
      </c>
      <c r="B20" s="94" t="s">
        <v>228</v>
      </c>
      <c r="C20" s="92">
        <f>+C21</f>
        <v>850.00000000000011</v>
      </c>
      <c r="D20" s="92">
        <f>+D21+D22</f>
        <v>35354.053400000004</v>
      </c>
      <c r="E20" s="105">
        <f t="shared" si="0"/>
        <v>36204.053400000004</v>
      </c>
    </row>
    <row r="21" spans="1:5">
      <c r="A21" s="47">
        <v>51402</v>
      </c>
      <c r="B21" s="91" t="s">
        <v>96</v>
      </c>
      <c r="C21" s="98">
        <f>C14*8.5%</f>
        <v>850.00000000000011</v>
      </c>
      <c r="D21" s="98">
        <f>(D14+D17)*8.5%</f>
        <v>34912.679000000004</v>
      </c>
      <c r="E21" s="122">
        <f t="shared" si="0"/>
        <v>35762.679000000004</v>
      </c>
    </row>
    <row r="22" spans="1:5">
      <c r="A22" s="47">
        <v>51403</v>
      </c>
      <c r="B22" s="123" t="s">
        <v>97</v>
      </c>
      <c r="C22" s="98"/>
      <c r="D22" s="98">
        <f>D19*8.5%</f>
        <v>441.37440000000004</v>
      </c>
      <c r="E22" s="122">
        <f>SUM(D22)</f>
        <v>441.37440000000004</v>
      </c>
    </row>
    <row r="23" spans="1:5">
      <c r="A23" s="45">
        <v>515</v>
      </c>
      <c r="B23" s="94" t="s">
        <v>229</v>
      </c>
      <c r="C23" s="92">
        <f>C24</f>
        <v>775</v>
      </c>
      <c r="D23" s="92">
        <f>D24+D25</f>
        <v>32234.578100000002</v>
      </c>
      <c r="E23" s="105">
        <f>+E24+E25</f>
        <v>33009.578100000006</v>
      </c>
    </row>
    <row r="24" spans="1:5">
      <c r="A24" s="47">
        <v>51502</v>
      </c>
      <c r="B24" s="91" t="s">
        <v>96</v>
      </c>
      <c r="C24" s="98">
        <f>C14*7.75%</f>
        <v>775</v>
      </c>
      <c r="D24" s="98">
        <f>(D14+D17)*7.75%</f>
        <v>31832.148500000003</v>
      </c>
      <c r="E24" s="122">
        <f t="shared" si="0"/>
        <v>32607.148500000003</v>
      </c>
    </row>
    <row r="25" spans="1:5">
      <c r="A25" s="47">
        <v>51503</v>
      </c>
      <c r="B25" s="123" t="s">
        <v>97</v>
      </c>
      <c r="C25" s="98"/>
      <c r="D25" s="98">
        <f>D19*7.75%</f>
        <v>402.42960000000005</v>
      </c>
      <c r="E25" s="122">
        <f>SUM(D25)</f>
        <v>402.42960000000005</v>
      </c>
    </row>
    <row r="26" spans="1:5">
      <c r="A26" s="47"/>
      <c r="B26" s="91"/>
      <c r="C26" s="98"/>
      <c r="D26" s="98"/>
      <c r="E26" s="122"/>
    </row>
    <row r="27" spans="1:5">
      <c r="A27" s="45">
        <v>54</v>
      </c>
      <c r="B27" s="104" t="s">
        <v>230</v>
      </c>
      <c r="C27" s="92">
        <f>C29+C47+C51+C64+C68+C74</f>
        <v>69140</v>
      </c>
      <c r="D27" s="92">
        <f>D29+D47+D51+D64+D68+D74</f>
        <v>715571.17999999993</v>
      </c>
      <c r="E27" s="105">
        <f>E29+E47+E51+E64+E68+E74</f>
        <v>784711.17999999993</v>
      </c>
    </row>
    <row r="28" spans="1:5">
      <c r="A28" s="45"/>
      <c r="B28" s="104"/>
      <c r="C28" s="92"/>
      <c r="D28" s="92"/>
      <c r="E28" s="105"/>
    </row>
    <row r="29" spans="1:5">
      <c r="A29" s="124">
        <v>541</v>
      </c>
      <c r="B29" s="94" t="s">
        <v>106</v>
      </c>
      <c r="C29" s="92">
        <f>SUM(C30:C46)</f>
        <v>27140</v>
      </c>
      <c r="D29" s="92">
        <f>SUM(D30:D46)</f>
        <v>398871.18</v>
      </c>
      <c r="E29" s="105">
        <f>D29+C29</f>
        <v>426011.18</v>
      </c>
    </row>
    <row r="30" spans="1:5">
      <c r="A30" s="47">
        <v>54101</v>
      </c>
      <c r="B30" s="91" t="s">
        <v>231</v>
      </c>
      <c r="C30" s="98">
        <v>2000</v>
      </c>
      <c r="D30" s="98">
        <v>16000</v>
      </c>
      <c r="E30" s="122">
        <f t="shared" ref="E30:E46" si="1">SUM(C30:D30)</f>
        <v>18000</v>
      </c>
    </row>
    <row r="31" spans="1:5">
      <c r="A31" s="47">
        <v>54102</v>
      </c>
      <c r="B31" s="91" t="s">
        <v>232</v>
      </c>
      <c r="C31" s="98"/>
      <c r="D31" s="98">
        <v>500</v>
      </c>
      <c r="E31" s="122">
        <f>SUM(D31)</f>
        <v>500</v>
      </c>
    </row>
    <row r="32" spans="1:5">
      <c r="A32" s="47">
        <v>54103</v>
      </c>
      <c r="B32" s="91" t="s">
        <v>108</v>
      </c>
      <c r="C32" s="98"/>
      <c r="D32" s="98">
        <v>1704.62</v>
      </c>
      <c r="E32" s="122">
        <f t="shared" si="1"/>
        <v>1704.62</v>
      </c>
    </row>
    <row r="33" spans="1:5">
      <c r="A33" s="47">
        <v>54104</v>
      </c>
      <c r="B33" s="91" t="s">
        <v>109</v>
      </c>
      <c r="C33" s="98">
        <v>500</v>
      </c>
      <c r="D33" s="98">
        <v>7000</v>
      </c>
      <c r="E33" s="122">
        <f t="shared" si="1"/>
        <v>7500</v>
      </c>
    </row>
    <row r="34" spans="1:5">
      <c r="A34" s="47">
        <v>54105</v>
      </c>
      <c r="B34" s="91" t="s">
        <v>233</v>
      </c>
      <c r="C34" s="98"/>
      <c r="D34" s="98">
        <v>966.56</v>
      </c>
      <c r="E34" s="122">
        <f>SUM(D34)</f>
        <v>966.56</v>
      </c>
    </row>
    <row r="35" spans="1:5">
      <c r="A35" s="47">
        <v>54106</v>
      </c>
      <c r="B35" s="91" t="s">
        <v>111</v>
      </c>
      <c r="C35" s="98"/>
      <c r="D35" s="98">
        <v>2700</v>
      </c>
      <c r="E35" s="97">
        <f t="shared" si="1"/>
        <v>2700</v>
      </c>
    </row>
    <row r="36" spans="1:5">
      <c r="A36" s="47">
        <v>54107</v>
      </c>
      <c r="B36" s="91" t="s">
        <v>112</v>
      </c>
      <c r="C36" s="98">
        <v>5000</v>
      </c>
      <c r="D36" s="98">
        <v>23000</v>
      </c>
      <c r="E36" s="97">
        <f t="shared" si="1"/>
        <v>28000</v>
      </c>
    </row>
    <row r="37" spans="1:5">
      <c r="A37" s="47">
        <v>54108</v>
      </c>
      <c r="B37" s="91" t="s">
        <v>113</v>
      </c>
      <c r="C37" s="98"/>
      <c r="D37" s="98">
        <v>15000</v>
      </c>
      <c r="E37" s="97">
        <f t="shared" si="1"/>
        <v>15000</v>
      </c>
    </row>
    <row r="38" spans="1:5">
      <c r="A38" s="47">
        <v>54109</v>
      </c>
      <c r="B38" s="91" t="s">
        <v>193</v>
      </c>
      <c r="C38" s="98"/>
      <c r="D38" s="98">
        <v>30000</v>
      </c>
      <c r="E38" s="97">
        <f t="shared" si="1"/>
        <v>30000</v>
      </c>
    </row>
    <row r="39" spans="1:5">
      <c r="A39" s="47">
        <v>54110</v>
      </c>
      <c r="B39" s="91" t="s">
        <v>114</v>
      </c>
      <c r="C39" s="98">
        <v>2000</v>
      </c>
      <c r="D39" s="98">
        <v>88000</v>
      </c>
      <c r="E39" s="97">
        <f t="shared" si="1"/>
        <v>90000</v>
      </c>
    </row>
    <row r="40" spans="1:5">
      <c r="A40" s="47">
        <v>54111</v>
      </c>
      <c r="B40" s="91" t="s">
        <v>194</v>
      </c>
      <c r="C40" s="98">
        <v>6000</v>
      </c>
      <c r="D40" s="98">
        <v>122500</v>
      </c>
      <c r="E40" s="97">
        <f t="shared" si="1"/>
        <v>128500</v>
      </c>
    </row>
    <row r="41" spans="1:5">
      <c r="A41" s="47">
        <v>54112</v>
      </c>
      <c r="B41" s="91" t="s">
        <v>116</v>
      </c>
      <c r="C41" s="98">
        <v>5000</v>
      </c>
      <c r="D41" s="98">
        <v>10000</v>
      </c>
      <c r="E41" s="97">
        <f t="shared" si="1"/>
        <v>15000</v>
      </c>
    </row>
    <row r="42" spans="1:5">
      <c r="A42" s="47">
        <v>54114</v>
      </c>
      <c r="B42" s="91" t="s">
        <v>117</v>
      </c>
      <c r="C42" s="98"/>
      <c r="D42" s="98">
        <v>2000</v>
      </c>
      <c r="E42" s="97">
        <f t="shared" si="1"/>
        <v>2000</v>
      </c>
    </row>
    <row r="43" spans="1:5">
      <c r="A43" s="47">
        <v>54115</v>
      </c>
      <c r="B43" s="91" t="s">
        <v>118</v>
      </c>
      <c r="C43" s="98"/>
      <c r="D43" s="98">
        <v>1500</v>
      </c>
      <c r="E43" s="97">
        <f t="shared" si="1"/>
        <v>1500</v>
      </c>
    </row>
    <row r="44" spans="1:5">
      <c r="A44" s="47">
        <v>54118</v>
      </c>
      <c r="B44" s="91" t="s">
        <v>119</v>
      </c>
      <c r="C44" s="98">
        <v>1000</v>
      </c>
      <c r="D44" s="98">
        <v>45000</v>
      </c>
      <c r="E44" s="97">
        <f t="shared" si="1"/>
        <v>46000</v>
      </c>
    </row>
    <row r="45" spans="1:5">
      <c r="A45" s="47">
        <v>54119</v>
      </c>
      <c r="B45" s="91" t="s">
        <v>120</v>
      </c>
      <c r="C45" s="98">
        <v>5000</v>
      </c>
      <c r="D45" s="98">
        <v>26000</v>
      </c>
      <c r="E45" s="97">
        <f t="shared" si="1"/>
        <v>31000</v>
      </c>
    </row>
    <row r="46" spans="1:5">
      <c r="A46" s="47">
        <v>54199</v>
      </c>
      <c r="B46" s="91" t="s">
        <v>121</v>
      </c>
      <c r="C46" s="98">
        <v>640</v>
      </c>
      <c r="D46" s="98">
        <v>7000</v>
      </c>
      <c r="E46" s="97">
        <f t="shared" si="1"/>
        <v>7640</v>
      </c>
    </row>
    <row r="47" spans="1:5">
      <c r="A47" s="45">
        <v>542</v>
      </c>
      <c r="B47" s="94" t="s">
        <v>122</v>
      </c>
      <c r="C47" s="92">
        <f>+C48+C49+C50</f>
        <v>40000</v>
      </c>
      <c r="D47" s="92">
        <f>+D48+D49+D50</f>
        <v>10000</v>
      </c>
      <c r="E47" s="109">
        <f>SUM(E48:E50)</f>
        <v>50000</v>
      </c>
    </row>
    <row r="48" spans="1:5">
      <c r="A48" s="47">
        <v>54201</v>
      </c>
      <c r="B48" s="91" t="s">
        <v>123</v>
      </c>
      <c r="C48" s="98">
        <v>40000</v>
      </c>
      <c r="D48" s="98">
        <v>3000</v>
      </c>
      <c r="E48" s="97">
        <f>SUM(C48:D48)</f>
        <v>43000</v>
      </c>
    </row>
    <row r="49" spans="1:5">
      <c r="A49" s="47">
        <v>54202</v>
      </c>
      <c r="B49" s="91" t="s">
        <v>124</v>
      </c>
      <c r="C49" s="98"/>
      <c r="D49" s="98">
        <v>2000</v>
      </c>
      <c r="E49" s="97">
        <f>SUM(C49:D49)</f>
        <v>2000</v>
      </c>
    </row>
    <row r="50" spans="1:5">
      <c r="A50" s="47">
        <v>54203</v>
      </c>
      <c r="B50" s="91" t="s">
        <v>234</v>
      </c>
      <c r="C50" s="98"/>
      <c r="D50" s="98">
        <v>5000</v>
      </c>
      <c r="E50" s="97">
        <f>SUM(C50:D50)</f>
        <v>5000</v>
      </c>
    </row>
    <row r="51" spans="1:5">
      <c r="A51" s="45">
        <v>543</v>
      </c>
      <c r="B51" s="94" t="s">
        <v>235</v>
      </c>
      <c r="C51" s="92">
        <f>SUM(C52:C62)</f>
        <v>2000</v>
      </c>
      <c r="D51" s="92">
        <f>SUM(D52:D62)</f>
        <v>92300</v>
      </c>
      <c r="E51" s="109">
        <f>SUM(E52:E62)</f>
        <v>94300</v>
      </c>
    </row>
    <row r="52" spans="1:5">
      <c r="A52" s="47">
        <v>54301</v>
      </c>
      <c r="B52" s="91" t="s">
        <v>128</v>
      </c>
      <c r="C52" s="98"/>
      <c r="D52" s="98">
        <v>5000</v>
      </c>
      <c r="E52" s="97">
        <f t="shared" ref="E52:E62" si="2">SUM(C52:D52)</f>
        <v>5000</v>
      </c>
    </row>
    <row r="53" spans="1:5">
      <c r="A53" s="47">
        <v>54302</v>
      </c>
      <c r="B53" s="91" t="s">
        <v>236</v>
      </c>
      <c r="C53" s="98"/>
      <c r="D53" s="98">
        <v>2500</v>
      </c>
      <c r="E53" s="97">
        <f t="shared" si="2"/>
        <v>2500</v>
      </c>
    </row>
    <row r="54" spans="1:5">
      <c r="A54" s="47">
        <v>54303</v>
      </c>
      <c r="B54" s="91" t="s">
        <v>237</v>
      </c>
      <c r="C54" s="98"/>
      <c r="D54" s="98">
        <v>5000</v>
      </c>
      <c r="E54" s="97">
        <f>SUM(C54:D54)</f>
        <v>5000</v>
      </c>
    </row>
    <row r="55" spans="1:5">
      <c r="A55" s="47">
        <v>54304</v>
      </c>
      <c r="B55" s="91" t="s">
        <v>130</v>
      </c>
      <c r="C55" s="98"/>
      <c r="D55" s="98">
        <v>10000</v>
      </c>
      <c r="E55" s="97">
        <f t="shared" si="2"/>
        <v>10000</v>
      </c>
    </row>
    <row r="56" spans="1:5">
      <c r="A56" s="47">
        <v>54305</v>
      </c>
      <c r="B56" s="91" t="s">
        <v>131</v>
      </c>
      <c r="C56" s="98"/>
      <c r="D56" s="98">
        <v>3600</v>
      </c>
      <c r="E56" s="97">
        <f t="shared" si="2"/>
        <v>3600</v>
      </c>
    </row>
    <row r="57" spans="1:5">
      <c r="A57" s="47">
        <v>54310</v>
      </c>
      <c r="B57" s="91" t="s">
        <v>238</v>
      </c>
      <c r="C57" s="98"/>
      <c r="D57" s="98">
        <v>550</v>
      </c>
      <c r="E57" s="97">
        <f t="shared" si="2"/>
        <v>550</v>
      </c>
    </row>
    <row r="58" spans="1:5">
      <c r="A58" s="47">
        <v>54313</v>
      </c>
      <c r="B58" s="91" t="s">
        <v>133</v>
      </c>
      <c r="C58" s="98"/>
      <c r="D58" s="98">
        <v>5000</v>
      </c>
      <c r="E58" s="97">
        <f t="shared" si="2"/>
        <v>5000</v>
      </c>
    </row>
    <row r="59" spans="1:5">
      <c r="A59" s="47">
        <v>54314</v>
      </c>
      <c r="B59" s="91" t="s">
        <v>134</v>
      </c>
      <c r="C59" s="98"/>
      <c r="D59" s="98">
        <v>1000</v>
      </c>
      <c r="E59" s="97">
        <f t="shared" si="2"/>
        <v>1000</v>
      </c>
    </row>
    <row r="60" spans="1:5">
      <c r="A60" s="47">
        <v>54316</v>
      </c>
      <c r="B60" s="91" t="s">
        <v>135</v>
      </c>
      <c r="C60" s="98"/>
      <c r="D60" s="98">
        <v>4650</v>
      </c>
      <c r="E60" s="97">
        <f t="shared" si="2"/>
        <v>4650</v>
      </c>
    </row>
    <row r="61" spans="1:5">
      <c r="A61" s="47">
        <v>54317</v>
      </c>
      <c r="B61" s="91" t="s">
        <v>136</v>
      </c>
      <c r="C61" s="98"/>
      <c r="D61" s="98">
        <v>25000</v>
      </c>
      <c r="E61" s="97">
        <f t="shared" si="2"/>
        <v>25000</v>
      </c>
    </row>
    <row r="62" spans="1:5">
      <c r="A62" s="47">
        <v>54399</v>
      </c>
      <c r="B62" s="91" t="s">
        <v>137</v>
      </c>
      <c r="C62" s="98">
        <v>2000</v>
      </c>
      <c r="D62" s="98">
        <v>30000</v>
      </c>
      <c r="E62" s="97">
        <f t="shared" si="2"/>
        <v>32000</v>
      </c>
    </row>
    <row r="63" spans="1:5">
      <c r="A63" s="47"/>
      <c r="B63" s="91"/>
      <c r="C63" s="98"/>
      <c r="D63" s="98"/>
      <c r="E63" s="97"/>
    </row>
    <row r="64" spans="1:5">
      <c r="A64" s="124">
        <v>544</v>
      </c>
      <c r="B64" s="94" t="s">
        <v>138</v>
      </c>
      <c r="C64" s="98"/>
      <c r="D64" s="125">
        <f>+D65+D66</f>
        <v>1800</v>
      </c>
      <c r="E64" s="102">
        <f>+E65+E66</f>
        <v>1800</v>
      </c>
    </row>
    <row r="65" spans="1:5">
      <c r="A65" s="47">
        <v>54402</v>
      </c>
      <c r="B65" s="91" t="s">
        <v>140</v>
      </c>
      <c r="C65" s="98"/>
      <c r="D65" s="98">
        <v>1500</v>
      </c>
      <c r="E65" s="97">
        <f>SUM(D65)</f>
        <v>1500</v>
      </c>
    </row>
    <row r="66" spans="1:5">
      <c r="A66" s="47">
        <v>54403</v>
      </c>
      <c r="B66" s="91" t="s">
        <v>239</v>
      </c>
      <c r="C66" s="98"/>
      <c r="D66" s="98">
        <v>300</v>
      </c>
      <c r="E66" s="97">
        <f>SUM(D66)</f>
        <v>300</v>
      </c>
    </row>
    <row r="67" spans="1:5">
      <c r="A67" s="47"/>
      <c r="B67" s="91"/>
      <c r="C67" s="98"/>
      <c r="D67" s="98"/>
      <c r="E67" s="97"/>
    </row>
    <row r="68" spans="1:5">
      <c r="A68" s="45">
        <v>545</v>
      </c>
      <c r="B68" s="94" t="s">
        <v>240</v>
      </c>
      <c r="C68" s="92"/>
      <c r="D68" s="92">
        <f>SUM(D69:D73)</f>
        <v>7600</v>
      </c>
      <c r="E68" s="109">
        <f>SUM(E69:E73)</f>
        <v>7600</v>
      </c>
    </row>
    <row r="69" spans="1:5">
      <c r="A69" s="126">
        <v>54501</v>
      </c>
      <c r="B69" s="91" t="s">
        <v>241</v>
      </c>
      <c r="C69" s="92"/>
      <c r="D69" s="110">
        <v>1000</v>
      </c>
      <c r="E69" s="111">
        <f>SUM(D69)</f>
        <v>1000</v>
      </c>
    </row>
    <row r="70" spans="1:5">
      <c r="A70" s="47">
        <v>54505</v>
      </c>
      <c r="B70" s="91" t="s">
        <v>242</v>
      </c>
      <c r="C70" s="98"/>
      <c r="D70" s="98">
        <v>100</v>
      </c>
      <c r="E70" s="97">
        <f t="shared" ref="E70:E73" si="3">SUM(D70:D70)</f>
        <v>100</v>
      </c>
    </row>
    <row r="71" spans="1:5">
      <c r="A71" s="47">
        <v>54507</v>
      </c>
      <c r="B71" s="91" t="s">
        <v>146</v>
      </c>
      <c r="C71" s="98"/>
      <c r="D71" s="98">
        <v>2000</v>
      </c>
      <c r="E71" s="97">
        <f>SUM(D71)</f>
        <v>2000</v>
      </c>
    </row>
    <row r="72" spans="1:5">
      <c r="A72" s="47">
        <v>54508</v>
      </c>
      <c r="B72" s="91" t="s">
        <v>243</v>
      </c>
      <c r="C72" s="98"/>
      <c r="D72" s="98">
        <v>3000</v>
      </c>
      <c r="E72" s="97">
        <f t="shared" si="3"/>
        <v>3000</v>
      </c>
    </row>
    <row r="73" spans="1:5">
      <c r="A73" s="47">
        <v>54599</v>
      </c>
      <c r="B73" s="91" t="s">
        <v>209</v>
      </c>
      <c r="C73" s="98"/>
      <c r="D73" s="98">
        <v>1500</v>
      </c>
      <c r="E73" s="97">
        <f t="shared" si="3"/>
        <v>1500</v>
      </c>
    </row>
    <row r="74" spans="1:5">
      <c r="A74" s="45">
        <v>546</v>
      </c>
      <c r="B74" s="94" t="s">
        <v>148</v>
      </c>
      <c r="C74" s="92"/>
      <c r="D74" s="92">
        <f>+D75</f>
        <v>205000</v>
      </c>
      <c r="E74" s="109">
        <f>+E75</f>
        <v>205000</v>
      </c>
    </row>
    <row r="75" spans="1:5">
      <c r="A75" s="47">
        <v>54602</v>
      </c>
      <c r="B75" s="91" t="s">
        <v>149</v>
      </c>
      <c r="C75" s="98"/>
      <c r="D75" s="98">
        <v>205000</v>
      </c>
      <c r="E75" s="97">
        <f>SUM(C75:D75)</f>
        <v>205000</v>
      </c>
    </row>
    <row r="76" spans="1:5">
      <c r="A76" s="47"/>
      <c r="B76" s="91"/>
      <c r="C76" s="98"/>
      <c r="D76" s="98"/>
      <c r="E76" s="97"/>
    </row>
    <row r="77" spans="1:5">
      <c r="A77" s="45">
        <v>55</v>
      </c>
      <c r="B77" s="104" t="s">
        <v>165</v>
      </c>
      <c r="C77" s="92">
        <f t="shared" ref="C77" si="4">+C79+C81</f>
        <v>300</v>
      </c>
      <c r="D77" s="92">
        <f>+D79+D81</f>
        <v>1171.3599999999999</v>
      </c>
      <c r="E77" s="109">
        <f>+E79+E81</f>
        <v>1471.36</v>
      </c>
    </row>
    <row r="78" spans="1:5">
      <c r="A78" s="45"/>
      <c r="B78" s="104"/>
      <c r="C78" s="92"/>
      <c r="D78" s="92"/>
      <c r="E78" s="109"/>
    </row>
    <row r="79" spans="1:5">
      <c r="A79" s="45">
        <v>556</v>
      </c>
      <c r="B79" s="94" t="s">
        <v>244</v>
      </c>
      <c r="C79" s="92">
        <f t="shared" ref="C79:E79" si="5">+C80</f>
        <v>300</v>
      </c>
      <c r="D79" s="92">
        <f>+D80</f>
        <v>1071.3599999999999</v>
      </c>
      <c r="E79" s="109">
        <f t="shared" si="5"/>
        <v>1371.36</v>
      </c>
    </row>
    <row r="80" spans="1:5">
      <c r="A80" s="47">
        <v>55603</v>
      </c>
      <c r="B80" s="91" t="s">
        <v>152</v>
      </c>
      <c r="C80" s="98">
        <v>300</v>
      </c>
      <c r="D80" s="98">
        <v>1071.3599999999999</v>
      </c>
      <c r="E80" s="97">
        <f>SUM(C80:D80)</f>
        <v>1371.36</v>
      </c>
    </row>
    <row r="81" spans="1:5">
      <c r="A81" s="45">
        <v>557</v>
      </c>
      <c r="B81" s="94" t="s">
        <v>153</v>
      </c>
      <c r="C81" s="92"/>
      <c r="D81" s="92">
        <f>+D82+D83</f>
        <v>100</v>
      </c>
      <c r="E81" s="109">
        <f>+E82+E83</f>
        <v>100</v>
      </c>
    </row>
    <row r="82" spans="1:5">
      <c r="A82" s="47">
        <v>55703</v>
      </c>
      <c r="B82" s="91" t="s">
        <v>154</v>
      </c>
      <c r="C82" s="98"/>
      <c r="D82" s="98">
        <v>50</v>
      </c>
      <c r="E82" s="97">
        <f>SUM(C82:D82)</f>
        <v>50</v>
      </c>
    </row>
    <row r="83" spans="1:5">
      <c r="A83" s="47">
        <v>55799</v>
      </c>
      <c r="B83" s="91" t="s">
        <v>155</v>
      </c>
      <c r="C83" s="98"/>
      <c r="D83" s="98">
        <v>50</v>
      </c>
      <c r="E83" s="97">
        <f>SUM(C83:D83)</f>
        <v>50</v>
      </c>
    </row>
    <row r="84" spans="1:5">
      <c r="A84" s="47"/>
      <c r="B84" s="91"/>
      <c r="C84" s="98"/>
      <c r="D84" s="98"/>
      <c r="E84" s="97"/>
    </row>
    <row r="85" spans="1:5">
      <c r="A85" s="45">
        <v>56</v>
      </c>
      <c r="B85" s="104" t="s">
        <v>50</v>
      </c>
      <c r="C85" s="92"/>
      <c r="D85" s="92">
        <f>+D87+D90</f>
        <v>56100</v>
      </c>
      <c r="E85" s="109">
        <f>+E87+E90</f>
        <v>56100</v>
      </c>
    </row>
    <row r="86" spans="1:5">
      <c r="A86" s="45"/>
      <c r="B86" s="104"/>
      <c r="C86" s="98"/>
      <c r="D86" s="98"/>
      <c r="E86" s="97"/>
    </row>
    <row r="87" spans="1:5">
      <c r="A87" s="45">
        <v>562</v>
      </c>
      <c r="B87" s="104" t="s">
        <v>245</v>
      </c>
      <c r="C87" s="125">
        <f>+C88</f>
        <v>0</v>
      </c>
      <c r="D87" s="125">
        <f>+D88</f>
        <v>100</v>
      </c>
      <c r="E87" s="102">
        <f>+E88</f>
        <v>100</v>
      </c>
    </row>
    <row r="88" spans="1:5">
      <c r="A88" s="126">
        <v>56205</v>
      </c>
      <c r="B88" s="127" t="s">
        <v>246</v>
      </c>
      <c r="C88" s="98"/>
      <c r="D88" s="98">
        <v>100</v>
      </c>
      <c r="E88" s="97">
        <f>SUM(D88)</f>
        <v>100</v>
      </c>
    </row>
    <row r="89" spans="1:5">
      <c r="A89" s="45"/>
      <c r="B89" s="104"/>
      <c r="C89" s="98"/>
      <c r="D89" s="98"/>
      <c r="E89" s="97"/>
    </row>
    <row r="90" spans="1:5">
      <c r="A90" s="45">
        <v>563</v>
      </c>
      <c r="B90" s="94" t="s">
        <v>156</v>
      </c>
      <c r="C90" s="92">
        <f>+C91+C92</f>
        <v>0</v>
      </c>
      <c r="D90" s="92">
        <f>+D91+D92</f>
        <v>56000</v>
      </c>
      <c r="E90" s="109">
        <f>+E91+E92</f>
        <v>56000</v>
      </c>
    </row>
    <row r="91" spans="1:5">
      <c r="A91" s="47">
        <v>56303</v>
      </c>
      <c r="B91" s="91" t="s">
        <v>157</v>
      </c>
      <c r="C91" s="98"/>
      <c r="D91" s="98">
        <v>20000</v>
      </c>
      <c r="E91" s="97">
        <f>SUM(D91:D91)</f>
        <v>20000</v>
      </c>
    </row>
    <row r="92" spans="1:5">
      <c r="A92" s="47">
        <v>56305</v>
      </c>
      <c r="B92" s="91" t="s">
        <v>247</v>
      </c>
      <c r="C92" s="128"/>
      <c r="D92" s="128">
        <v>36000</v>
      </c>
      <c r="E92" s="97">
        <f>SUM(D92:D92)</f>
        <v>36000</v>
      </c>
    </row>
    <row r="93" spans="1:5">
      <c r="A93" s="47"/>
      <c r="B93" s="91"/>
      <c r="C93" s="98"/>
      <c r="D93" s="98"/>
      <c r="E93" s="97"/>
    </row>
    <row r="94" spans="1:5">
      <c r="A94" s="45">
        <v>61</v>
      </c>
      <c r="B94" s="104" t="s">
        <v>248</v>
      </c>
      <c r="C94" s="92">
        <f>+C96</f>
        <v>50000</v>
      </c>
      <c r="D94" s="92">
        <f>+D96</f>
        <v>8000</v>
      </c>
      <c r="E94" s="109">
        <f>+E96</f>
        <v>58000</v>
      </c>
    </row>
    <row r="95" spans="1:5">
      <c r="A95" s="45"/>
      <c r="B95" s="104"/>
      <c r="C95" s="92"/>
      <c r="D95" s="92"/>
      <c r="E95" s="109"/>
    </row>
    <row r="96" spans="1:5">
      <c r="A96" s="45">
        <v>611</v>
      </c>
      <c r="B96" s="94" t="s">
        <v>249</v>
      </c>
      <c r="C96" s="92">
        <f>SUM(C97:C102)</f>
        <v>50000</v>
      </c>
      <c r="D96" s="92">
        <f>D97+D98+D99+D100+D101+D102+D103</f>
        <v>8000</v>
      </c>
      <c r="E96" s="109">
        <f>SUM(E97:E103)</f>
        <v>58000</v>
      </c>
    </row>
    <row r="97" spans="1:5">
      <c r="A97" s="47">
        <v>61101</v>
      </c>
      <c r="B97" s="91" t="s">
        <v>250</v>
      </c>
      <c r="C97" s="98">
        <v>10000</v>
      </c>
      <c r="D97" s="98"/>
      <c r="E97" s="97">
        <f>SUM(C97:D97)</f>
        <v>10000</v>
      </c>
    </row>
    <row r="98" spans="1:5">
      <c r="A98" s="47">
        <v>61102</v>
      </c>
      <c r="B98" s="91" t="s">
        <v>251</v>
      </c>
      <c r="C98" s="98">
        <v>15000</v>
      </c>
      <c r="D98" s="98">
        <v>3000</v>
      </c>
      <c r="E98" s="97">
        <f>SUM(C98:D98)</f>
        <v>18000</v>
      </c>
    </row>
    <row r="99" spans="1:5">
      <c r="A99" s="47">
        <v>61103</v>
      </c>
      <c r="B99" s="91" t="s">
        <v>252</v>
      </c>
      <c r="C99" s="98">
        <v>10000</v>
      </c>
      <c r="D99" s="98"/>
      <c r="E99" s="97">
        <f>SUM(C99:D99)</f>
        <v>10000</v>
      </c>
    </row>
    <row r="100" spans="1:5">
      <c r="A100" s="47">
        <v>61104</v>
      </c>
      <c r="B100" s="91" t="s">
        <v>253</v>
      </c>
      <c r="C100" s="98">
        <v>15000</v>
      </c>
      <c r="D100" s="98"/>
      <c r="E100" s="97">
        <f>SUM(C100:D100)</f>
        <v>15000</v>
      </c>
    </row>
    <row r="101" spans="1:5">
      <c r="A101" s="47">
        <v>61105</v>
      </c>
      <c r="B101" s="91" t="s">
        <v>254</v>
      </c>
      <c r="C101" s="98"/>
      <c r="D101" s="98"/>
      <c r="E101" s="97"/>
    </row>
    <row r="102" spans="1:5">
      <c r="A102" s="47">
        <v>61108</v>
      </c>
      <c r="B102" s="91" t="s">
        <v>255</v>
      </c>
      <c r="C102" s="98"/>
      <c r="D102" s="98">
        <v>2000</v>
      </c>
      <c r="E102" s="97">
        <f>SUM(C102:D102)</f>
        <v>2000</v>
      </c>
    </row>
    <row r="103" spans="1:5">
      <c r="A103" s="47">
        <v>61403</v>
      </c>
      <c r="B103" s="91" t="s">
        <v>256</v>
      </c>
      <c r="C103" s="98"/>
      <c r="D103" s="98">
        <v>3000</v>
      </c>
      <c r="E103" s="97">
        <f>SUM(C103:D103)</f>
        <v>3000</v>
      </c>
    </row>
    <row r="104" spans="1:5" ht="15.75" thickBot="1">
      <c r="A104" s="129"/>
      <c r="B104" s="130" t="s">
        <v>257</v>
      </c>
      <c r="C104" s="114">
        <f>C94+C85+C77+C27+C11</f>
        <v>139605</v>
      </c>
      <c r="D104" s="114">
        <f>D94+D85+D77+D27+D11</f>
        <v>1412509.2115</v>
      </c>
      <c r="E104" s="131">
        <f>D104+C104</f>
        <v>1552114.2115</v>
      </c>
    </row>
  </sheetData>
  <mergeCells count="11">
    <mergeCell ref="C8:D8"/>
    <mergeCell ref="A1:E1"/>
    <mergeCell ref="A2:E2"/>
    <mergeCell ref="A3:E3"/>
    <mergeCell ref="A4:E4"/>
    <mergeCell ref="A5:A10"/>
    <mergeCell ref="B5:B10"/>
    <mergeCell ref="C5:D5"/>
    <mergeCell ref="E5:E10"/>
    <mergeCell ref="C6:D6"/>
    <mergeCell ref="C7:D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topLeftCell="A106" zoomScale="170" zoomScaleNormal="170" workbookViewId="0">
      <selection activeCell="H143" sqref="H143"/>
    </sheetView>
  </sheetViews>
  <sheetFormatPr baseColWidth="10" defaultRowHeight="15"/>
  <cols>
    <col min="1" max="1" width="5.7109375" customWidth="1"/>
    <col min="2" max="2" width="21.7109375" customWidth="1"/>
    <col min="3" max="13" width="8.5703125" customWidth="1"/>
    <col min="14" max="14" width="10.140625" customWidth="1"/>
  </cols>
  <sheetData>
    <row r="1" spans="1:14">
      <c r="A1" s="388" t="s">
        <v>60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>
      <c r="A2" s="389" t="s">
        <v>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</row>
    <row r="3" spans="1:14">
      <c r="A3" s="389" t="s">
        <v>258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</row>
    <row r="4" spans="1:14">
      <c r="A4" s="389" t="s">
        <v>3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</row>
    <row r="5" spans="1:14" ht="15.75" thickBot="1">
      <c r="A5" s="390" t="s">
        <v>62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</row>
    <row r="6" spans="1:14" ht="33">
      <c r="A6" s="391" t="s">
        <v>64</v>
      </c>
      <c r="B6" s="394" t="s">
        <v>259</v>
      </c>
      <c r="C6" s="397" t="s">
        <v>66</v>
      </c>
      <c r="D6" s="398"/>
      <c r="E6" s="398"/>
      <c r="F6" s="399"/>
      <c r="G6" s="397" t="s">
        <v>66</v>
      </c>
      <c r="H6" s="398"/>
      <c r="I6" s="398"/>
      <c r="J6" s="399"/>
      <c r="K6" s="397" t="s">
        <v>260</v>
      </c>
      <c r="L6" s="400"/>
      <c r="M6" s="132" t="s">
        <v>261</v>
      </c>
      <c r="N6" s="375" t="s">
        <v>262</v>
      </c>
    </row>
    <row r="7" spans="1:14">
      <c r="A7" s="392"/>
      <c r="B7" s="395"/>
      <c r="C7" s="378" t="s">
        <v>263</v>
      </c>
      <c r="D7" s="379"/>
      <c r="E7" s="379"/>
      <c r="F7" s="380"/>
      <c r="G7" s="381" t="s">
        <v>264</v>
      </c>
      <c r="H7" s="382"/>
      <c r="I7" s="382"/>
      <c r="J7" s="383"/>
      <c r="K7" s="381" t="s">
        <v>265</v>
      </c>
      <c r="L7" s="382"/>
      <c r="M7" s="383"/>
      <c r="N7" s="376"/>
    </row>
    <row r="8" spans="1:14">
      <c r="A8" s="392"/>
      <c r="B8" s="395"/>
      <c r="C8" s="378" t="s">
        <v>266</v>
      </c>
      <c r="D8" s="379"/>
      <c r="E8" s="379"/>
      <c r="F8" s="380"/>
      <c r="G8" s="381" t="s">
        <v>267</v>
      </c>
      <c r="H8" s="382"/>
      <c r="I8" s="382"/>
      <c r="J8" s="383"/>
      <c r="K8" s="381" t="s">
        <v>268</v>
      </c>
      <c r="L8" s="382"/>
      <c r="M8" s="383"/>
      <c r="N8" s="376"/>
    </row>
    <row r="9" spans="1:14" ht="24.75">
      <c r="A9" s="393"/>
      <c r="B9" s="395"/>
      <c r="C9" s="378" t="s">
        <v>70</v>
      </c>
      <c r="D9" s="386"/>
      <c r="E9" s="387" t="s">
        <v>71</v>
      </c>
      <c r="F9" s="380"/>
      <c r="G9" s="381" t="s">
        <v>269</v>
      </c>
      <c r="H9" s="385"/>
      <c r="I9" s="384" t="s">
        <v>71</v>
      </c>
      <c r="J9" s="383"/>
      <c r="K9" s="381" t="s">
        <v>220</v>
      </c>
      <c r="L9" s="385"/>
      <c r="M9" s="133" t="s">
        <v>173</v>
      </c>
      <c r="N9" s="376"/>
    </row>
    <row r="10" spans="1:14">
      <c r="A10" s="393"/>
      <c r="B10" s="395"/>
      <c r="C10" s="134" t="s">
        <v>72</v>
      </c>
      <c r="D10" s="135" t="s">
        <v>73</v>
      </c>
      <c r="E10" s="135" t="s">
        <v>74</v>
      </c>
      <c r="F10" s="136" t="s">
        <v>75</v>
      </c>
      <c r="G10" s="137" t="s">
        <v>72</v>
      </c>
      <c r="H10" s="138" t="s">
        <v>73</v>
      </c>
      <c r="I10" s="138" t="s">
        <v>74</v>
      </c>
      <c r="J10" s="139" t="s">
        <v>75</v>
      </c>
      <c r="K10" s="137" t="s">
        <v>221</v>
      </c>
      <c r="L10" s="138" t="s">
        <v>222</v>
      </c>
      <c r="M10" s="139" t="s">
        <v>270</v>
      </c>
      <c r="N10" s="376"/>
    </row>
    <row r="11" spans="1:14" ht="33.75" thickBot="1">
      <c r="A11" s="393"/>
      <c r="B11" s="396"/>
      <c r="C11" s="140" t="s">
        <v>76</v>
      </c>
      <c r="D11" s="141" t="s">
        <v>77</v>
      </c>
      <c r="E11" s="141" t="s">
        <v>78</v>
      </c>
      <c r="F11" s="142" t="s">
        <v>79</v>
      </c>
      <c r="G11" s="143" t="s">
        <v>76</v>
      </c>
      <c r="H11" s="144" t="s">
        <v>271</v>
      </c>
      <c r="I11" s="144" t="s">
        <v>78</v>
      </c>
      <c r="J11" s="145" t="s">
        <v>79</v>
      </c>
      <c r="K11" s="143" t="s">
        <v>272</v>
      </c>
      <c r="L11" s="144" t="s">
        <v>273</v>
      </c>
      <c r="M11" s="146" t="s">
        <v>274</v>
      </c>
      <c r="N11" s="377"/>
    </row>
    <row r="12" spans="1:14">
      <c r="A12" s="147" t="s">
        <v>80</v>
      </c>
      <c r="B12" s="148" t="s">
        <v>182</v>
      </c>
      <c r="C12" s="149">
        <f>C14+C19+C24+C27+C31+C35+C38</f>
        <v>419558.75</v>
      </c>
      <c r="D12" s="149">
        <v>426242.75</v>
      </c>
      <c r="E12" s="150">
        <f>+E14+E19+E24+E27+E31+E35+E38</f>
        <v>237538.75</v>
      </c>
      <c r="F12" s="149">
        <v>1136456.5</v>
      </c>
      <c r="G12" s="151">
        <f>+G14+G19+G27+G31</f>
        <v>178017</v>
      </c>
      <c r="H12" s="150">
        <f>+H14+H19</f>
        <v>11000</v>
      </c>
      <c r="I12" s="152">
        <f>+I14+I19</f>
        <v>14850</v>
      </c>
      <c r="J12" s="153">
        <f>J14+J19+J24+J27+J31</f>
        <v>176079.23</v>
      </c>
      <c r="K12" s="151">
        <f>+K14+K19+K24+K27+K31</f>
        <v>20165</v>
      </c>
      <c r="L12" s="150">
        <f>SUM(L14+L19+L24+L27+L31)</f>
        <v>631666.67000000004</v>
      </c>
      <c r="M12" s="149"/>
      <c r="N12" s="154">
        <v>3251574.65</v>
      </c>
    </row>
    <row r="13" spans="1:14">
      <c r="A13" s="155"/>
      <c r="B13" s="156"/>
      <c r="C13" s="157"/>
      <c r="D13" s="158"/>
      <c r="E13" s="158"/>
      <c r="F13" s="159"/>
      <c r="G13" s="160"/>
      <c r="H13" s="161"/>
      <c r="I13" s="162"/>
      <c r="J13" s="163"/>
      <c r="K13" s="160"/>
      <c r="L13" s="161"/>
      <c r="M13" s="164"/>
      <c r="N13" s="165"/>
    </row>
    <row r="14" spans="1:14">
      <c r="A14" s="166" t="s">
        <v>82</v>
      </c>
      <c r="B14" s="167" t="s">
        <v>275</v>
      </c>
      <c r="C14" s="168">
        <v>303650</v>
      </c>
      <c r="D14" s="169">
        <v>349880</v>
      </c>
      <c r="E14" s="169">
        <v>194050</v>
      </c>
      <c r="F14" s="170">
        <v>909790</v>
      </c>
      <c r="G14" s="171">
        <f>+G16+G17</f>
        <v>164640</v>
      </c>
      <c r="H14" s="172">
        <f>+H16</f>
        <v>11000</v>
      </c>
      <c r="I14" s="172">
        <f>+I16</f>
        <v>14850</v>
      </c>
      <c r="J14" s="173">
        <f>+J16</f>
        <v>78650</v>
      </c>
      <c r="K14" s="171"/>
      <c r="L14" s="172"/>
      <c r="M14" s="173"/>
      <c r="N14" s="174">
        <f t="shared" ref="N14:N40" si="0">SUM(C14:M14)</f>
        <v>2026510</v>
      </c>
    </row>
    <row r="15" spans="1:14">
      <c r="A15" s="175" t="s">
        <v>84</v>
      </c>
      <c r="B15" s="176" t="s">
        <v>85</v>
      </c>
      <c r="C15" s="177">
        <v>287700</v>
      </c>
      <c r="D15" s="158">
        <v>335580</v>
      </c>
      <c r="E15" s="158">
        <v>193500</v>
      </c>
      <c r="F15" s="159">
        <v>890440</v>
      </c>
      <c r="G15" s="178"/>
      <c r="H15" s="179"/>
      <c r="I15" s="179"/>
      <c r="J15" s="180"/>
      <c r="K15" s="178">
        <v>0</v>
      </c>
      <c r="L15" s="179">
        <v>0</v>
      </c>
      <c r="M15" s="180"/>
      <c r="N15" s="181">
        <f t="shared" si="0"/>
        <v>1707220</v>
      </c>
    </row>
    <row r="16" spans="1:14">
      <c r="A16" s="175" t="s">
        <v>86</v>
      </c>
      <c r="B16" s="176" t="s">
        <v>87</v>
      </c>
      <c r="C16" s="177">
        <f>'[1]PRESP. FDOS.PROPIOS'!C15</f>
        <v>15950</v>
      </c>
      <c r="D16" s="158">
        <f>'[1]PRESP. FDOS.PROPIOS'!D15</f>
        <v>14300</v>
      </c>
      <c r="E16" s="158">
        <f>'[1]PRESP. FDOS.PROPIOS'!E15</f>
        <v>550</v>
      </c>
      <c r="F16" s="159">
        <f>'[1]PRESP. FDOS.PROPIOS'!F15</f>
        <v>550</v>
      </c>
      <c r="G16" s="178">
        <v>0</v>
      </c>
      <c r="H16" s="179">
        <v>11000</v>
      </c>
      <c r="I16" s="179">
        <v>14850</v>
      </c>
      <c r="J16" s="180">
        <v>78650</v>
      </c>
      <c r="K16" s="178"/>
      <c r="L16" s="179"/>
      <c r="M16" s="180"/>
      <c r="N16" s="181">
        <f t="shared" si="0"/>
        <v>135850</v>
      </c>
    </row>
    <row r="17" spans="1:14">
      <c r="A17" s="182">
        <v>51105</v>
      </c>
      <c r="B17" s="176" t="s">
        <v>184</v>
      </c>
      <c r="C17" s="177">
        <v>0</v>
      </c>
      <c r="D17" s="158">
        <v>0</v>
      </c>
      <c r="E17" s="158">
        <v>0</v>
      </c>
      <c r="F17" s="159">
        <v>0</v>
      </c>
      <c r="G17" s="178">
        <v>164640</v>
      </c>
      <c r="H17" s="179"/>
      <c r="I17" s="179"/>
      <c r="J17" s="180"/>
      <c r="K17" s="178"/>
      <c r="L17" s="179"/>
      <c r="M17" s="180"/>
      <c r="N17" s="181">
        <f t="shared" si="0"/>
        <v>164640</v>
      </c>
    </row>
    <row r="18" spans="1:14">
      <c r="A18" s="182">
        <v>51107</v>
      </c>
      <c r="B18" s="176" t="s">
        <v>276</v>
      </c>
      <c r="C18" s="177">
        <f>'[1]PRESP. FDOS.PROPIOS'!C16</f>
        <v>0</v>
      </c>
      <c r="D18" s="158">
        <f>'[1]PRESP. FDOS.PROPIOS'!D16</f>
        <v>0</v>
      </c>
      <c r="E18" s="158">
        <f>'[1]PRESP. FDOS.PROPIOS'!E16</f>
        <v>0</v>
      </c>
      <c r="F18" s="159">
        <f>'[1]PRESP. FDOS.PROPIOS'!F16</f>
        <v>18800</v>
      </c>
      <c r="G18" s="178"/>
      <c r="H18" s="179"/>
      <c r="I18" s="179"/>
      <c r="J18" s="180"/>
      <c r="K18" s="178"/>
      <c r="L18" s="179"/>
      <c r="M18" s="180"/>
      <c r="N18" s="181">
        <f t="shared" si="0"/>
        <v>18800</v>
      </c>
    </row>
    <row r="19" spans="1:14">
      <c r="A19" s="183">
        <v>512</v>
      </c>
      <c r="B19" s="184" t="s">
        <v>277</v>
      </c>
      <c r="C19" s="168">
        <f>'[1]PRESP. FDOS.PROPIOS'!C17</f>
        <v>12500</v>
      </c>
      <c r="D19" s="169">
        <f>'[1]PRESP. FDOS.PROPIOS'!D17</f>
        <v>17010</v>
      </c>
      <c r="E19" s="169">
        <f>'[1]PRESP. FDOS.PROPIOS'!E17</f>
        <v>0</v>
      </c>
      <c r="F19" s="170">
        <f>'[1]PRESP. FDOS.PROPIOS'!F17</f>
        <v>36150</v>
      </c>
      <c r="G19" s="185">
        <f>+G22</f>
        <v>0</v>
      </c>
      <c r="H19" s="186">
        <f>+H22</f>
        <v>0</v>
      </c>
      <c r="I19" s="186">
        <f>+I22</f>
        <v>0</v>
      </c>
      <c r="J19" s="187">
        <f>J20+J23+J22</f>
        <v>76237.84</v>
      </c>
      <c r="K19" s="188">
        <f>SUM(K20:K23)</f>
        <v>18540</v>
      </c>
      <c r="L19" s="186">
        <f>SUM(L20:L23)</f>
        <v>558885.4</v>
      </c>
      <c r="M19" s="187"/>
      <c r="N19" s="174">
        <f t="shared" si="0"/>
        <v>719323.24</v>
      </c>
    </row>
    <row r="20" spans="1:14">
      <c r="A20" s="182">
        <v>51201</v>
      </c>
      <c r="B20" s="176" t="s">
        <v>85</v>
      </c>
      <c r="C20" s="177">
        <f>'[1]PRESP. FDOS.PROPIOS'!C18</f>
        <v>11400</v>
      </c>
      <c r="D20" s="158">
        <f>'[1]PRESP. FDOS.PROPIOS'!D18</f>
        <v>15360</v>
      </c>
      <c r="E20" s="158">
        <f>'[1]PRESP. FDOS.PROPIOS'!E18</f>
        <v>0</v>
      </c>
      <c r="F20" s="159">
        <f>'[1]PRESP. FDOS.PROPIOS'!F18</f>
        <v>26400</v>
      </c>
      <c r="G20" s="178">
        <v>0</v>
      </c>
      <c r="H20" s="179">
        <v>0</v>
      </c>
      <c r="I20" s="179">
        <v>0</v>
      </c>
      <c r="J20" s="180">
        <v>59000</v>
      </c>
      <c r="K20" s="178">
        <v>10000</v>
      </c>
      <c r="L20" s="179">
        <v>408737.4</v>
      </c>
      <c r="M20" s="180"/>
      <c r="N20" s="181">
        <f t="shared" si="0"/>
        <v>530897.4</v>
      </c>
    </row>
    <row r="21" spans="1:14">
      <c r="A21" s="182">
        <v>51202</v>
      </c>
      <c r="B21" s="176" t="s">
        <v>90</v>
      </c>
      <c r="C21" s="177">
        <f>'[1]PRESP. FDOS.PROPIOS'!C19</f>
        <v>0</v>
      </c>
      <c r="D21" s="158">
        <f>'[1]PRESP. FDOS.PROPIOS'!D19</f>
        <v>0</v>
      </c>
      <c r="E21" s="158">
        <f>'[1]PRESP. FDOS.PROPIOS'!E19</f>
        <v>0</v>
      </c>
      <c r="F21" s="159">
        <f>'[1]PRESP. FDOS.PROPIOS'!F19</f>
        <v>5000</v>
      </c>
      <c r="G21" s="178">
        <v>0</v>
      </c>
      <c r="H21" s="179">
        <v>0</v>
      </c>
      <c r="I21" s="179">
        <v>0</v>
      </c>
      <c r="J21" s="180"/>
      <c r="K21" s="178">
        <v>7440</v>
      </c>
      <c r="L21" s="179">
        <v>118448</v>
      </c>
      <c r="M21" s="180"/>
      <c r="N21" s="181">
        <f t="shared" si="0"/>
        <v>130888</v>
      </c>
    </row>
    <row r="22" spans="1:14">
      <c r="A22" s="182">
        <v>51203</v>
      </c>
      <c r="B22" s="176" t="s">
        <v>87</v>
      </c>
      <c r="C22" s="177">
        <f>'[1]PRESP. FDOS.PROPIOS'!C20</f>
        <v>1100</v>
      </c>
      <c r="D22" s="158">
        <f>'[1]PRESP. FDOS.PROPIOS'!D20</f>
        <v>1650</v>
      </c>
      <c r="E22" s="158">
        <f>'[1]PRESP. FDOS.PROPIOS'!E20</f>
        <v>0</v>
      </c>
      <c r="F22" s="159">
        <f>'[1]PRESP. FDOS.PROPIOS'!F20</f>
        <v>2750</v>
      </c>
      <c r="G22" s="178">
        <v>0</v>
      </c>
      <c r="H22" s="179">
        <v>0</v>
      </c>
      <c r="I22" s="179">
        <v>0</v>
      </c>
      <c r="J22" s="180">
        <v>15950</v>
      </c>
      <c r="K22" s="178">
        <v>1100</v>
      </c>
      <c r="L22" s="179">
        <v>29700</v>
      </c>
      <c r="M22" s="180"/>
      <c r="N22" s="181">
        <f t="shared" si="0"/>
        <v>52250</v>
      </c>
    </row>
    <row r="23" spans="1:14">
      <c r="A23" s="182">
        <v>51207</v>
      </c>
      <c r="B23" s="176" t="s">
        <v>278</v>
      </c>
      <c r="C23" s="177">
        <f>'[1]PRESP. FDOS.PROPIOS'!C21</f>
        <v>0</v>
      </c>
      <c r="D23" s="158">
        <f>'[1]PRESP. FDOS.PROPIOS'!D21</f>
        <v>0</v>
      </c>
      <c r="E23" s="158">
        <f>'[1]PRESP. FDOS.PROPIOS'!E21</f>
        <v>0</v>
      </c>
      <c r="F23" s="159">
        <f>'[1]PRESP. FDOS.PROPIOS'!F21</f>
        <v>2000</v>
      </c>
      <c r="G23" s="178">
        <v>0</v>
      </c>
      <c r="H23" s="179">
        <v>0</v>
      </c>
      <c r="I23" s="179">
        <v>0</v>
      </c>
      <c r="J23" s="180">
        <v>1287.8399999999999</v>
      </c>
      <c r="K23" s="178"/>
      <c r="L23" s="179">
        <v>2000</v>
      </c>
      <c r="M23" s="180"/>
      <c r="N23" s="181">
        <f t="shared" si="0"/>
        <v>5287.84</v>
      </c>
    </row>
    <row r="24" spans="1:14">
      <c r="A24" s="183">
        <v>513</v>
      </c>
      <c r="B24" s="184" t="s">
        <v>279</v>
      </c>
      <c r="C24" s="168">
        <f>'[1]PRESP. FDOS.PROPIOS'!C22</f>
        <v>14800</v>
      </c>
      <c r="D24" s="169">
        <f>'[1]PRESP. FDOS.PROPIOS'!D22</f>
        <v>2000</v>
      </c>
      <c r="E24" s="169">
        <f>'[1]PRESP. FDOS.PROPIOS'!E22</f>
        <v>2000</v>
      </c>
      <c r="F24" s="170">
        <f>'[1]PRESP. FDOS.PROPIOS'!F22</f>
        <v>20000</v>
      </c>
      <c r="G24" s="185"/>
      <c r="H24" s="186"/>
      <c r="I24" s="186"/>
      <c r="J24" s="187">
        <f>J25+J26</f>
        <v>9801.82</v>
      </c>
      <c r="K24" s="188"/>
      <c r="L24" s="186">
        <f t="shared" ref="L24" si="1">+L25+L26</f>
        <v>5192.6400000000003</v>
      </c>
      <c r="M24" s="187"/>
      <c r="N24" s="174">
        <f t="shared" si="0"/>
        <v>53794.46</v>
      </c>
    </row>
    <row r="25" spans="1:14">
      <c r="A25" s="182">
        <v>51301</v>
      </c>
      <c r="B25" s="176" t="s">
        <v>92</v>
      </c>
      <c r="C25" s="177">
        <f>'[1]PRESP. FDOS.PROPIOS'!C23</f>
        <v>2000</v>
      </c>
      <c r="D25" s="158">
        <f>'[1]PRESP. FDOS.PROPIOS'!D23</f>
        <v>2000</v>
      </c>
      <c r="E25" s="158">
        <f>'[1]PRESP. FDOS.PROPIOS'!E23</f>
        <v>2000</v>
      </c>
      <c r="F25" s="159">
        <f>'[1]PRESP. FDOS.PROPIOS'!F23</f>
        <v>20000</v>
      </c>
      <c r="G25" s="178">
        <v>0</v>
      </c>
      <c r="H25" s="179">
        <v>0</v>
      </c>
      <c r="I25" s="179">
        <v>0</v>
      </c>
      <c r="J25" s="180">
        <v>9801.82</v>
      </c>
      <c r="K25" s="178"/>
      <c r="L25" s="179">
        <v>5192.6400000000003</v>
      </c>
      <c r="M25" s="180"/>
      <c r="N25" s="181">
        <f t="shared" si="0"/>
        <v>40994.46</v>
      </c>
    </row>
    <row r="26" spans="1:14">
      <c r="A26" s="182">
        <v>51302</v>
      </c>
      <c r="B26" s="176" t="s">
        <v>280</v>
      </c>
      <c r="C26" s="177">
        <f>'[1]PRESP. FDOS.PROPIOS'!C24</f>
        <v>12800</v>
      </c>
      <c r="D26" s="158">
        <f>'[1]PRESP. FDOS.PROPIOS'!D24</f>
        <v>0</v>
      </c>
      <c r="E26" s="158">
        <f>'[1]PRESP. FDOS.PROPIOS'!E24</f>
        <v>0</v>
      </c>
      <c r="F26" s="159">
        <f>'[1]PRESP. FDOS.PROPIOS'!F24</f>
        <v>0</v>
      </c>
      <c r="G26" s="178">
        <v>0</v>
      </c>
      <c r="H26" s="179">
        <v>0</v>
      </c>
      <c r="I26" s="179">
        <v>0</v>
      </c>
      <c r="J26" s="180">
        <v>0</v>
      </c>
      <c r="K26" s="178"/>
      <c r="L26" s="179"/>
      <c r="M26" s="180"/>
      <c r="N26" s="181">
        <f t="shared" si="0"/>
        <v>12800</v>
      </c>
    </row>
    <row r="27" spans="1:14">
      <c r="A27" s="183">
        <v>514</v>
      </c>
      <c r="B27" s="184" t="s">
        <v>281</v>
      </c>
      <c r="C27" s="168">
        <v>25593.5</v>
      </c>
      <c r="D27" s="169">
        <v>29999.9</v>
      </c>
      <c r="E27" s="169">
        <v>16617.5</v>
      </c>
      <c r="F27" s="170">
        <v>81399.399999999994</v>
      </c>
      <c r="G27" s="188">
        <f>+G28</f>
        <v>6997.2</v>
      </c>
      <c r="H27" s="186"/>
      <c r="I27" s="186"/>
      <c r="J27" s="187">
        <f>J28+J29+J30</f>
        <v>5957.62</v>
      </c>
      <c r="K27" s="188">
        <f>K28+K29</f>
        <v>850</v>
      </c>
      <c r="L27" s="186">
        <f>SUM(L28:L30)</f>
        <v>35354.050000000003</v>
      </c>
      <c r="M27" s="187"/>
      <c r="N27" s="174">
        <f t="shared" si="0"/>
        <v>202769.16999999998</v>
      </c>
    </row>
    <row r="28" spans="1:14">
      <c r="A28" s="182">
        <v>51401</v>
      </c>
      <c r="B28" s="176" t="s">
        <v>95</v>
      </c>
      <c r="C28" s="177">
        <v>24454.5</v>
      </c>
      <c r="D28" s="158">
        <v>28524.3</v>
      </c>
      <c r="E28" s="158">
        <v>16447.5</v>
      </c>
      <c r="F28" s="159">
        <v>77285.399999999994</v>
      </c>
      <c r="G28" s="178">
        <v>6997.2</v>
      </c>
      <c r="H28" s="179">
        <v>0</v>
      </c>
      <c r="I28" s="179">
        <v>0</v>
      </c>
      <c r="J28" s="180">
        <v>0</v>
      </c>
      <c r="K28" s="178">
        <v>0</v>
      </c>
      <c r="L28" s="179">
        <v>0</v>
      </c>
      <c r="M28" s="180"/>
      <c r="N28" s="181">
        <f t="shared" si="0"/>
        <v>153708.90000000002</v>
      </c>
    </row>
    <row r="29" spans="1:14">
      <c r="A29" s="182">
        <v>51402</v>
      </c>
      <c r="B29" s="176" t="s">
        <v>96</v>
      </c>
      <c r="C29" s="177">
        <f>'[1]PRESP. FDOS.PROPIOS'!C27</f>
        <v>969.00000000000011</v>
      </c>
      <c r="D29" s="158">
        <f>'[1]PRESP. FDOS.PROPIOS'!D27</f>
        <v>1305.6000000000001</v>
      </c>
      <c r="E29" s="158">
        <f>'[1]PRESP. FDOS.PROPIOS'!E27</f>
        <v>0</v>
      </c>
      <c r="F29" s="159">
        <f>'[1]PRESP. FDOS.PROPIOS'!F27</f>
        <v>2414</v>
      </c>
      <c r="G29" s="178">
        <v>0</v>
      </c>
      <c r="H29" s="179">
        <v>0</v>
      </c>
      <c r="I29" s="179">
        <v>0</v>
      </c>
      <c r="J29" s="180">
        <v>5957.62</v>
      </c>
      <c r="K29" s="178">
        <v>850</v>
      </c>
      <c r="L29" s="179">
        <v>34912.68</v>
      </c>
      <c r="M29" s="180"/>
      <c r="N29" s="181">
        <f t="shared" si="0"/>
        <v>46408.9</v>
      </c>
    </row>
    <row r="30" spans="1:14">
      <c r="A30" s="182">
        <v>51403</v>
      </c>
      <c r="B30" s="176" t="s">
        <v>282</v>
      </c>
      <c r="C30" s="177">
        <f>'[1]PRESP. FDOS.PROPIOS'!C28</f>
        <v>170</v>
      </c>
      <c r="D30" s="158">
        <f>'[1]PRESP. FDOS.PROPIOS'!D28</f>
        <v>170</v>
      </c>
      <c r="E30" s="158">
        <f>'[1]PRESP. FDOS.PROPIOS'!E28</f>
        <v>170</v>
      </c>
      <c r="F30" s="159">
        <f>'[1]PRESP. FDOS.PROPIOS'!F28</f>
        <v>1700.0000000000002</v>
      </c>
      <c r="G30" s="178">
        <v>0</v>
      </c>
      <c r="H30" s="179">
        <v>0</v>
      </c>
      <c r="I30" s="179">
        <v>0</v>
      </c>
      <c r="J30" s="180">
        <v>0</v>
      </c>
      <c r="K30" s="178"/>
      <c r="L30" s="179">
        <v>441.37</v>
      </c>
      <c r="M30" s="180"/>
      <c r="N30" s="181">
        <f t="shared" si="0"/>
        <v>2651.37</v>
      </c>
    </row>
    <row r="31" spans="1:14">
      <c r="A31" s="183">
        <v>515</v>
      </c>
      <c r="B31" s="184" t="s">
        <v>283</v>
      </c>
      <c r="C31" s="168">
        <v>23335.25</v>
      </c>
      <c r="D31" s="169">
        <v>27352.85</v>
      </c>
      <c r="E31" s="169">
        <v>15151.25</v>
      </c>
      <c r="F31" s="170">
        <v>74217.100000000006</v>
      </c>
      <c r="G31" s="185">
        <f>+G32</f>
        <v>6379.8</v>
      </c>
      <c r="H31" s="187">
        <f t="shared" ref="H31:I31" si="2">H32+H33</f>
        <v>0</v>
      </c>
      <c r="I31" s="187">
        <f t="shared" si="2"/>
        <v>0</v>
      </c>
      <c r="J31" s="187">
        <f>J32+J33</f>
        <v>5431.95</v>
      </c>
      <c r="K31" s="188">
        <f>K32+K33+K34</f>
        <v>775</v>
      </c>
      <c r="L31" s="186">
        <f>+L32+L33+L34</f>
        <v>32234.58</v>
      </c>
      <c r="M31" s="187"/>
      <c r="N31" s="174">
        <f t="shared" si="0"/>
        <v>184877.78000000003</v>
      </c>
    </row>
    <row r="32" spans="1:14">
      <c r="A32" s="182">
        <v>51501</v>
      </c>
      <c r="B32" s="176" t="s">
        <v>95</v>
      </c>
      <c r="C32" s="177">
        <v>22296.75</v>
      </c>
      <c r="D32" s="158">
        <v>26007.45</v>
      </c>
      <c r="E32" s="158">
        <v>14996.25</v>
      </c>
      <c r="F32" s="159">
        <v>70466.100000000006</v>
      </c>
      <c r="G32" s="178">
        <v>6379.8</v>
      </c>
      <c r="H32" s="179"/>
      <c r="I32" s="179"/>
      <c r="J32" s="180"/>
      <c r="K32" s="178">
        <v>0</v>
      </c>
      <c r="L32" s="179">
        <v>0</v>
      </c>
      <c r="M32" s="180"/>
      <c r="N32" s="181">
        <f t="shared" si="0"/>
        <v>140146.34999999998</v>
      </c>
    </row>
    <row r="33" spans="1:14">
      <c r="A33" s="182">
        <v>51502</v>
      </c>
      <c r="B33" s="176" t="s">
        <v>96</v>
      </c>
      <c r="C33" s="177">
        <v>883.5</v>
      </c>
      <c r="D33" s="158">
        <f>'[1]PRESP. FDOS.PROPIOS'!D31</f>
        <v>1190.4000000000001</v>
      </c>
      <c r="E33" s="158">
        <f>'[1]PRESP. FDOS.PROPIOS'!E31</f>
        <v>0</v>
      </c>
      <c r="F33" s="159">
        <v>2201</v>
      </c>
      <c r="G33" s="178"/>
      <c r="H33" s="179"/>
      <c r="I33" s="179"/>
      <c r="J33" s="180">
        <v>5431.95</v>
      </c>
      <c r="K33" s="178">
        <v>775</v>
      </c>
      <c r="L33" s="179">
        <v>31832.15</v>
      </c>
      <c r="M33" s="180"/>
      <c r="N33" s="181">
        <f t="shared" si="0"/>
        <v>42314</v>
      </c>
    </row>
    <row r="34" spans="1:14">
      <c r="A34" s="182">
        <v>51503</v>
      </c>
      <c r="B34" s="176" t="s">
        <v>282</v>
      </c>
      <c r="C34" s="177">
        <f>'[1]PRESP. FDOS.PROPIOS'!C32</f>
        <v>155</v>
      </c>
      <c r="D34" s="158">
        <f>'[1]PRESP. FDOS.PROPIOS'!D32</f>
        <v>155</v>
      </c>
      <c r="E34" s="158">
        <f>'[1]PRESP. FDOS.PROPIOS'!E32</f>
        <v>155</v>
      </c>
      <c r="F34" s="159">
        <f>'[1]PRESP. FDOS.PROPIOS'!F32</f>
        <v>1550</v>
      </c>
      <c r="G34" s="178"/>
      <c r="H34" s="179"/>
      <c r="I34" s="179"/>
      <c r="J34" s="180"/>
      <c r="K34" s="178"/>
      <c r="L34" s="179">
        <v>402.43</v>
      </c>
      <c r="M34" s="180"/>
      <c r="N34" s="181">
        <f t="shared" si="0"/>
        <v>2417.4299999999998</v>
      </c>
    </row>
    <row r="35" spans="1:14">
      <c r="A35" s="183">
        <v>516</v>
      </c>
      <c r="B35" s="184" t="s">
        <v>284</v>
      </c>
      <c r="C35" s="168">
        <f>'[1]PRESP. FDOS.PROPIOS'!C33</f>
        <v>14000</v>
      </c>
      <c r="D35" s="169">
        <f>'[1]PRESP. FDOS.PROPIOS'!D33</f>
        <v>0</v>
      </c>
      <c r="E35" s="169">
        <f>'[1]PRESP. FDOS.PROPIOS'!E33</f>
        <v>0</v>
      </c>
      <c r="F35" s="170">
        <f>'[1]PRESP. FDOS.PROPIOS'!F33</f>
        <v>0</v>
      </c>
      <c r="G35" s="185"/>
      <c r="H35" s="186"/>
      <c r="I35" s="186"/>
      <c r="J35" s="187"/>
      <c r="K35" s="188"/>
      <c r="L35" s="186"/>
      <c r="M35" s="187"/>
      <c r="N35" s="174">
        <f t="shared" si="0"/>
        <v>14000</v>
      </c>
    </row>
    <row r="36" spans="1:14">
      <c r="A36" s="182">
        <v>51601</v>
      </c>
      <c r="B36" s="176" t="s">
        <v>285</v>
      </c>
      <c r="C36" s="177">
        <f>'[1]PRESP. FDOS.PROPIOS'!C34</f>
        <v>12000</v>
      </c>
      <c r="D36" s="158">
        <f>'[1]PRESP. FDOS.PROPIOS'!D34</f>
        <v>0</v>
      </c>
      <c r="E36" s="158">
        <f>'[1]PRESP. FDOS.PROPIOS'!E34</f>
        <v>0</v>
      </c>
      <c r="F36" s="159">
        <f>'[1]PRESP. FDOS.PROPIOS'!F34</f>
        <v>0</v>
      </c>
      <c r="G36" s="178"/>
      <c r="H36" s="179"/>
      <c r="I36" s="179"/>
      <c r="J36" s="180"/>
      <c r="K36" s="178"/>
      <c r="L36" s="179"/>
      <c r="M36" s="180"/>
      <c r="N36" s="181">
        <f t="shared" si="0"/>
        <v>12000</v>
      </c>
    </row>
    <row r="37" spans="1:14">
      <c r="A37" s="182">
        <v>51602</v>
      </c>
      <c r="B37" s="176" t="s">
        <v>286</v>
      </c>
      <c r="C37" s="177">
        <f>'[1]PRESP. FDOS.PROPIOS'!C35</f>
        <v>2000</v>
      </c>
      <c r="D37" s="158">
        <f>'[1]PRESP. FDOS.PROPIOS'!D35</f>
        <v>0</v>
      </c>
      <c r="E37" s="158">
        <f>'[1]PRESP. FDOS.PROPIOS'!E35</f>
        <v>0</v>
      </c>
      <c r="F37" s="159">
        <f>'[1]PRESP. FDOS.PROPIOS'!F35</f>
        <v>0</v>
      </c>
      <c r="G37" s="178"/>
      <c r="H37" s="179"/>
      <c r="I37" s="179"/>
      <c r="J37" s="180"/>
      <c r="K37" s="178"/>
      <c r="L37" s="179"/>
      <c r="M37" s="180"/>
      <c r="N37" s="181">
        <f t="shared" si="0"/>
        <v>2000</v>
      </c>
    </row>
    <row r="38" spans="1:14">
      <c r="A38" s="183">
        <v>517</v>
      </c>
      <c r="B38" s="184" t="s">
        <v>102</v>
      </c>
      <c r="C38" s="168">
        <f>'[1]PRESP. FDOS.PROPIOS'!C36</f>
        <v>25680</v>
      </c>
      <c r="D38" s="169">
        <f>'[1]PRESP. FDOS.PROPIOS'!D36</f>
        <v>0</v>
      </c>
      <c r="E38" s="169">
        <v>9720</v>
      </c>
      <c r="F38" s="170">
        <v>14900</v>
      </c>
      <c r="G38" s="188"/>
      <c r="H38" s="186"/>
      <c r="I38" s="186"/>
      <c r="J38" s="187"/>
      <c r="K38" s="188"/>
      <c r="L38" s="186"/>
      <c r="M38" s="187"/>
      <c r="N38" s="174">
        <f t="shared" si="0"/>
        <v>50300</v>
      </c>
    </row>
    <row r="39" spans="1:14">
      <c r="A39" s="182">
        <v>51701</v>
      </c>
      <c r="B39" s="176" t="s">
        <v>103</v>
      </c>
      <c r="C39" s="177">
        <v>15680</v>
      </c>
      <c r="D39" s="158">
        <f>'[1]PRESP. FDOS.PROPIOS'!D37</f>
        <v>0</v>
      </c>
      <c r="E39" s="158">
        <v>9720</v>
      </c>
      <c r="F39" s="159">
        <v>14900</v>
      </c>
      <c r="G39" s="178"/>
      <c r="H39" s="179"/>
      <c r="I39" s="179"/>
      <c r="J39" s="180"/>
      <c r="K39" s="178"/>
      <c r="L39" s="179"/>
      <c r="M39" s="180"/>
      <c r="N39" s="181">
        <f t="shared" si="0"/>
        <v>40300</v>
      </c>
    </row>
    <row r="40" spans="1:14">
      <c r="A40" s="182">
        <v>51702</v>
      </c>
      <c r="B40" s="176" t="s">
        <v>104</v>
      </c>
      <c r="C40" s="177">
        <v>10000</v>
      </c>
      <c r="D40" s="158">
        <f>'[1]PRESP. FDOS.PROPIOS'!D38</f>
        <v>0</v>
      </c>
      <c r="E40" s="158">
        <f>'[1]PRESP. FDOS.PROPIOS'!E38</f>
        <v>0</v>
      </c>
      <c r="F40" s="159">
        <f>'[1]PRESP. FDOS.PROPIOS'!F38</f>
        <v>0</v>
      </c>
      <c r="G40" s="178"/>
      <c r="H40" s="179"/>
      <c r="I40" s="179"/>
      <c r="J40" s="180"/>
      <c r="K40" s="178"/>
      <c r="L40" s="179"/>
      <c r="M40" s="180"/>
      <c r="N40" s="181">
        <f t="shared" si="0"/>
        <v>10000</v>
      </c>
    </row>
    <row r="41" spans="1:14">
      <c r="A41" s="182"/>
      <c r="B41" s="176"/>
      <c r="C41" s="177">
        <f>'[1]PRESP. FDOS.PROPIOS'!C39</f>
        <v>0</v>
      </c>
      <c r="D41" s="158">
        <f>'[1]PRESP. FDOS.PROPIOS'!D39</f>
        <v>0</v>
      </c>
      <c r="E41" s="158">
        <f>'[1]PRESP. FDOS.PROPIOS'!E39</f>
        <v>0</v>
      </c>
      <c r="F41" s="159">
        <f>'[1]PRESP. FDOS.PROPIOS'!F39</f>
        <v>0</v>
      </c>
      <c r="G41" s="178"/>
      <c r="H41" s="179"/>
      <c r="I41" s="179"/>
      <c r="J41" s="180"/>
      <c r="K41" s="178"/>
      <c r="L41" s="179"/>
      <c r="M41" s="180"/>
      <c r="N41" s="189"/>
    </row>
    <row r="42" spans="1:14">
      <c r="A42" s="183">
        <v>54</v>
      </c>
      <c r="B42" s="184" t="s">
        <v>287</v>
      </c>
      <c r="C42" s="168">
        <f>'[1]PRESP. FDOS.PROPIOS'!C40</f>
        <v>537000</v>
      </c>
      <c r="D42" s="169">
        <f>'[1]PRESP. FDOS.PROPIOS'!D40</f>
        <v>0</v>
      </c>
      <c r="E42" s="169">
        <f>'[1]PRESP. FDOS.PROPIOS'!E40</f>
        <v>0</v>
      </c>
      <c r="F42" s="170">
        <f>'[1]PRESP. FDOS.PROPIOS'!F40</f>
        <v>0</v>
      </c>
      <c r="G42" s="188">
        <f>+G44+G64+G70+G82+G87</f>
        <v>301796.21999999997</v>
      </c>
      <c r="H42" s="186"/>
      <c r="I42" s="186"/>
      <c r="J42" s="187"/>
      <c r="K42" s="190">
        <f>+K44+K64+K70</f>
        <v>69140</v>
      </c>
      <c r="L42" s="191">
        <f>+L44+L64+L70+L82+L87+L95</f>
        <v>715571.17999999993</v>
      </c>
      <c r="M42" s="187"/>
      <c r="N42" s="174">
        <f>SUM(C42:M42)</f>
        <v>1623507.4</v>
      </c>
    </row>
    <row r="43" spans="1:14">
      <c r="A43" s="192"/>
      <c r="B43" s="193"/>
      <c r="C43" s="177">
        <f>'[1]PRESP. FDOS.PROPIOS'!C41</f>
        <v>0</v>
      </c>
      <c r="D43" s="158">
        <f>'[1]PRESP. FDOS.PROPIOS'!D41</f>
        <v>0</v>
      </c>
      <c r="E43" s="158">
        <f>'[1]PRESP. FDOS.PROPIOS'!E41</f>
        <v>0</v>
      </c>
      <c r="F43" s="159">
        <f>'[1]PRESP. FDOS.PROPIOS'!F41</f>
        <v>0</v>
      </c>
      <c r="G43" s="194"/>
      <c r="H43" s="195"/>
      <c r="I43" s="195"/>
      <c r="J43" s="196"/>
      <c r="K43" s="197"/>
      <c r="L43" s="195"/>
      <c r="M43" s="196"/>
      <c r="N43" s="165"/>
    </row>
    <row r="44" spans="1:14">
      <c r="A44" s="183">
        <v>541</v>
      </c>
      <c r="B44" s="184" t="s">
        <v>288</v>
      </c>
      <c r="C44" s="168">
        <f>'[1]PRESP. FDOS.PROPIOS'!C42</f>
        <v>82300</v>
      </c>
      <c r="D44" s="169">
        <f>'[1]PRESP. FDOS.PROPIOS'!D42</f>
        <v>0</v>
      </c>
      <c r="E44" s="169">
        <f>'[1]PRESP. FDOS.PROPIOS'!E42</f>
        <v>0</v>
      </c>
      <c r="F44" s="170">
        <f>'[1]PRESP. FDOS.PROPIOS'!F42</f>
        <v>0</v>
      </c>
      <c r="G44" s="185">
        <f>SUM(G45:G63)</f>
        <v>186500</v>
      </c>
      <c r="H44" s="198"/>
      <c r="I44" s="198"/>
      <c r="J44" s="199"/>
      <c r="K44" s="185">
        <f>SUM(K45:K63)</f>
        <v>27140</v>
      </c>
      <c r="L44" s="198">
        <f>SUM(L45:L63)</f>
        <v>398871.18</v>
      </c>
      <c r="M44" s="199"/>
      <c r="N44" s="154">
        <f t="shared" ref="N44:N87" si="3">SUM(C44:M44)</f>
        <v>694811.17999999993</v>
      </c>
    </row>
    <row r="45" spans="1:14">
      <c r="A45" s="182">
        <v>54101</v>
      </c>
      <c r="B45" s="176" t="s">
        <v>231</v>
      </c>
      <c r="C45" s="177">
        <f>'[1]PRESP. FDOS.PROPIOS'!C43</f>
        <v>10000</v>
      </c>
      <c r="D45" s="158">
        <f>'[1]PRESP. FDOS.PROPIOS'!D43</f>
        <v>0</v>
      </c>
      <c r="E45" s="158">
        <f>'[1]PRESP. FDOS.PROPIOS'!E43</f>
        <v>0</v>
      </c>
      <c r="F45" s="159">
        <f>'[1]PRESP. FDOS.PROPIOS'!F43</f>
        <v>0</v>
      </c>
      <c r="G45" s="178">
        <v>2000</v>
      </c>
      <c r="H45" s="179"/>
      <c r="I45" s="179"/>
      <c r="J45" s="180"/>
      <c r="K45" s="178">
        <v>2000</v>
      </c>
      <c r="L45" s="195">
        <v>16000</v>
      </c>
      <c r="M45" s="180"/>
      <c r="N45" s="181">
        <f t="shared" si="3"/>
        <v>30000</v>
      </c>
    </row>
    <row r="46" spans="1:14">
      <c r="A46" s="182">
        <v>54102</v>
      </c>
      <c r="B46" s="176" t="s">
        <v>289</v>
      </c>
      <c r="C46" s="177">
        <v>0</v>
      </c>
      <c r="D46" s="158">
        <v>0</v>
      </c>
      <c r="E46" s="158">
        <v>0</v>
      </c>
      <c r="F46" s="159">
        <v>0</v>
      </c>
      <c r="G46" s="178">
        <v>0</v>
      </c>
      <c r="H46" s="179"/>
      <c r="I46" s="179"/>
      <c r="J46" s="180"/>
      <c r="K46" s="178"/>
      <c r="L46" s="195">
        <v>500</v>
      </c>
      <c r="M46" s="180"/>
      <c r="N46" s="181">
        <v>500</v>
      </c>
    </row>
    <row r="47" spans="1:14">
      <c r="A47" s="182">
        <v>54103</v>
      </c>
      <c r="B47" s="176" t="s">
        <v>108</v>
      </c>
      <c r="C47" s="177">
        <f>'[1]PRESP. FDOS.PROPIOS'!C44</f>
        <v>1000</v>
      </c>
      <c r="D47" s="158">
        <f>'[1]PRESP. FDOS.PROPIOS'!D44</f>
        <v>0</v>
      </c>
      <c r="E47" s="158">
        <f>'[1]PRESP. FDOS.PROPIOS'!E44</f>
        <v>0</v>
      </c>
      <c r="F47" s="159">
        <f>'[1]PRESP. FDOS.PROPIOS'!F44</f>
        <v>0</v>
      </c>
      <c r="G47" s="178">
        <v>100</v>
      </c>
      <c r="H47" s="179"/>
      <c r="I47" s="179"/>
      <c r="J47" s="180"/>
      <c r="K47" s="178"/>
      <c r="L47" s="195">
        <v>1704.62</v>
      </c>
      <c r="M47" s="180"/>
      <c r="N47" s="181">
        <f t="shared" si="3"/>
        <v>2804.62</v>
      </c>
    </row>
    <row r="48" spans="1:14">
      <c r="A48" s="182">
        <v>54104</v>
      </c>
      <c r="B48" s="176" t="s">
        <v>109</v>
      </c>
      <c r="C48" s="177">
        <f>'[1]PRESP. FDOS.PROPIOS'!C45</f>
        <v>2000</v>
      </c>
      <c r="D48" s="158">
        <f>'[1]PRESP. FDOS.PROPIOS'!D45</f>
        <v>0</v>
      </c>
      <c r="E48" s="158">
        <f>'[1]PRESP. FDOS.PROPIOS'!E45</f>
        <v>0</v>
      </c>
      <c r="F48" s="159">
        <f>'[1]PRESP. FDOS.PROPIOS'!F45</f>
        <v>0</v>
      </c>
      <c r="G48" s="194">
        <v>58000</v>
      </c>
      <c r="H48" s="179"/>
      <c r="I48" s="179"/>
      <c r="J48" s="180"/>
      <c r="K48" s="178">
        <v>500</v>
      </c>
      <c r="L48" s="195">
        <v>7000</v>
      </c>
      <c r="M48" s="180"/>
      <c r="N48" s="181">
        <f t="shared" si="3"/>
        <v>67500</v>
      </c>
    </row>
    <row r="49" spans="1:14">
      <c r="A49" s="182">
        <v>54105</v>
      </c>
      <c r="B49" s="176" t="s">
        <v>110</v>
      </c>
      <c r="C49" s="177">
        <f>'[1]PRESP. FDOS.PROPIOS'!C46</f>
        <v>3000</v>
      </c>
      <c r="D49" s="158">
        <f>'[1]PRESP. FDOS.PROPIOS'!D46</f>
        <v>0</v>
      </c>
      <c r="E49" s="158">
        <f>'[1]PRESP. FDOS.PROPIOS'!E46</f>
        <v>0</v>
      </c>
      <c r="F49" s="159">
        <f>'[1]PRESP. FDOS.PROPIOS'!F46</f>
        <v>0</v>
      </c>
      <c r="G49" s="178">
        <v>11000</v>
      </c>
      <c r="H49" s="179"/>
      <c r="I49" s="179"/>
      <c r="J49" s="180"/>
      <c r="K49" s="178"/>
      <c r="L49" s="195">
        <v>966.56</v>
      </c>
      <c r="M49" s="180"/>
      <c r="N49" s="181">
        <f t="shared" si="3"/>
        <v>14966.56</v>
      </c>
    </row>
    <row r="50" spans="1:14">
      <c r="A50" s="182">
        <v>54106</v>
      </c>
      <c r="B50" s="176" t="s">
        <v>111</v>
      </c>
      <c r="C50" s="177">
        <f>'[1]PRESP. FDOS.PROPIOS'!C47</f>
        <v>1000</v>
      </c>
      <c r="D50" s="158">
        <f>'[1]PRESP. FDOS.PROPIOS'!D47</f>
        <v>0</v>
      </c>
      <c r="E50" s="158">
        <f>'[1]PRESP. FDOS.PROPIOS'!E47</f>
        <v>0</v>
      </c>
      <c r="F50" s="159">
        <f>'[1]PRESP. FDOS.PROPIOS'!F47</f>
        <v>0</v>
      </c>
      <c r="G50" s="178">
        <v>3000</v>
      </c>
      <c r="H50" s="179"/>
      <c r="I50" s="179"/>
      <c r="J50" s="180"/>
      <c r="K50" s="178"/>
      <c r="L50" s="195">
        <v>2700</v>
      </c>
      <c r="M50" s="180"/>
      <c r="N50" s="181">
        <f t="shared" si="3"/>
        <v>6700</v>
      </c>
    </row>
    <row r="51" spans="1:14">
      <c r="A51" s="182">
        <v>54107</v>
      </c>
      <c r="B51" s="176" t="s">
        <v>112</v>
      </c>
      <c r="C51" s="177">
        <f>'[1]PRESP. FDOS.PROPIOS'!C48</f>
        <v>4000</v>
      </c>
      <c r="D51" s="158">
        <f>'[1]PRESP. FDOS.PROPIOS'!D48</f>
        <v>0</v>
      </c>
      <c r="E51" s="158">
        <f>'[1]PRESP. FDOS.PROPIOS'!E48</f>
        <v>0</v>
      </c>
      <c r="F51" s="159">
        <f>'[1]PRESP. FDOS.PROPIOS'!F48</f>
        <v>0</v>
      </c>
      <c r="G51" s="178">
        <v>2400</v>
      </c>
      <c r="H51" s="179"/>
      <c r="I51" s="179"/>
      <c r="J51" s="180"/>
      <c r="K51" s="178">
        <v>5000</v>
      </c>
      <c r="L51" s="195">
        <v>23000</v>
      </c>
      <c r="M51" s="180"/>
      <c r="N51" s="181">
        <f t="shared" si="3"/>
        <v>34400</v>
      </c>
    </row>
    <row r="52" spans="1:14">
      <c r="A52" s="182">
        <v>54108</v>
      </c>
      <c r="B52" s="176" t="s">
        <v>113</v>
      </c>
      <c r="C52" s="177">
        <f>'[1]PRESP. FDOS.PROPIOS'!C49</f>
        <v>100</v>
      </c>
      <c r="D52" s="158">
        <f>'[1]PRESP. FDOS.PROPIOS'!D49</f>
        <v>0</v>
      </c>
      <c r="E52" s="158">
        <f>'[1]PRESP. FDOS.PROPIOS'!E49</f>
        <v>0</v>
      </c>
      <c r="F52" s="159">
        <f>'[1]PRESP. FDOS.PROPIOS'!F49</f>
        <v>0</v>
      </c>
      <c r="G52" s="178">
        <v>0</v>
      </c>
      <c r="H52" s="179"/>
      <c r="I52" s="179"/>
      <c r="J52" s="180"/>
      <c r="K52" s="178"/>
      <c r="L52" s="195">
        <v>15000</v>
      </c>
      <c r="M52" s="180"/>
      <c r="N52" s="181">
        <f t="shared" si="3"/>
        <v>15100</v>
      </c>
    </row>
    <row r="53" spans="1:14">
      <c r="A53" s="182">
        <v>54109</v>
      </c>
      <c r="B53" s="176" t="s">
        <v>193</v>
      </c>
      <c r="C53" s="177">
        <v>0</v>
      </c>
      <c r="D53" s="158">
        <v>0</v>
      </c>
      <c r="E53" s="158">
        <v>0</v>
      </c>
      <c r="F53" s="159">
        <v>0</v>
      </c>
      <c r="G53" s="178">
        <v>5000</v>
      </c>
      <c r="H53" s="179"/>
      <c r="I53" s="179"/>
      <c r="J53" s="180"/>
      <c r="K53" s="178"/>
      <c r="L53" s="195">
        <v>30000</v>
      </c>
      <c r="M53" s="180"/>
      <c r="N53" s="181">
        <f t="shared" si="3"/>
        <v>35000</v>
      </c>
    </row>
    <row r="54" spans="1:14">
      <c r="A54" s="182">
        <v>54110</v>
      </c>
      <c r="B54" s="176" t="s">
        <v>114</v>
      </c>
      <c r="C54" s="177">
        <f>'[1]PRESP. FDOS.PROPIOS'!C50</f>
        <v>38000</v>
      </c>
      <c r="D54" s="158">
        <f>'[1]PRESP. FDOS.PROPIOS'!D50</f>
        <v>0</v>
      </c>
      <c r="E54" s="158">
        <f>'[1]PRESP. FDOS.PROPIOS'!E50</f>
        <v>0</v>
      </c>
      <c r="F54" s="159">
        <f>'[1]PRESP. FDOS.PROPIOS'!F50</f>
        <v>0</v>
      </c>
      <c r="G54" s="178">
        <v>49000</v>
      </c>
      <c r="H54" s="179"/>
      <c r="I54" s="179"/>
      <c r="J54" s="180"/>
      <c r="K54" s="178">
        <v>2000</v>
      </c>
      <c r="L54" s="195">
        <v>88000</v>
      </c>
      <c r="M54" s="180"/>
      <c r="N54" s="181">
        <f t="shared" si="3"/>
        <v>177000</v>
      </c>
    </row>
    <row r="55" spans="1:14">
      <c r="A55" s="182">
        <v>54111</v>
      </c>
      <c r="B55" s="176" t="s">
        <v>115</v>
      </c>
      <c r="C55" s="177">
        <f>'[1]PRESP. FDOS.PROPIOS'!C51</f>
        <v>4000</v>
      </c>
      <c r="D55" s="158">
        <f>'[1]PRESP. FDOS.PROPIOS'!D51</f>
        <v>0</v>
      </c>
      <c r="E55" s="158">
        <f>'[1]PRESP. FDOS.PROPIOS'!E51</f>
        <v>0</v>
      </c>
      <c r="F55" s="159">
        <f>'[1]PRESP. FDOS.PROPIOS'!F51</f>
        <v>0</v>
      </c>
      <c r="G55" s="178">
        <v>500</v>
      </c>
      <c r="H55" s="179"/>
      <c r="I55" s="179"/>
      <c r="J55" s="180"/>
      <c r="K55" s="178">
        <v>6000</v>
      </c>
      <c r="L55" s="195">
        <v>122500</v>
      </c>
      <c r="M55" s="180"/>
      <c r="N55" s="181">
        <f t="shared" si="3"/>
        <v>133000</v>
      </c>
    </row>
    <row r="56" spans="1:14">
      <c r="A56" s="182">
        <v>54112</v>
      </c>
      <c r="B56" s="176" t="s">
        <v>290</v>
      </c>
      <c r="C56" s="177">
        <f>'[1]PRESP. FDOS.PROPIOS'!C52</f>
        <v>3000</v>
      </c>
      <c r="D56" s="158">
        <f>'[1]PRESP. FDOS.PROPIOS'!D52</f>
        <v>0</v>
      </c>
      <c r="E56" s="158">
        <f>'[1]PRESP. FDOS.PROPIOS'!E52</f>
        <v>0</v>
      </c>
      <c r="F56" s="159">
        <f>'[1]PRESP. FDOS.PROPIOS'!F52</f>
        <v>0</v>
      </c>
      <c r="G56" s="178">
        <v>1500</v>
      </c>
      <c r="H56" s="179"/>
      <c r="I56" s="179"/>
      <c r="J56" s="180"/>
      <c r="K56" s="178">
        <v>5000</v>
      </c>
      <c r="L56" s="195">
        <v>10000</v>
      </c>
      <c r="M56" s="180"/>
      <c r="N56" s="181">
        <f t="shared" si="3"/>
        <v>19500</v>
      </c>
    </row>
    <row r="57" spans="1:14">
      <c r="A57" s="182">
        <v>54114</v>
      </c>
      <c r="B57" s="176" t="s">
        <v>117</v>
      </c>
      <c r="C57" s="177">
        <f>'[1]PRESP. FDOS.PROPIOS'!C53</f>
        <v>4000</v>
      </c>
      <c r="D57" s="158">
        <f>'[1]PRESP. FDOS.PROPIOS'!D53</f>
        <v>0</v>
      </c>
      <c r="E57" s="158">
        <f>'[1]PRESP. FDOS.PROPIOS'!E53</f>
        <v>0</v>
      </c>
      <c r="F57" s="159">
        <f>'[1]PRESP. FDOS.PROPIOS'!F53</f>
        <v>0</v>
      </c>
      <c r="G57" s="178">
        <v>6000</v>
      </c>
      <c r="H57" s="179"/>
      <c r="I57" s="179"/>
      <c r="J57" s="180"/>
      <c r="K57" s="178"/>
      <c r="L57" s="195">
        <v>2000</v>
      </c>
      <c r="M57" s="180"/>
      <c r="N57" s="181">
        <f t="shared" si="3"/>
        <v>12000</v>
      </c>
    </row>
    <row r="58" spans="1:14">
      <c r="A58" s="182">
        <v>54115</v>
      </c>
      <c r="B58" s="176" t="s">
        <v>118</v>
      </c>
      <c r="C58" s="177">
        <f>'[1]PRESP. FDOS.PROPIOS'!C54</f>
        <v>2000</v>
      </c>
      <c r="D58" s="158">
        <f>'[1]PRESP. FDOS.PROPIOS'!D54</f>
        <v>0</v>
      </c>
      <c r="E58" s="158">
        <f>'[1]PRESP. FDOS.PROPIOS'!E54</f>
        <v>0</v>
      </c>
      <c r="F58" s="159">
        <f>'[1]PRESP. FDOS.PROPIOS'!F54</f>
        <v>0</v>
      </c>
      <c r="G58" s="178">
        <v>2000</v>
      </c>
      <c r="H58" s="179"/>
      <c r="I58" s="179"/>
      <c r="J58" s="180"/>
      <c r="K58" s="178"/>
      <c r="L58" s="195">
        <v>1500</v>
      </c>
      <c r="M58" s="180"/>
      <c r="N58" s="181">
        <f t="shared" si="3"/>
        <v>5500</v>
      </c>
    </row>
    <row r="59" spans="1:14">
      <c r="A59" s="182">
        <v>54116</v>
      </c>
      <c r="B59" s="176" t="s">
        <v>291</v>
      </c>
      <c r="C59" s="177">
        <v>0</v>
      </c>
      <c r="D59" s="158">
        <v>0</v>
      </c>
      <c r="E59" s="158">
        <v>0</v>
      </c>
      <c r="F59" s="159">
        <v>0</v>
      </c>
      <c r="G59" s="178">
        <v>100</v>
      </c>
      <c r="H59" s="179"/>
      <c r="I59" s="179"/>
      <c r="J59" s="180"/>
      <c r="K59" s="178"/>
      <c r="L59" s="195">
        <v>0</v>
      </c>
      <c r="M59" s="180"/>
      <c r="N59" s="181">
        <f t="shared" si="3"/>
        <v>100</v>
      </c>
    </row>
    <row r="60" spans="1:14">
      <c r="A60" s="182">
        <v>54118</v>
      </c>
      <c r="B60" s="176" t="s">
        <v>119</v>
      </c>
      <c r="C60" s="177">
        <f>'[1]PRESP. FDOS.PROPIOS'!C55</f>
        <v>2000</v>
      </c>
      <c r="D60" s="158">
        <f>'[1]PRESP. FDOS.PROPIOS'!D55</f>
        <v>0</v>
      </c>
      <c r="E60" s="158">
        <f>'[1]PRESP. FDOS.PROPIOS'!E55</f>
        <v>0</v>
      </c>
      <c r="F60" s="159">
        <f>'[1]PRESP. FDOS.PROPIOS'!F55</f>
        <v>0</v>
      </c>
      <c r="G60" s="178">
        <v>2000</v>
      </c>
      <c r="H60" s="179"/>
      <c r="I60" s="179"/>
      <c r="J60" s="180"/>
      <c r="K60" s="178">
        <v>1000</v>
      </c>
      <c r="L60" s="195">
        <v>45000</v>
      </c>
      <c r="M60" s="180"/>
      <c r="N60" s="181">
        <f t="shared" si="3"/>
        <v>50000</v>
      </c>
    </row>
    <row r="61" spans="1:14">
      <c r="A61" s="182">
        <v>54119</v>
      </c>
      <c r="B61" s="176" t="s">
        <v>120</v>
      </c>
      <c r="C61" s="177">
        <f>'[1]PRESP. FDOS.PROPIOS'!C56</f>
        <v>1200</v>
      </c>
      <c r="D61" s="158">
        <f>'[1]PRESP. FDOS.PROPIOS'!D56</f>
        <v>0</v>
      </c>
      <c r="E61" s="158">
        <f>'[1]PRESP. FDOS.PROPIOS'!E56</f>
        <v>0</v>
      </c>
      <c r="F61" s="159">
        <f>'[1]PRESP. FDOS.PROPIOS'!F56</f>
        <v>0</v>
      </c>
      <c r="G61" s="178">
        <v>1000</v>
      </c>
      <c r="H61" s="179"/>
      <c r="I61" s="179"/>
      <c r="J61" s="180"/>
      <c r="K61" s="178">
        <v>5000</v>
      </c>
      <c r="L61" s="195">
        <v>26000</v>
      </c>
      <c r="M61" s="180"/>
      <c r="N61" s="181">
        <f t="shared" si="3"/>
        <v>33200</v>
      </c>
    </row>
    <row r="62" spans="1:14">
      <c r="A62" s="182">
        <v>54121</v>
      </c>
      <c r="B62" s="176" t="s">
        <v>196</v>
      </c>
      <c r="C62" s="177">
        <v>0</v>
      </c>
      <c r="D62" s="158">
        <v>0</v>
      </c>
      <c r="E62" s="158">
        <v>0</v>
      </c>
      <c r="F62" s="159">
        <v>0</v>
      </c>
      <c r="G62" s="178">
        <v>39000</v>
      </c>
      <c r="H62" s="179"/>
      <c r="I62" s="179"/>
      <c r="J62" s="180"/>
      <c r="K62" s="178">
        <v>0</v>
      </c>
      <c r="L62" s="195">
        <v>0</v>
      </c>
      <c r="M62" s="180"/>
      <c r="N62" s="181">
        <f t="shared" si="3"/>
        <v>39000</v>
      </c>
    </row>
    <row r="63" spans="1:14">
      <c r="A63" s="182">
        <v>54199</v>
      </c>
      <c r="B63" s="176" t="s">
        <v>121</v>
      </c>
      <c r="C63" s="177">
        <f>'[1]PRESP. FDOS.PROPIOS'!C57</f>
        <v>7000</v>
      </c>
      <c r="D63" s="158">
        <f>'[1]PRESP. FDOS.PROPIOS'!D57</f>
        <v>0</v>
      </c>
      <c r="E63" s="158">
        <f>'[1]PRESP. FDOS.PROPIOS'!E57</f>
        <v>0</v>
      </c>
      <c r="F63" s="159">
        <f>'[1]PRESP. FDOS.PROPIOS'!F57</f>
        <v>0</v>
      </c>
      <c r="G63" s="178">
        <v>3900</v>
      </c>
      <c r="H63" s="179"/>
      <c r="I63" s="179"/>
      <c r="J63" s="180"/>
      <c r="K63" s="178">
        <v>640</v>
      </c>
      <c r="L63" s="195">
        <v>7000</v>
      </c>
      <c r="M63" s="180"/>
      <c r="N63" s="181">
        <f t="shared" si="3"/>
        <v>18540</v>
      </c>
    </row>
    <row r="64" spans="1:14">
      <c r="A64" s="183">
        <v>542</v>
      </c>
      <c r="B64" s="200" t="s">
        <v>122</v>
      </c>
      <c r="C64" s="201">
        <f>'[1]PRESP. FDOS.PROPIOS'!C58</f>
        <v>319000</v>
      </c>
      <c r="D64" s="202">
        <f>'[1]PRESP. FDOS.PROPIOS'!D58</f>
        <v>0</v>
      </c>
      <c r="E64" s="202">
        <f>'[1]PRESP. FDOS.PROPIOS'!E58</f>
        <v>0</v>
      </c>
      <c r="F64" s="203">
        <f>'[1]PRESP. FDOS.PROPIOS'!F58</f>
        <v>0</v>
      </c>
      <c r="G64" s="204">
        <f>SUM(G65:G68)</f>
        <v>96950</v>
      </c>
      <c r="H64" s="205"/>
      <c r="I64" s="205"/>
      <c r="J64" s="206"/>
      <c r="K64" s="207">
        <f>+K65</f>
        <v>40000</v>
      </c>
      <c r="L64" s="205">
        <f>+L65+L66+L67</f>
        <v>10000</v>
      </c>
      <c r="M64" s="206"/>
      <c r="N64" s="208">
        <f t="shared" si="3"/>
        <v>465950</v>
      </c>
    </row>
    <row r="65" spans="1:14">
      <c r="A65" s="182">
        <v>54201</v>
      </c>
      <c r="B65" s="176" t="s">
        <v>123</v>
      </c>
      <c r="C65" s="177">
        <f>'[1]PRESP. FDOS.PROPIOS'!C59</f>
        <v>96000</v>
      </c>
      <c r="D65" s="158">
        <f>'[1]PRESP. FDOS.PROPIOS'!D59</f>
        <v>0</v>
      </c>
      <c r="E65" s="158">
        <f>'[1]PRESP. FDOS.PROPIOS'!E59</f>
        <v>0</v>
      </c>
      <c r="F65" s="159">
        <f>'[1]PRESP. FDOS.PROPIOS'!F59</f>
        <v>0</v>
      </c>
      <c r="G65" s="209">
        <v>48000</v>
      </c>
      <c r="H65" s="179"/>
      <c r="I65" s="179"/>
      <c r="J65" s="180"/>
      <c r="K65" s="178">
        <v>40000</v>
      </c>
      <c r="L65" s="195">
        <v>3000</v>
      </c>
      <c r="M65" s="180"/>
      <c r="N65" s="181">
        <f t="shared" si="3"/>
        <v>187000</v>
      </c>
    </row>
    <row r="66" spans="1:14">
      <c r="A66" s="182">
        <v>54202</v>
      </c>
      <c r="B66" s="176" t="s">
        <v>124</v>
      </c>
      <c r="C66" s="177">
        <f>'[1]PRESP. FDOS.PROPIOS'!C60</f>
        <v>2000</v>
      </c>
      <c r="D66" s="158">
        <f>'[1]PRESP. FDOS.PROPIOS'!D60</f>
        <v>0</v>
      </c>
      <c r="E66" s="158">
        <f>'[1]PRESP. FDOS.PROPIOS'!E60</f>
        <v>0</v>
      </c>
      <c r="F66" s="159">
        <f>'[1]PRESP. FDOS.PROPIOS'!F60</f>
        <v>0</v>
      </c>
      <c r="G66" s="209">
        <v>19400</v>
      </c>
      <c r="H66" s="179"/>
      <c r="I66" s="179"/>
      <c r="J66" s="180"/>
      <c r="K66" s="178"/>
      <c r="L66" s="195">
        <v>2000</v>
      </c>
      <c r="M66" s="180"/>
      <c r="N66" s="181">
        <f t="shared" si="3"/>
        <v>23400</v>
      </c>
    </row>
    <row r="67" spans="1:14">
      <c r="A67" s="182">
        <v>54203</v>
      </c>
      <c r="B67" s="176" t="s">
        <v>125</v>
      </c>
      <c r="C67" s="177">
        <f>'[1]PRESP. FDOS.PROPIOS'!C61</f>
        <v>1000</v>
      </c>
      <c r="D67" s="158">
        <f>'[1]PRESP. FDOS.PROPIOS'!D61</f>
        <v>0</v>
      </c>
      <c r="E67" s="158">
        <f>'[1]PRESP. FDOS.PROPIOS'!E61</f>
        <v>0</v>
      </c>
      <c r="F67" s="159">
        <f>'[1]PRESP. FDOS.PROPIOS'!F61</f>
        <v>0</v>
      </c>
      <c r="G67" s="209">
        <v>29500</v>
      </c>
      <c r="H67" s="179"/>
      <c r="I67" s="179"/>
      <c r="J67" s="180"/>
      <c r="K67" s="178"/>
      <c r="L67" s="195">
        <v>5000</v>
      </c>
      <c r="M67" s="180"/>
      <c r="N67" s="181">
        <f t="shared" si="3"/>
        <v>35500</v>
      </c>
    </row>
    <row r="68" spans="1:14">
      <c r="A68" s="182">
        <v>54204</v>
      </c>
      <c r="B68" s="176" t="s">
        <v>197</v>
      </c>
      <c r="C68" s="177">
        <v>0</v>
      </c>
      <c r="D68" s="158">
        <v>0</v>
      </c>
      <c r="E68" s="158">
        <v>0</v>
      </c>
      <c r="F68" s="159">
        <v>0</v>
      </c>
      <c r="G68" s="209">
        <v>50</v>
      </c>
      <c r="H68" s="179"/>
      <c r="I68" s="179"/>
      <c r="J68" s="180"/>
      <c r="K68" s="178"/>
      <c r="L68" s="195">
        <v>0</v>
      </c>
      <c r="M68" s="180"/>
      <c r="N68" s="181">
        <f t="shared" si="3"/>
        <v>50</v>
      </c>
    </row>
    <row r="69" spans="1:14">
      <c r="A69" s="182">
        <v>54205</v>
      </c>
      <c r="B69" s="176" t="s">
        <v>126</v>
      </c>
      <c r="C69" s="177">
        <f>'[1]PRESP. FDOS.PROPIOS'!C62</f>
        <v>220000</v>
      </c>
      <c r="D69" s="158">
        <f>'[1]PRESP. FDOS.PROPIOS'!D62</f>
        <v>0</v>
      </c>
      <c r="E69" s="158">
        <f>'[1]PRESP. FDOS.PROPIOS'!E62</f>
        <v>0</v>
      </c>
      <c r="F69" s="159">
        <f>'[1]PRESP. FDOS.PROPIOS'!F62</f>
        <v>0</v>
      </c>
      <c r="G69" s="178">
        <v>0</v>
      </c>
      <c r="H69" s="179"/>
      <c r="I69" s="179"/>
      <c r="J69" s="180"/>
      <c r="K69" s="178"/>
      <c r="L69" s="195">
        <v>0</v>
      </c>
      <c r="M69" s="180"/>
      <c r="N69" s="181">
        <f t="shared" si="3"/>
        <v>220000</v>
      </c>
    </row>
    <row r="70" spans="1:14">
      <c r="A70" s="183">
        <v>543</v>
      </c>
      <c r="B70" s="200" t="s">
        <v>127</v>
      </c>
      <c r="C70" s="201">
        <f>'[1]PRESP. FDOS.PROPIOS'!C63</f>
        <v>98600</v>
      </c>
      <c r="D70" s="202">
        <f>'[1]PRESP. FDOS.PROPIOS'!D63</f>
        <v>0</v>
      </c>
      <c r="E70" s="202">
        <f>'[1]PRESP. FDOS.PROPIOS'!E63</f>
        <v>0</v>
      </c>
      <c r="F70" s="203">
        <f>'[1]PRESP. FDOS.PROPIOS'!F63</f>
        <v>0</v>
      </c>
      <c r="G70" s="210">
        <f>SUM(G71:G81)</f>
        <v>10446.219999999999</v>
      </c>
      <c r="H70" s="205"/>
      <c r="I70" s="205"/>
      <c r="J70" s="206"/>
      <c r="K70" s="207">
        <f>SUM(K71:K81)</f>
        <v>2000</v>
      </c>
      <c r="L70" s="205">
        <f>SUM(L71:L81)</f>
        <v>92300</v>
      </c>
      <c r="M70" s="206"/>
      <c r="N70" s="208">
        <f t="shared" si="3"/>
        <v>203346.22</v>
      </c>
    </row>
    <row r="71" spans="1:14">
      <c r="A71" s="182">
        <v>54301</v>
      </c>
      <c r="B71" s="176" t="s">
        <v>128</v>
      </c>
      <c r="C71" s="177">
        <f>'[1]PRESP. FDOS.PROPIOS'!C64</f>
        <v>2000</v>
      </c>
      <c r="D71" s="158">
        <f>'[1]PRESP. FDOS.PROPIOS'!D64</f>
        <v>0</v>
      </c>
      <c r="E71" s="158">
        <f>'[1]PRESP. FDOS.PROPIOS'!E64</f>
        <v>0</v>
      </c>
      <c r="F71" s="159">
        <f>'[1]PRESP. FDOS.PROPIOS'!F64</f>
        <v>0</v>
      </c>
      <c r="G71" s="178">
        <v>500</v>
      </c>
      <c r="H71" s="179"/>
      <c r="I71" s="179"/>
      <c r="J71" s="180"/>
      <c r="K71" s="178"/>
      <c r="L71" s="195">
        <v>5000</v>
      </c>
      <c r="M71" s="180"/>
      <c r="N71" s="181">
        <f t="shared" si="3"/>
        <v>7500</v>
      </c>
    </row>
    <row r="72" spans="1:14">
      <c r="A72" s="182">
        <v>54302</v>
      </c>
      <c r="B72" s="176" t="s">
        <v>236</v>
      </c>
      <c r="C72" s="177">
        <v>0</v>
      </c>
      <c r="D72" s="158">
        <v>0</v>
      </c>
      <c r="E72" s="158">
        <v>0</v>
      </c>
      <c r="F72" s="159">
        <v>0</v>
      </c>
      <c r="G72" s="178">
        <v>2500</v>
      </c>
      <c r="H72" s="179"/>
      <c r="I72" s="179"/>
      <c r="J72" s="180"/>
      <c r="K72" s="178"/>
      <c r="L72" s="195">
        <v>2500</v>
      </c>
      <c r="M72" s="180"/>
      <c r="N72" s="181">
        <f t="shared" si="3"/>
        <v>5000</v>
      </c>
    </row>
    <row r="73" spans="1:14">
      <c r="A73" s="182">
        <v>54303</v>
      </c>
      <c r="B73" s="176" t="s">
        <v>201</v>
      </c>
      <c r="C73" s="177">
        <f>'[1]PRESP. FDOS.PROPIOS'!C65</f>
        <v>1500</v>
      </c>
      <c r="D73" s="158">
        <f>'[1]PRESP. FDOS.PROPIOS'!D65</f>
        <v>0</v>
      </c>
      <c r="E73" s="158">
        <f>'[1]PRESP. FDOS.PROPIOS'!E65</f>
        <v>0</v>
      </c>
      <c r="F73" s="159">
        <f>'[1]PRESP. FDOS.PROPIOS'!F65</f>
        <v>0</v>
      </c>
      <c r="G73" s="178">
        <v>100</v>
      </c>
      <c r="H73" s="179"/>
      <c r="I73" s="179"/>
      <c r="J73" s="180"/>
      <c r="K73" s="178"/>
      <c r="L73" s="195">
        <v>5000</v>
      </c>
      <c r="M73" s="180"/>
      <c r="N73" s="181">
        <f t="shared" si="3"/>
        <v>6600</v>
      </c>
    </row>
    <row r="74" spans="1:14">
      <c r="A74" s="182">
        <v>54304</v>
      </c>
      <c r="B74" s="176" t="s">
        <v>130</v>
      </c>
      <c r="C74" s="177">
        <f>'[1]PRESP. FDOS.PROPIOS'!C66</f>
        <v>5000</v>
      </c>
      <c r="D74" s="158">
        <f>'[1]PRESP. FDOS.PROPIOS'!D66</f>
        <v>0</v>
      </c>
      <c r="E74" s="158">
        <f>'[1]PRESP. FDOS.PROPIOS'!E66</f>
        <v>0</v>
      </c>
      <c r="F74" s="159">
        <f>'[1]PRESP. FDOS.PROPIOS'!F66</f>
        <v>0</v>
      </c>
      <c r="G74" s="178">
        <v>500</v>
      </c>
      <c r="H74" s="179"/>
      <c r="I74" s="179"/>
      <c r="J74" s="180"/>
      <c r="K74" s="178"/>
      <c r="L74" s="195">
        <v>10000</v>
      </c>
      <c r="M74" s="180"/>
      <c r="N74" s="181">
        <f t="shared" si="3"/>
        <v>15500</v>
      </c>
    </row>
    <row r="75" spans="1:14">
      <c r="A75" s="182">
        <v>54305</v>
      </c>
      <c r="B75" s="211" t="s">
        <v>131</v>
      </c>
      <c r="C75" s="177">
        <f>'[1]PRESP. FDOS.PROPIOS'!C67</f>
        <v>3000</v>
      </c>
      <c r="D75" s="158">
        <f>'[1]PRESP. FDOS.PROPIOS'!D67</f>
        <v>0</v>
      </c>
      <c r="E75" s="158">
        <f>'[1]PRESP. FDOS.PROPIOS'!E67</f>
        <v>0</v>
      </c>
      <c r="F75" s="159">
        <f>'[1]PRESP. FDOS.PROPIOS'!F67</f>
        <v>0</v>
      </c>
      <c r="G75" s="178">
        <v>400</v>
      </c>
      <c r="H75" s="179"/>
      <c r="I75" s="179"/>
      <c r="J75" s="180"/>
      <c r="K75" s="178"/>
      <c r="L75" s="195">
        <v>3600</v>
      </c>
      <c r="M75" s="180"/>
      <c r="N75" s="181">
        <f t="shared" si="3"/>
        <v>7000</v>
      </c>
    </row>
    <row r="76" spans="1:14">
      <c r="A76" s="182">
        <v>54310</v>
      </c>
      <c r="B76" s="176" t="s">
        <v>132</v>
      </c>
      <c r="C76" s="177">
        <f>'[1]PRESP. FDOS.PROPIOS'!C68</f>
        <v>100</v>
      </c>
      <c r="D76" s="158">
        <f>'[1]PRESP. FDOS.PROPIOS'!D68</f>
        <v>0</v>
      </c>
      <c r="E76" s="158">
        <f>'[1]PRESP. FDOS.PROPIOS'!E68</f>
        <v>0</v>
      </c>
      <c r="F76" s="159">
        <f>'[1]PRESP. FDOS.PROPIOS'!F68</f>
        <v>0</v>
      </c>
      <c r="G76" s="178">
        <v>200</v>
      </c>
      <c r="H76" s="179"/>
      <c r="I76" s="179"/>
      <c r="J76" s="180"/>
      <c r="K76" s="178"/>
      <c r="L76" s="195">
        <v>550</v>
      </c>
      <c r="M76" s="180"/>
      <c r="N76" s="181">
        <f t="shared" si="3"/>
        <v>850</v>
      </c>
    </row>
    <row r="77" spans="1:14">
      <c r="A77" s="182">
        <v>54313</v>
      </c>
      <c r="B77" s="176" t="s">
        <v>133</v>
      </c>
      <c r="C77" s="177">
        <f>'[1]PRESP. FDOS.PROPIOS'!C69</f>
        <v>2000</v>
      </c>
      <c r="D77" s="158">
        <f>'[1]PRESP. FDOS.PROPIOS'!D69</f>
        <v>0</v>
      </c>
      <c r="E77" s="158">
        <f>'[1]PRESP. FDOS.PROPIOS'!E69</f>
        <v>0</v>
      </c>
      <c r="F77" s="159">
        <f>'[1]PRESP. FDOS.PROPIOS'!F69</f>
        <v>0</v>
      </c>
      <c r="G77" s="178">
        <v>300</v>
      </c>
      <c r="H77" s="179"/>
      <c r="I77" s="179"/>
      <c r="J77" s="180"/>
      <c r="K77" s="178"/>
      <c r="L77" s="195">
        <v>5000</v>
      </c>
      <c r="M77" s="180"/>
      <c r="N77" s="181">
        <f t="shared" si="3"/>
        <v>7300</v>
      </c>
    </row>
    <row r="78" spans="1:14">
      <c r="A78" s="182">
        <v>54314</v>
      </c>
      <c r="B78" s="176" t="s">
        <v>134</v>
      </c>
      <c r="C78" s="177">
        <f>'[1]PRESP. FDOS.PROPIOS'!C70</f>
        <v>6500</v>
      </c>
      <c r="D78" s="158">
        <f>'[1]PRESP. FDOS.PROPIOS'!D70</f>
        <v>0</v>
      </c>
      <c r="E78" s="158">
        <f>'[1]PRESP. FDOS.PROPIOS'!E70</f>
        <v>0</v>
      </c>
      <c r="F78" s="159">
        <f>'[1]PRESP. FDOS.PROPIOS'!F70</f>
        <v>0</v>
      </c>
      <c r="G78" s="178">
        <v>1000</v>
      </c>
      <c r="H78" s="179"/>
      <c r="I78" s="179"/>
      <c r="J78" s="180"/>
      <c r="K78" s="178"/>
      <c r="L78" s="195">
        <v>1000</v>
      </c>
      <c r="M78" s="180"/>
      <c r="N78" s="181">
        <f t="shared" si="3"/>
        <v>8500</v>
      </c>
    </row>
    <row r="79" spans="1:14">
      <c r="A79" s="182">
        <v>54316</v>
      </c>
      <c r="B79" s="176" t="s">
        <v>135</v>
      </c>
      <c r="C79" s="177">
        <f>'[1]PRESP. FDOS.PROPIOS'!C71</f>
        <v>3000</v>
      </c>
      <c r="D79" s="158">
        <f>'[1]PRESP. FDOS.PROPIOS'!D71</f>
        <v>0</v>
      </c>
      <c r="E79" s="158">
        <f>'[1]PRESP. FDOS.PROPIOS'!E71</f>
        <v>0</v>
      </c>
      <c r="F79" s="159">
        <f>'[1]PRESP. FDOS.PROPIOS'!F71</f>
        <v>0</v>
      </c>
      <c r="G79" s="178">
        <v>3800</v>
      </c>
      <c r="H79" s="179"/>
      <c r="I79" s="179"/>
      <c r="J79" s="180"/>
      <c r="K79" s="178"/>
      <c r="L79" s="195">
        <v>4650</v>
      </c>
      <c r="M79" s="180"/>
      <c r="N79" s="181">
        <f t="shared" si="3"/>
        <v>11450</v>
      </c>
    </row>
    <row r="80" spans="1:14">
      <c r="A80" s="182">
        <v>54317</v>
      </c>
      <c r="B80" s="176" t="s">
        <v>292</v>
      </c>
      <c r="C80" s="177">
        <f>'[1]PRESP. FDOS.PROPIOS'!C72</f>
        <v>66500</v>
      </c>
      <c r="D80" s="158">
        <f>'[1]PRESP. FDOS.PROPIOS'!D72</f>
        <v>0</v>
      </c>
      <c r="E80" s="158">
        <f>'[1]PRESP. FDOS.PROPIOS'!E72</f>
        <v>0</v>
      </c>
      <c r="F80" s="159">
        <f>'[1]PRESP. FDOS.PROPIOS'!F72</f>
        <v>0</v>
      </c>
      <c r="G80" s="178">
        <v>0</v>
      </c>
      <c r="H80" s="179"/>
      <c r="I80" s="179"/>
      <c r="J80" s="180"/>
      <c r="K80" s="178"/>
      <c r="L80" s="195">
        <v>25000</v>
      </c>
      <c r="M80" s="180"/>
      <c r="N80" s="181">
        <f t="shared" si="3"/>
        <v>91500</v>
      </c>
    </row>
    <row r="81" spans="1:14">
      <c r="A81" s="182">
        <v>54399</v>
      </c>
      <c r="B81" s="176" t="s">
        <v>137</v>
      </c>
      <c r="C81" s="177">
        <f>'[1]PRESP. FDOS.PROPIOS'!C73</f>
        <v>9000</v>
      </c>
      <c r="D81" s="158">
        <f>'[1]PRESP. FDOS.PROPIOS'!D73</f>
        <v>0</v>
      </c>
      <c r="E81" s="158">
        <f>'[1]PRESP. FDOS.PROPIOS'!E73</f>
        <v>0</v>
      </c>
      <c r="F81" s="159">
        <f>'[1]PRESP. FDOS.PROPIOS'!F73</f>
        <v>0</v>
      </c>
      <c r="G81" s="178">
        <v>1146.22</v>
      </c>
      <c r="H81" s="179"/>
      <c r="I81" s="179"/>
      <c r="J81" s="180"/>
      <c r="K81" s="178">
        <v>2000</v>
      </c>
      <c r="L81" s="195">
        <v>30000</v>
      </c>
      <c r="M81" s="180"/>
      <c r="N81" s="181">
        <f t="shared" si="3"/>
        <v>42146.22</v>
      </c>
    </row>
    <row r="82" spans="1:14">
      <c r="A82" s="183">
        <v>544</v>
      </c>
      <c r="B82" s="200" t="s">
        <v>138</v>
      </c>
      <c r="C82" s="201">
        <f>'[1]PRESP. FDOS.PROPIOS'!C74</f>
        <v>7000</v>
      </c>
      <c r="D82" s="202">
        <f>'[1]PRESP. FDOS.PROPIOS'!D74</f>
        <v>0</v>
      </c>
      <c r="E82" s="202">
        <f>'[1]PRESP. FDOS.PROPIOS'!E74</f>
        <v>0</v>
      </c>
      <c r="F82" s="203">
        <f>'[1]PRESP. FDOS.PROPIOS'!F74</f>
        <v>0</v>
      </c>
      <c r="G82" s="207">
        <f>SUM(G83:G86)</f>
        <v>3600</v>
      </c>
      <c r="H82" s="205"/>
      <c r="I82" s="205"/>
      <c r="J82" s="206"/>
      <c r="K82" s="185"/>
      <c r="L82" s="205">
        <f>+L84+L86+L85</f>
        <v>1800</v>
      </c>
      <c r="M82" s="206"/>
      <c r="N82" s="208">
        <f t="shared" si="3"/>
        <v>12400</v>
      </c>
    </row>
    <row r="83" spans="1:14">
      <c r="A83" s="182">
        <v>54401</v>
      </c>
      <c r="B83" s="176" t="s">
        <v>139</v>
      </c>
      <c r="C83" s="177">
        <f>'[1]PRESP. FDOS.PROPIOS'!C75</f>
        <v>2000</v>
      </c>
      <c r="D83" s="158">
        <f>'[1]PRESP. FDOS.PROPIOS'!D75</f>
        <v>0</v>
      </c>
      <c r="E83" s="158">
        <f>'[1]PRESP. FDOS.PROPIOS'!E75</f>
        <v>0</v>
      </c>
      <c r="F83" s="159">
        <f>'[1]PRESP. FDOS.PROPIOS'!F75</f>
        <v>0</v>
      </c>
      <c r="G83" s="178">
        <v>1500</v>
      </c>
      <c r="H83" s="179"/>
      <c r="I83" s="179"/>
      <c r="J83" s="180"/>
      <c r="K83" s="178"/>
      <c r="L83" s="195">
        <v>0</v>
      </c>
      <c r="M83" s="180"/>
      <c r="N83" s="181">
        <f t="shared" si="3"/>
        <v>3500</v>
      </c>
    </row>
    <row r="84" spans="1:14">
      <c r="A84" s="182">
        <v>54402</v>
      </c>
      <c r="B84" s="176" t="s">
        <v>140</v>
      </c>
      <c r="C84" s="177">
        <f>'[1]PRESP. FDOS.PROPIOS'!C77</f>
        <v>2000</v>
      </c>
      <c r="D84" s="158">
        <f>'[1]PRESP. FDOS.PROPIOS'!D77</f>
        <v>0</v>
      </c>
      <c r="E84" s="158">
        <f>'[1]PRESP. FDOS.PROPIOS'!E77</f>
        <v>0</v>
      </c>
      <c r="F84" s="159">
        <f>'[1]PRESP. FDOS.PROPIOS'!F77</f>
        <v>0</v>
      </c>
      <c r="G84" s="178">
        <v>0</v>
      </c>
      <c r="H84" s="179"/>
      <c r="I84" s="179"/>
      <c r="J84" s="180"/>
      <c r="K84" s="178"/>
      <c r="L84" s="195">
        <v>1500</v>
      </c>
      <c r="M84" s="180"/>
      <c r="N84" s="181">
        <f t="shared" si="3"/>
        <v>3500</v>
      </c>
    </row>
    <row r="85" spans="1:14">
      <c r="A85" s="182">
        <v>54403</v>
      </c>
      <c r="B85" s="176" t="s">
        <v>141</v>
      </c>
      <c r="C85" s="177">
        <f>'[1]PRESP. FDOS.PROPIOS'!C77</f>
        <v>2000</v>
      </c>
      <c r="D85" s="158">
        <f>'[1]PRESP. FDOS.PROPIOS'!D77</f>
        <v>0</v>
      </c>
      <c r="E85" s="158">
        <f>'[1]PRESP. FDOS.PROPIOS'!E77</f>
        <v>0</v>
      </c>
      <c r="F85" s="159">
        <f>'[1]PRESP. FDOS.PROPIOS'!F77</f>
        <v>0</v>
      </c>
      <c r="G85" s="178">
        <v>2100</v>
      </c>
      <c r="H85" s="179"/>
      <c r="I85" s="179"/>
      <c r="J85" s="180"/>
      <c r="K85" s="178"/>
      <c r="L85" s="195">
        <v>300</v>
      </c>
      <c r="M85" s="180"/>
      <c r="N85" s="181">
        <f t="shared" si="3"/>
        <v>4400</v>
      </c>
    </row>
    <row r="86" spans="1:14">
      <c r="A86" s="182">
        <v>54404</v>
      </c>
      <c r="B86" s="176" t="s">
        <v>142</v>
      </c>
      <c r="C86" s="177">
        <f>'[1]PRESP. FDOS.PROPIOS'!C78</f>
        <v>1000</v>
      </c>
      <c r="D86" s="158">
        <f>'[1]PRESP. FDOS.PROPIOS'!D78</f>
        <v>0</v>
      </c>
      <c r="E86" s="158">
        <f>'[1]PRESP. FDOS.PROPIOS'!E78</f>
        <v>0</v>
      </c>
      <c r="F86" s="159">
        <f>'[1]PRESP. FDOS.PROPIOS'!F78</f>
        <v>0</v>
      </c>
      <c r="G86" s="178">
        <v>0</v>
      </c>
      <c r="H86" s="179"/>
      <c r="I86" s="179"/>
      <c r="J86" s="180"/>
      <c r="K86" s="178"/>
      <c r="L86" s="195"/>
      <c r="M86" s="180"/>
      <c r="N86" s="181">
        <f t="shared" si="3"/>
        <v>1000</v>
      </c>
    </row>
    <row r="87" spans="1:14">
      <c r="A87" s="183">
        <v>545</v>
      </c>
      <c r="B87" s="200" t="s">
        <v>293</v>
      </c>
      <c r="C87" s="201">
        <f>'[1]PRESP. FDOS.PROPIOS'!C79</f>
        <v>30000</v>
      </c>
      <c r="D87" s="202">
        <f>'[1]PRESP. FDOS.PROPIOS'!D79</f>
        <v>0</v>
      </c>
      <c r="E87" s="202">
        <f>'[1]PRESP. FDOS.PROPIOS'!E79</f>
        <v>0</v>
      </c>
      <c r="F87" s="203">
        <f>'[1]PRESP. FDOS.PROPIOS'!F79</f>
        <v>0</v>
      </c>
      <c r="G87" s="207">
        <f>SUM(G88:G94)</f>
        <v>4300</v>
      </c>
      <c r="H87" s="205"/>
      <c r="I87" s="205"/>
      <c r="J87" s="206"/>
      <c r="K87" s="207">
        <f>+K94</f>
        <v>0</v>
      </c>
      <c r="L87" s="205">
        <f>SUM(L88:L94)</f>
        <v>7600</v>
      </c>
      <c r="M87" s="206"/>
      <c r="N87" s="208">
        <f t="shared" si="3"/>
        <v>41900</v>
      </c>
    </row>
    <row r="88" spans="1:14">
      <c r="A88" s="182">
        <v>54501</v>
      </c>
      <c r="B88" s="176" t="s">
        <v>241</v>
      </c>
      <c r="C88" s="177">
        <v>0</v>
      </c>
      <c r="D88" s="158">
        <v>0</v>
      </c>
      <c r="E88" s="158">
        <v>0</v>
      </c>
      <c r="F88" s="159">
        <v>0</v>
      </c>
      <c r="G88" s="178">
        <v>0</v>
      </c>
      <c r="H88" s="179"/>
      <c r="I88" s="179"/>
      <c r="J88" s="180"/>
      <c r="K88" s="178"/>
      <c r="L88" s="195">
        <v>1000</v>
      </c>
      <c r="M88" s="180"/>
      <c r="N88" s="181">
        <f>+L88</f>
        <v>1000</v>
      </c>
    </row>
    <row r="89" spans="1:14">
      <c r="A89" s="182">
        <v>54503</v>
      </c>
      <c r="B89" s="176" t="s">
        <v>144</v>
      </c>
      <c r="C89" s="177">
        <f>'[1]PRESP. FDOS.PROPIOS'!C80</f>
        <v>10000</v>
      </c>
      <c r="D89" s="158">
        <f>'[1]PRESP. FDOS.PROPIOS'!D80</f>
        <v>0</v>
      </c>
      <c r="E89" s="158">
        <f>'[1]PRESP. FDOS.PROPIOS'!E80</f>
        <v>0</v>
      </c>
      <c r="F89" s="159">
        <f>'[1]PRESP. FDOS.PROPIOS'!F80</f>
        <v>0</v>
      </c>
      <c r="G89" s="178">
        <v>1000</v>
      </c>
      <c r="H89" s="179"/>
      <c r="I89" s="179"/>
      <c r="J89" s="180"/>
      <c r="K89" s="178"/>
      <c r="L89" s="195">
        <v>0</v>
      </c>
      <c r="M89" s="180"/>
      <c r="N89" s="181">
        <f t="shared" ref="N89:N96" si="4">SUM(C89:M89)</f>
        <v>11000</v>
      </c>
    </row>
    <row r="90" spans="1:14">
      <c r="A90" s="182">
        <v>54504</v>
      </c>
      <c r="B90" s="176" t="s">
        <v>294</v>
      </c>
      <c r="C90" s="177">
        <f>'[1]PRESP. FDOS.PROPIOS'!C81</f>
        <v>10000</v>
      </c>
      <c r="D90" s="158">
        <f>'[1]PRESP. FDOS.PROPIOS'!D81</f>
        <v>0</v>
      </c>
      <c r="E90" s="158">
        <f>'[1]PRESP. FDOS.PROPIOS'!E81</f>
        <v>0</v>
      </c>
      <c r="F90" s="159">
        <f>'[1]PRESP. FDOS.PROPIOS'!F81</f>
        <v>0</v>
      </c>
      <c r="G90" s="178">
        <v>0</v>
      </c>
      <c r="H90" s="179"/>
      <c r="I90" s="179"/>
      <c r="J90" s="180"/>
      <c r="K90" s="178"/>
      <c r="L90" s="195"/>
      <c r="M90" s="180"/>
      <c r="N90" s="181">
        <f t="shared" si="4"/>
        <v>10000</v>
      </c>
    </row>
    <row r="91" spans="1:14">
      <c r="A91" s="182">
        <v>54505</v>
      </c>
      <c r="B91" s="176" t="s">
        <v>295</v>
      </c>
      <c r="C91" s="177">
        <v>0</v>
      </c>
      <c r="D91" s="158">
        <v>0</v>
      </c>
      <c r="E91" s="158">
        <v>0</v>
      </c>
      <c r="F91" s="159">
        <v>0</v>
      </c>
      <c r="G91" s="178">
        <v>400</v>
      </c>
      <c r="H91" s="179"/>
      <c r="I91" s="179"/>
      <c r="J91" s="180"/>
      <c r="K91" s="178"/>
      <c r="L91" s="195">
        <v>100</v>
      </c>
      <c r="M91" s="180"/>
      <c r="N91" s="181">
        <f t="shared" si="4"/>
        <v>500</v>
      </c>
    </row>
    <row r="92" spans="1:14">
      <c r="A92" s="182">
        <v>54507</v>
      </c>
      <c r="B92" s="176" t="s">
        <v>296</v>
      </c>
      <c r="C92" s="177">
        <f>'[1]PRESP. FDOS.PROPIOS'!C82</f>
        <v>3000</v>
      </c>
      <c r="D92" s="158">
        <f>'[1]PRESP. FDOS.PROPIOS'!D82</f>
        <v>0</v>
      </c>
      <c r="E92" s="158">
        <f>'[1]PRESP. FDOS.PROPIOS'!E82</f>
        <v>0</v>
      </c>
      <c r="F92" s="159">
        <f>'[1]PRESP. FDOS.PROPIOS'!F82</f>
        <v>0</v>
      </c>
      <c r="G92" s="178">
        <v>2700</v>
      </c>
      <c r="H92" s="179"/>
      <c r="I92" s="179"/>
      <c r="J92" s="180"/>
      <c r="K92" s="178"/>
      <c r="L92" s="195">
        <v>2000</v>
      </c>
      <c r="M92" s="180"/>
      <c r="N92" s="181">
        <f t="shared" si="4"/>
        <v>7700</v>
      </c>
    </row>
    <row r="93" spans="1:14">
      <c r="A93" s="182">
        <v>54508</v>
      </c>
      <c r="B93" s="176" t="s">
        <v>243</v>
      </c>
      <c r="C93" s="177">
        <f>'[1]PRESP. FDOS.PROPIOS'!C86</f>
        <v>0</v>
      </c>
      <c r="D93" s="158">
        <f>'[1]PRESP. FDOS.PROPIOS'!D86</f>
        <v>0</v>
      </c>
      <c r="E93" s="158">
        <f>'[1]PRESP. FDOS.PROPIOS'!E86</f>
        <v>0</v>
      </c>
      <c r="F93" s="159">
        <f>'[1]PRESP. FDOS.PROPIOS'!F86</f>
        <v>0</v>
      </c>
      <c r="G93" s="178">
        <v>100</v>
      </c>
      <c r="H93" s="179"/>
      <c r="I93" s="179"/>
      <c r="J93" s="180"/>
      <c r="K93" s="178"/>
      <c r="L93" s="195">
        <v>3000</v>
      </c>
      <c r="M93" s="180"/>
      <c r="N93" s="181">
        <f t="shared" si="4"/>
        <v>3100</v>
      </c>
    </row>
    <row r="94" spans="1:14">
      <c r="A94" s="182">
        <v>54599</v>
      </c>
      <c r="B94" s="176" t="s">
        <v>209</v>
      </c>
      <c r="C94" s="177">
        <f>'[1]PRESP. FDOS.PROPIOS'!C83</f>
        <v>7000</v>
      </c>
      <c r="D94" s="158">
        <f>'[1]PRESP. FDOS.PROPIOS'!D83</f>
        <v>0</v>
      </c>
      <c r="E94" s="158">
        <f>'[1]PRESP. FDOS.PROPIOS'!E83</f>
        <v>0</v>
      </c>
      <c r="F94" s="159">
        <f>'[1]PRESP. FDOS.PROPIOS'!F83</f>
        <v>0</v>
      </c>
      <c r="G94" s="178">
        <v>100</v>
      </c>
      <c r="H94" s="179"/>
      <c r="I94" s="179"/>
      <c r="J94" s="180"/>
      <c r="K94" s="178"/>
      <c r="L94" s="195">
        <v>1500</v>
      </c>
      <c r="M94" s="180"/>
      <c r="N94" s="181">
        <f t="shared" si="4"/>
        <v>8600</v>
      </c>
    </row>
    <row r="95" spans="1:14">
      <c r="A95" s="183">
        <v>546</v>
      </c>
      <c r="B95" s="200" t="s">
        <v>297</v>
      </c>
      <c r="C95" s="201">
        <f>'[1]PRESP. FDOS.PROPIOS'!C84</f>
        <v>100</v>
      </c>
      <c r="D95" s="202">
        <f>'[1]PRESP. FDOS.PROPIOS'!D84</f>
        <v>0</v>
      </c>
      <c r="E95" s="202">
        <f>'[1]PRESP. FDOS.PROPIOS'!E84</f>
        <v>0</v>
      </c>
      <c r="F95" s="203">
        <f>'[1]PRESP. FDOS.PROPIOS'!F84</f>
        <v>0</v>
      </c>
      <c r="G95" s="207">
        <v>0</v>
      </c>
      <c r="H95" s="205"/>
      <c r="I95" s="205"/>
      <c r="J95" s="206"/>
      <c r="K95" s="207"/>
      <c r="L95" s="205">
        <f>SUM(L96:L96)</f>
        <v>205000</v>
      </c>
      <c r="M95" s="206"/>
      <c r="N95" s="208">
        <f t="shared" si="4"/>
        <v>205100</v>
      </c>
    </row>
    <row r="96" spans="1:14">
      <c r="A96" s="182">
        <v>54602</v>
      </c>
      <c r="B96" s="176" t="s">
        <v>149</v>
      </c>
      <c r="C96" s="177">
        <f>'[1]PRESP. FDOS.PROPIOS'!C85</f>
        <v>100</v>
      </c>
      <c r="D96" s="158">
        <f>'[1]PRESP. FDOS.PROPIOS'!D85</f>
        <v>0</v>
      </c>
      <c r="E96" s="158">
        <f>'[1]PRESP. FDOS.PROPIOS'!E85</f>
        <v>0</v>
      </c>
      <c r="F96" s="159">
        <f>'[1]PRESP. FDOS.PROPIOS'!F85</f>
        <v>0</v>
      </c>
      <c r="G96" s="178">
        <v>0</v>
      </c>
      <c r="H96" s="179"/>
      <c r="I96" s="179"/>
      <c r="J96" s="180"/>
      <c r="K96" s="178"/>
      <c r="L96" s="195">
        <v>205000</v>
      </c>
      <c r="M96" s="180"/>
      <c r="N96" s="181">
        <f t="shared" si="4"/>
        <v>205100</v>
      </c>
    </row>
    <row r="97" spans="1:14">
      <c r="A97" s="182"/>
      <c r="B97" s="176"/>
      <c r="C97" s="177">
        <v>0</v>
      </c>
      <c r="D97" s="158">
        <v>0</v>
      </c>
      <c r="E97" s="158">
        <v>0</v>
      </c>
      <c r="F97" s="159">
        <v>0</v>
      </c>
      <c r="G97" s="178"/>
      <c r="H97" s="179"/>
      <c r="I97" s="179"/>
      <c r="J97" s="180"/>
      <c r="K97" s="178"/>
      <c r="L97" s="179"/>
      <c r="M97" s="180"/>
      <c r="N97" s="189"/>
    </row>
    <row r="98" spans="1:14">
      <c r="A98" s="183">
        <v>55</v>
      </c>
      <c r="B98" s="184" t="s">
        <v>165</v>
      </c>
      <c r="C98" s="201">
        <f>'[1]PRESP. FDOS.PROPIOS'!C87</f>
        <v>34500</v>
      </c>
      <c r="D98" s="202">
        <f>'[1]PRESP. FDOS.PROPIOS'!D87</f>
        <v>0</v>
      </c>
      <c r="E98" s="202">
        <f>'[1]PRESP. FDOS.PROPIOS'!E87</f>
        <v>0</v>
      </c>
      <c r="F98" s="203">
        <f>'[1]PRESP. FDOS.PROPIOS'!F87</f>
        <v>0</v>
      </c>
      <c r="G98" s="207">
        <f>+G102+G106</f>
        <v>41650</v>
      </c>
      <c r="H98" s="205"/>
      <c r="I98" s="205"/>
      <c r="J98" s="206"/>
      <c r="K98" s="207">
        <f>+K102+K106</f>
        <v>300</v>
      </c>
      <c r="L98" s="205">
        <f>SUM(L100+L102+L106)</f>
        <v>1171.3599999999999</v>
      </c>
      <c r="M98" s="206">
        <f>+M101</f>
        <v>80442.63</v>
      </c>
      <c r="N98" s="154">
        <f>SUM(C98:M98)</f>
        <v>158063.99</v>
      </c>
    </row>
    <row r="99" spans="1:14">
      <c r="A99" s="192"/>
      <c r="B99" s="193"/>
      <c r="C99" s="177">
        <v>0</v>
      </c>
      <c r="D99" s="158">
        <v>0</v>
      </c>
      <c r="E99" s="158">
        <v>0</v>
      </c>
      <c r="F99" s="159">
        <v>0</v>
      </c>
      <c r="G99" s="194"/>
      <c r="H99" s="195"/>
      <c r="I99" s="195"/>
      <c r="J99" s="196"/>
      <c r="K99" s="194"/>
      <c r="L99" s="195"/>
      <c r="M99" s="196"/>
      <c r="N99" s="212"/>
    </row>
    <row r="100" spans="1:14">
      <c r="A100" s="183">
        <v>553</v>
      </c>
      <c r="B100" s="200" t="s">
        <v>298</v>
      </c>
      <c r="C100" s="201">
        <v>0</v>
      </c>
      <c r="D100" s="202">
        <v>0</v>
      </c>
      <c r="E100" s="202">
        <v>0</v>
      </c>
      <c r="F100" s="203">
        <v>0</v>
      </c>
      <c r="G100" s="207"/>
      <c r="H100" s="205"/>
      <c r="I100" s="205"/>
      <c r="J100" s="206"/>
      <c r="K100" s="207"/>
      <c r="L100" s="205"/>
      <c r="M100" s="206"/>
      <c r="N100" s="208">
        <f t="shared" ref="N100:N108" si="5">SUM(C100:M100)</f>
        <v>0</v>
      </c>
    </row>
    <row r="101" spans="1:14">
      <c r="A101" s="182">
        <v>55304</v>
      </c>
      <c r="B101" s="176" t="s">
        <v>167</v>
      </c>
      <c r="C101" s="177">
        <v>0</v>
      </c>
      <c r="D101" s="158">
        <v>0</v>
      </c>
      <c r="E101" s="158">
        <v>0</v>
      </c>
      <c r="F101" s="159">
        <v>0</v>
      </c>
      <c r="G101" s="178">
        <v>0</v>
      </c>
      <c r="H101" s="179"/>
      <c r="I101" s="179"/>
      <c r="J101" s="180"/>
      <c r="K101" s="178"/>
      <c r="L101" s="179">
        <v>0</v>
      </c>
      <c r="M101" s="180">
        <v>80442.63</v>
      </c>
      <c r="N101" s="181">
        <f t="shared" si="5"/>
        <v>80442.63</v>
      </c>
    </row>
    <row r="102" spans="1:14">
      <c r="A102" s="183">
        <v>556</v>
      </c>
      <c r="B102" s="200" t="s">
        <v>151</v>
      </c>
      <c r="C102" s="201">
        <f>'[1]PRESP. FDOS.PROPIOS'!C89</f>
        <v>30000</v>
      </c>
      <c r="D102" s="202">
        <f>'[1]PRESP. FDOS.PROPIOS'!D89</f>
        <v>0</v>
      </c>
      <c r="E102" s="202">
        <f>'[1]PRESP. FDOS.PROPIOS'!E89</f>
        <v>0</v>
      </c>
      <c r="F102" s="203">
        <f>'[1]PRESP. FDOS.PROPIOS'!F89</f>
        <v>0</v>
      </c>
      <c r="G102" s="207">
        <f>+G103+G104+G105</f>
        <v>40500</v>
      </c>
      <c r="H102" s="205"/>
      <c r="I102" s="205"/>
      <c r="J102" s="206"/>
      <c r="K102" s="207">
        <f>+K105</f>
        <v>300</v>
      </c>
      <c r="L102" s="205">
        <f>+L105</f>
        <v>1071.3599999999999</v>
      </c>
      <c r="M102" s="206"/>
      <c r="N102" s="208">
        <f t="shared" si="5"/>
        <v>71871.360000000001</v>
      </c>
    </row>
    <row r="103" spans="1:14">
      <c r="A103" s="182">
        <v>55601</v>
      </c>
      <c r="B103" s="176" t="s">
        <v>211</v>
      </c>
      <c r="C103" s="177">
        <v>0</v>
      </c>
      <c r="D103" s="158">
        <v>0</v>
      </c>
      <c r="E103" s="158">
        <v>0</v>
      </c>
      <c r="F103" s="159">
        <v>0</v>
      </c>
      <c r="G103" s="178">
        <v>14000</v>
      </c>
      <c r="H103" s="179"/>
      <c r="I103" s="179"/>
      <c r="J103" s="180"/>
      <c r="K103" s="178"/>
      <c r="L103" s="179">
        <v>0</v>
      </c>
      <c r="M103" s="180"/>
      <c r="N103" s="181">
        <f t="shared" si="5"/>
        <v>14000</v>
      </c>
    </row>
    <row r="104" spans="1:14">
      <c r="A104" s="182">
        <v>55602</v>
      </c>
      <c r="B104" s="176" t="s">
        <v>212</v>
      </c>
      <c r="C104" s="177">
        <v>0</v>
      </c>
      <c r="D104" s="158">
        <v>0</v>
      </c>
      <c r="E104" s="158">
        <v>0</v>
      </c>
      <c r="F104" s="159">
        <v>0</v>
      </c>
      <c r="G104" s="194">
        <v>26000</v>
      </c>
      <c r="H104" s="179"/>
      <c r="I104" s="179"/>
      <c r="J104" s="180"/>
      <c r="K104" s="178"/>
      <c r="L104" s="179">
        <v>0</v>
      </c>
      <c r="M104" s="180"/>
      <c r="N104" s="181">
        <f t="shared" si="5"/>
        <v>26000</v>
      </c>
    </row>
    <row r="105" spans="1:14">
      <c r="A105" s="182">
        <v>55603</v>
      </c>
      <c r="B105" s="176" t="s">
        <v>152</v>
      </c>
      <c r="C105" s="177">
        <f>'[1]PRESP. FDOS.PROPIOS'!C90</f>
        <v>30000</v>
      </c>
      <c r="D105" s="158">
        <f>'[1]PRESP. FDOS.PROPIOS'!D90</f>
        <v>0</v>
      </c>
      <c r="E105" s="158">
        <f>'[1]PRESP. FDOS.PROPIOS'!E90</f>
        <v>0</v>
      </c>
      <c r="F105" s="159">
        <f>'[1]PRESP. FDOS.PROPIOS'!F90</f>
        <v>0</v>
      </c>
      <c r="G105" s="178">
        <v>500</v>
      </c>
      <c r="H105" s="179"/>
      <c r="I105" s="179"/>
      <c r="J105" s="180"/>
      <c r="K105" s="178">
        <v>300</v>
      </c>
      <c r="L105" s="179">
        <v>1071.3599999999999</v>
      </c>
      <c r="M105" s="180"/>
      <c r="N105" s="181">
        <f t="shared" si="5"/>
        <v>31871.360000000001</v>
      </c>
    </row>
    <row r="106" spans="1:14">
      <c r="A106" s="183">
        <v>557</v>
      </c>
      <c r="B106" s="200" t="s">
        <v>153</v>
      </c>
      <c r="C106" s="201">
        <f>'[1]PRESP. FDOS.PROPIOS'!C91</f>
        <v>4500</v>
      </c>
      <c r="D106" s="202">
        <f>'[1]PRESP. FDOS.PROPIOS'!D91</f>
        <v>0</v>
      </c>
      <c r="E106" s="202">
        <f>'[1]PRESP. FDOS.PROPIOS'!E91</f>
        <v>0</v>
      </c>
      <c r="F106" s="203">
        <f>'[1]PRESP. FDOS.PROPIOS'!F91</f>
        <v>0</v>
      </c>
      <c r="G106" s="207">
        <f>+G107+G108</f>
        <v>1150</v>
      </c>
      <c r="H106" s="205"/>
      <c r="I106" s="205"/>
      <c r="J106" s="206"/>
      <c r="K106" s="207">
        <f>+K107+K108</f>
        <v>0</v>
      </c>
      <c r="L106" s="205">
        <f>+L107+L108</f>
        <v>100</v>
      </c>
      <c r="M106" s="206"/>
      <c r="N106" s="208">
        <f t="shared" si="5"/>
        <v>5750</v>
      </c>
    </row>
    <row r="107" spans="1:14">
      <c r="A107" s="182">
        <v>55703</v>
      </c>
      <c r="B107" s="176" t="s">
        <v>154</v>
      </c>
      <c r="C107" s="177">
        <f>'[1]PRESP. FDOS.PROPIOS'!C92</f>
        <v>1500</v>
      </c>
      <c r="D107" s="158">
        <f>'[1]PRESP. FDOS.PROPIOS'!D92</f>
        <v>0</v>
      </c>
      <c r="E107" s="158">
        <f>'[1]PRESP. FDOS.PROPIOS'!E92</f>
        <v>0</v>
      </c>
      <c r="F107" s="159">
        <f>'[1]PRESP. FDOS.PROPIOS'!F92</f>
        <v>0</v>
      </c>
      <c r="G107" s="178">
        <v>50</v>
      </c>
      <c r="H107" s="179"/>
      <c r="I107" s="179"/>
      <c r="J107" s="180"/>
      <c r="K107" s="178"/>
      <c r="L107" s="179">
        <v>50</v>
      </c>
      <c r="M107" s="180"/>
      <c r="N107" s="181">
        <f t="shared" si="5"/>
        <v>1600</v>
      </c>
    </row>
    <row r="108" spans="1:14">
      <c r="A108" s="182">
        <v>55799</v>
      </c>
      <c r="B108" s="176" t="s">
        <v>155</v>
      </c>
      <c r="C108" s="177">
        <f>'[1]PRESP. FDOS.PROPIOS'!C93</f>
        <v>3000</v>
      </c>
      <c r="D108" s="158">
        <f>'[1]PRESP. FDOS.PROPIOS'!D93</f>
        <v>0</v>
      </c>
      <c r="E108" s="158">
        <f>'[1]PRESP. FDOS.PROPIOS'!E93</f>
        <v>0</v>
      </c>
      <c r="F108" s="159">
        <f>'[1]PRESP. FDOS.PROPIOS'!F93</f>
        <v>0</v>
      </c>
      <c r="G108" s="178">
        <v>1100</v>
      </c>
      <c r="H108" s="179"/>
      <c r="I108" s="179"/>
      <c r="J108" s="180"/>
      <c r="K108" s="178"/>
      <c r="L108" s="195">
        <v>50</v>
      </c>
      <c r="M108" s="180"/>
      <c r="N108" s="181">
        <f t="shared" si="5"/>
        <v>4150</v>
      </c>
    </row>
    <row r="109" spans="1:14">
      <c r="A109" s="182"/>
      <c r="B109" s="176"/>
      <c r="C109" s="177">
        <v>0</v>
      </c>
      <c r="D109" s="158">
        <v>0</v>
      </c>
      <c r="E109" s="158">
        <v>0</v>
      </c>
      <c r="F109" s="159">
        <v>0</v>
      </c>
      <c r="G109" s="178"/>
      <c r="H109" s="179"/>
      <c r="I109" s="179"/>
      <c r="J109" s="180"/>
      <c r="K109" s="178"/>
      <c r="L109" s="195"/>
      <c r="M109" s="180"/>
      <c r="N109" s="189"/>
    </row>
    <row r="110" spans="1:14">
      <c r="A110" s="183">
        <v>56</v>
      </c>
      <c r="B110" s="184" t="s">
        <v>299</v>
      </c>
      <c r="C110" s="201">
        <f>'[1]PRESP. FDOS.PROPIOS'!C95</f>
        <v>9256.34</v>
      </c>
      <c r="D110" s="202">
        <f>'[1]PRESP. FDOS.PROPIOS'!D95</f>
        <v>0</v>
      </c>
      <c r="E110" s="202">
        <f>'[1]PRESP. FDOS.PROPIOS'!E95</f>
        <v>0</v>
      </c>
      <c r="F110" s="203">
        <f>'[1]PRESP. FDOS.PROPIOS'!F95</f>
        <v>0</v>
      </c>
      <c r="G110" s="207">
        <f>+G115</f>
        <v>36500</v>
      </c>
      <c r="H110" s="205"/>
      <c r="I110" s="205"/>
      <c r="J110" s="206"/>
      <c r="K110" s="207"/>
      <c r="L110" s="205">
        <f>+L112+L115</f>
        <v>56100</v>
      </c>
      <c r="M110" s="206"/>
      <c r="N110" s="154">
        <f>+N112+N115</f>
        <v>101856.34</v>
      </c>
    </row>
    <row r="111" spans="1:14">
      <c r="A111" s="192"/>
      <c r="B111" s="193"/>
      <c r="C111" s="177">
        <f>'[1]PRESP. FDOS.PROPIOS'!C104</f>
        <v>0</v>
      </c>
      <c r="D111" s="158">
        <f>'[1]PRESP. FDOS.PROPIOS'!D104</f>
        <v>0</v>
      </c>
      <c r="E111" s="158">
        <f>'[1]PRESP. FDOS.PROPIOS'!E104</f>
        <v>0</v>
      </c>
      <c r="F111" s="159">
        <f>'[1]PRESP. FDOS.PROPIOS'!F104</f>
        <v>0</v>
      </c>
      <c r="G111" s="194"/>
      <c r="H111" s="195"/>
      <c r="I111" s="195"/>
      <c r="J111" s="196"/>
      <c r="K111" s="194"/>
      <c r="L111" s="195"/>
      <c r="M111" s="196"/>
      <c r="N111" s="213"/>
    </row>
    <row r="112" spans="1:14">
      <c r="A112" s="183">
        <v>562</v>
      </c>
      <c r="B112" s="200" t="s">
        <v>300</v>
      </c>
      <c r="C112" s="201">
        <f>'[1]PRESP. FDOS.PROPIOS'!C105</f>
        <v>0</v>
      </c>
      <c r="D112" s="202">
        <f>'[1]PRESP. FDOS.PROPIOS'!D105</f>
        <v>0</v>
      </c>
      <c r="E112" s="202">
        <f>'[1]PRESP. FDOS.PROPIOS'!E105</f>
        <v>0</v>
      </c>
      <c r="F112" s="203">
        <f>'[1]PRESP. FDOS.PROPIOS'!F105</f>
        <v>0</v>
      </c>
      <c r="G112" s="207"/>
      <c r="H112" s="205"/>
      <c r="I112" s="205"/>
      <c r="J112" s="206"/>
      <c r="K112" s="207"/>
      <c r="L112" s="205">
        <f>+L113</f>
        <v>100</v>
      </c>
      <c r="M112" s="206"/>
      <c r="N112" s="208">
        <f>SUM(L112:M112)</f>
        <v>100</v>
      </c>
    </row>
    <row r="113" spans="1:14">
      <c r="A113" s="182">
        <v>56205</v>
      </c>
      <c r="B113" s="176" t="s">
        <v>157</v>
      </c>
      <c r="C113" s="177">
        <f>'[1]PRESP. FDOS.PROPIOS'!C106</f>
        <v>0</v>
      </c>
      <c r="D113" s="158">
        <f>'[1]PRESP. FDOS.PROPIOS'!D106</f>
        <v>0</v>
      </c>
      <c r="E113" s="158">
        <f>'[1]PRESP. FDOS.PROPIOS'!E106</f>
        <v>0</v>
      </c>
      <c r="F113" s="159">
        <f>'[1]PRESP. FDOS.PROPIOS'!F106</f>
        <v>0</v>
      </c>
      <c r="G113" s="194"/>
      <c r="H113" s="195"/>
      <c r="I113" s="195"/>
      <c r="J113" s="196"/>
      <c r="K113" s="194"/>
      <c r="L113" s="195">
        <v>100</v>
      </c>
      <c r="M113" s="196"/>
      <c r="N113" s="214">
        <f>SUM(L113:M113)</f>
        <v>100</v>
      </c>
    </row>
    <row r="114" spans="1:14">
      <c r="A114" s="182"/>
      <c r="B114" s="176"/>
      <c r="C114" s="177">
        <f>'[1]PRESP. FDOS.PROPIOS'!C107</f>
        <v>0</v>
      </c>
      <c r="D114" s="158">
        <f>'[1]PRESP. FDOS.PROPIOS'!D107</f>
        <v>0</v>
      </c>
      <c r="E114" s="158">
        <f>'[1]PRESP. FDOS.PROPIOS'!E107</f>
        <v>0</v>
      </c>
      <c r="F114" s="159">
        <f>'[1]PRESP. FDOS.PROPIOS'!F107</f>
        <v>0</v>
      </c>
      <c r="G114" s="194"/>
      <c r="H114" s="195"/>
      <c r="I114" s="195"/>
      <c r="J114" s="196"/>
      <c r="K114" s="194"/>
      <c r="L114" s="195"/>
      <c r="M114" s="196"/>
      <c r="N114" s="213"/>
    </row>
    <row r="115" spans="1:14">
      <c r="A115" s="183">
        <v>563</v>
      </c>
      <c r="B115" s="200" t="s">
        <v>156</v>
      </c>
      <c r="C115" s="201">
        <f>'[1]PRESP. FDOS.PROPIOS'!C97</f>
        <v>9256.34</v>
      </c>
      <c r="D115" s="202">
        <f>'[1]PRESP. FDOS.PROPIOS'!D97</f>
        <v>0</v>
      </c>
      <c r="E115" s="202">
        <f>'[1]PRESP. FDOS.PROPIOS'!E97</f>
        <v>0</v>
      </c>
      <c r="F115" s="203">
        <f>'[1]PRESP. FDOS.PROPIOS'!F97</f>
        <v>0</v>
      </c>
      <c r="G115" s="207">
        <f>+G116+G117</f>
        <v>36500</v>
      </c>
      <c r="H115" s="205"/>
      <c r="I115" s="205"/>
      <c r="J115" s="206"/>
      <c r="K115" s="207"/>
      <c r="L115" s="205">
        <f>SUM(L116:L118)</f>
        <v>56000</v>
      </c>
      <c r="M115" s="206"/>
      <c r="N115" s="208">
        <f>SUM(C115:M115)</f>
        <v>101756.34</v>
      </c>
    </row>
    <row r="116" spans="1:14">
      <c r="A116" s="182">
        <v>56303</v>
      </c>
      <c r="B116" s="176" t="s">
        <v>157</v>
      </c>
      <c r="C116" s="177">
        <f>'[1]PRESP. FDOS.PROPIOS'!C98</f>
        <v>1967.09</v>
      </c>
      <c r="D116" s="158">
        <f>'[1]PRESP. FDOS.PROPIOS'!D98</f>
        <v>0</v>
      </c>
      <c r="E116" s="158">
        <f>'[1]PRESP. FDOS.PROPIOS'!E98</f>
        <v>0</v>
      </c>
      <c r="F116" s="159">
        <f>'[1]PRESP. FDOS.PROPIOS'!F98</f>
        <v>0</v>
      </c>
      <c r="G116" s="178">
        <v>36000</v>
      </c>
      <c r="H116" s="179"/>
      <c r="I116" s="179"/>
      <c r="J116" s="180"/>
      <c r="K116" s="178"/>
      <c r="L116" s="179">
        <v>20000</v>
      </c>
      <c r="M116" s="180"/>
      <c r="N116" s="181">
        <f>SUM(C116:M116)</f>
        <v>57967.09</v>
      </c>
    </row>
    <row r="117" spans="1:14">
      <c r="A117" s="182">
        <v>56304</v>
      </c>
      <c r="B117" s="176" t="s">
        <v>301</v>
      </c>
      <c r="C117" s="177">
        <f>'[1]PRESP. FDOS.PROPIOS'!C99</f>
        <v>7289.25</v>
      </c>
      <c r="D117" s="158">
        <f>'[1]PRESP. FDOS.PROPIOS'!D99</f>
        <v>0</v>
      </c>
      <c r="E117" s="158">
        <f>'[1]PRESP. FDOS.PROPIOS'!E99</f>
        <v>0</v>
      </c>
      <c r="F117" s="159">
        <f>'[1]PRESP. FDOS.PROPIOS'!F99</f>
        <v>0</v>
      </c>
      <c r="G117" s="178">
        <v>500</v>
      </c>
      <c r="H117" s="179"/>
      <c r="I117" s="179"/>
      <c r="J117" s="180"/>
      <c r="K117" s="178"/>
      <c r="L117" s="179">
        <v>0</v>
      </c>
      <c r="M117" s="180"/>
      <c r="N117" s="181">
        <f>SUM(C117:M117)</f>
        <v>7789.25</v>
      </c>
    </row>
    <row r="118" spans="1:14">
      <c r="A118" s="182">
        <v>56305</v>
      </c>
      <c r="B118" s="176" t="s">
        <v>247</v>
      </c>
      <c r="C118" s="177">
        <f>'[1]PRESP. FDOS.PROPIOS'!C111</f>
        <v>0</v>
      </c>
      <c r="D118" s="158">
        <f>'[1]PRESP. FDOS.PROPIOS'!D111</f>
        <v>0</v>
      </c>
      <c r="E118" s="158">
        <f>'[1]PRESP. FDOS.PROPIOS'!E111</f>
        <v>0</v>
      </c>
      <c r="F118" s="159">
        <f>'[1]PRESP. FDOS.PROPIOS'!F111</f>
        <v>0</v>
      </c>
      <c r="G118" s="178"/>
      <c r="H118" s="179"/>
      <c r="I118" s="179"/>
      <c r="J118" s="180"/>
      <c r="K118" s="178"/>
      <c r="L118" s="179">
        <v>36000</v>
      </c>
      <c r="M118" s="180"/>
      <c r="N118" s="181">
        <f>SUM(C118:M118)</f>
        <v>36000</v>
      </c>
    </row>
    <row r="119" spans="1:14">
      <c r="A119" s="182"/>
      <c r="B119" s="176"/>
      <c r="C119" s="177">
        <f>'[1]PRESP. FDOS.PROPIOS'!C112</f>
        <v>0</v>
      </c>
      <c r="D119" s="158">
        <f>'[1]PRESP. FDOS.PROPIOS'!D112</f>
        <v>0</v>
      </c>
      <c r="E119" s="158">
        <f>'[1]PRESP. FDOS.PROPIOS'!E112</f>
        <v>0</v>
      </c>
      <c r="F119" s="159">
        <f>'[1]PRESP. FDOS.PROPIOS'!F112</f>
        <v>0</v>
      </c>
      <c r="G119" s="178"/>
      <c r="H119" s="179"/>
      <c r="I119" s="179"/>
      <c r="J119" s="180"/>
      <c r="K119" s="178"/>
      <c r="L119" s="179"/>
      <c r="M119" s="180"/>
      <c r="N119" s="189"/>
    </row>
    <row r="120" spans="1:14">
      <c r="A120" s="183">
        <v>61</v>
      </c>
      <c r="B120" s="184" t="s">
        <v>302</v>
      </c>
      <c r="C120" s="201">
        <f>'[1]PRESP. FDOS.PROPIOS'!C113</f>
        <v>0</v>
      </c>
      <c r="D120" s="202">
        <f>'[1]PRESP. FDOS.PROPIOS'!D113</f>
        <v>0</v>
      </c>
      <c r="E120" s="202">
        <f>'[1]PRESP. FDOS.PROPIOS'!E113</f>
        <v>0</v>
      </c>
      <c r="F120" s="203">
        <f>'[1]PRESP. FDOS.PROPIOS'!F113</f>
        <v>0</v>
      </c>
      <c r="G120" s="207"/>
      <c r="H120" s="205"/>
      <c r="I120" s="205"/>
      <c r="J120" s="206"/>
      <c r="K120" s="207">
        <f>+K122</f>
        <v>50000</v>
      </c>
      <c r="L120" s="205">
        <f>+L122</f>
        <v>8000</v>
      </c>
      <c r="M120" s="206"/>
      <c r="N120" s="154">
        <f>+N122</f>
        <v>58000</v>
      </c>
    </row>
    <row r="121" spans="1:14">
      <c r="A121" s="192"/>
      <c r="B121" s="193"/>
      <c r="C121" s="177">
        <f>'[1]PRESP. FDOS.PROPIOS'!C114</f>
        <v>0</v>
      </c>
      <c r="D121" s="158">
        <f>'[1]PRESP. FDOS.PROPIOS'!D114</f>
        <v>0</v>
      </c>
      <c r="E121" s="158">
        <f>'[1]PRESP. FDOS.PROPIOS'!E114</f>
        <v>0</v>
      </c>
      <c r="F121" s="159">
        <f>'[1]PRESP. FDOS.PROPIOS'!F114</f>
        <v>0</v>
      </c>
      <c r="G121" s="194"/>
      <c r="H121" s="195"/>
      <c r="I121" s="195"/>
      <c r="J121" s="196"/>
      <c r="K121" s="194"/>
      <c r="L121" s="195"/>
      <c r="M121" s="196"/>
      <c r="N121" s="215"/>
    </row>
    <row r="122" spans="1:14">
      <c r="A122" s="183">
        <v>611</v>
      </c>
      <c r="B122" s="200" t="s">
        <v>303</v>
      </c>
      <c r="C122" s="201" t="str">
        <f>'[1]PRESP. FDOS.PROPIOS'!C115</f>
        <v xml:space="preserve"> </v>
      </c>
      <c r="D122" s="202">
        <f>'[1]PRESP. FDOS.PROPIOS'!D115</f>
        <v>0</v>
      </c>
      <c r="E122" s="202">
        <f>'[1]PRESP. FDOS.PROPIOS'!E115</f>
        <v>0</v>
      </c>
      <c r="F122" s="203">
        <f>'[1]PRESP. FDOS.PROPIOS'!F115</f>
        <v>0</v>
      </c>
      <c r="G122" s="207"/>
      <c r="H122" s="205"/>
      <c r="I122" s="205"/>
      <c r="J122" s="206"/>
      <c r="K122" s="216">
        <f>K123+K124+K125+K126+K127+K128+K129</f>
        <v>50000</v>
      </c>
      <c r="L122" s="205">
        <f>SUM(L123:L129)</f>
        <v>8000</v>
      </c>
      <c r="M122" s="206"/>
      <c r="N122" s="208">
        <f>SUM(N123:N129)</f>
        <v>58000</v>
      </c>
    </row>
    <row r="123" spans="1:14">
      <c r="A123" s="182">
        <v>61101</v>
      </c>
      <c r="B123" s="176" t="s">
        <v>250</v>
      </c>
      <c r="C123" s="177">
        <f>'[1]PRESP. FDOS.PROPIOS'!C116</f>
        <v>0</v>
      </c>
      <c r="D123" s="158">
        <f>'[1]PRESP. FDOS.PROPIOS'!D116</f>
        <v>0</v>
      </c>
      <c r="E123" s="158">
        <f>'[1]PRESP. FDOS.PROPIOS'!E116</f>
        <v>0</v>
      </c>
      <c r="F123" s="159">
        <f>'[1]PRESP. FDOS.PROPIOS'!F116</f>
        <v>0</v>
      </c>
      <c r="G123" s="178"/>
      <c r="H123" s="179"/>
      <c r="I123" s="179"/>
      <c r="J123" s="180"/>
      <c r="K123" s="178">
        <v>10000</v>
      </c>
      <c r="L123" s="179">
        <v>0</v>
      </c>
      <c r="M123" s="180"/>
      <c r="N123" s="181">
        <f t="shared" ref="N123" si="6">SUM(C123:M123)</f>
        <v>10000</v>
      </c>
    </row>
    <row r="124" spans="1:14">
      <c r="A124" s="182">
        <v>61102</v>
      </c>
      <c r="B124" s="176" t="s">
        <v>251</v>
      </c>
      <c r="C124" s="177">
        <f>'[1]PRESP. FDOS.PROPIOS'!C117</f>
        <v>0</v>
      </c>
      <c r="D124" s="158">
        <f>'[1]PRESP. FDOS.PROPIOS'!D117</f>
        <v>0</v>
      </c>
      <c r="E124" s="158">
        <f>'[1]PRESP. FDOS.PROPIOS'!E117</f>
        <v>0</v>
      </c>
      <c r="F124" s="159">
        <f>'[1]PRESP. FDOS.PROPIOS'!F117</f>
        <v>0</v>
      </c>
      <c r="G124" s="178"/>
      <c r="H124" s="179"/>
      <c r="I124" s="179"/>
      <c r="J124" s="180"/>
      <c r="K124" s="178">
        <v>15000</v>
      </c>
      <c r="L124" s="179">
        <v>3000</v>
      </c>
      <c r="M124" s="180"/>
      <c r="N124" s="181">
        <f>SUM(C124:M124)</f>
        <v>18000</v>
      </c>
    </row>
    <row r="125" spans="1:14">
      <c r="A125" s="217">
        <v>61103</v>
      </c>
      <c r="B125" s="176" t="s">
        <v>304</v>
      </c>
      <c r="C125" s="177">
        <f>'[1]PRESP. FDOS.PROPIOS'!C118</f>
        <v>0</v>
      </c>
      <c r="D125" s="158">
        <f>'[1]PRESP. FDOS.PROPIOS'!D118</f>
        <v>0</v>
      </c>
      <c r="E125" s="158">
        <f>'[1]PRESP. FDOS.PROPIOS'!E118</f>
        <v>0</v>
      </c>
      <c r="F125" s="159">
        <f>'[1]PRESP. FDOS.PROPIOS'!F118</f>
        <v>0</v>
      </c>
      <c r="G125" s="178"/>
      <c r="H125" s="179"/>
      <c r="I125" s="179"/>
      <c r="J125" s="180"/>
      <c r="K125" s="178">
        <v>10000</v>
      </c>
      <c r="L125" s="179">
        <v>0</v>
      </c>
      <c r="M125" s="180"/>
      <c r="N125" s="181">
        <f t="shared" ref="N125:N130" si="7">SUM(C125:M125)</f>
        <v>10000</v>
      </c>
    </row>
    <row r="126" spans="1:14">
      <c r="A126" s="182">
        <v>61104</v>
      </c>
      <c r="B126" s="176" t="s">
        <v>253</v>
      </c>
      <c r="C126" s="177">
        <f>'[1]PRESP. FDOS.PROPIOS'!C119</f>
        <v>0</v>
      </c>
      <c r="D126" s="158">
        <f>'[1]PRESP. FDOS.PROPIOS'!D119</f>
        <v>0</v>
      </c>
      <c r="E126" s="158">
        <f>'[1]PRESP. FDOS.PROPIOS'!E119</f>
        <v>0</v>
      </c>
      <c r="F126" s="159">
        <f>'[1]PRESP. FDOS.PROPIOS'!F119</f>
        <v>0</v>
      </c>
      <c r="G126" s="178"/>
      <c r="H126" s="179"/>
      <c r="I126" s="179"/>
      <c r="J126" s="180"/>
      <c r="K126" s="178">
        <v>15000</v>
      </c>
      <c r="L126" s="179">
        <v>0</v>
      </c>
      <c r="M126" s="180"/>
      <c r="N126" s="181">
        <f t="shared" si="7"/>
        <v>15000</v>
      </c>
    </row>
    <row r="127" spans="1:14">
      <c r="A127" s="182">
        <v>61105</v>
      </c>
      <c r="B127" s="176" t="s">
        <v>254</v>
      </c>
      <c r="C127" s="177">
        <f>'[1]PRESP. FDOS.PROPIOS'!C120</f>
        <v>0</v>
      </c>
      <c r="D127" s="158">
        <f>'[1]PRESP. FDOS.PROPIOS'!D120</f>
        <v>0</v>
      </c>
      <c r="E127" s="158">
        <f>'[1]PRESP. FDOS.PROPIOS'!E120</f>
        <v>0</v>
      </c>
      <c r="F127" s="159">
        <f>'[1]PRESP. FDOS.PROPIOS'!F120</f>
        <v>0</v>
      </c>
      <c r="G127" s="178"/>
      <c r="H127" s="179"/>
      <c r="I127" s="179"/>
      <c r="J127" s="180"/>
      <c r="K127" s="178"/>
      <c r="L127" s="179">
        <v>0</v>
      </c>
      <c r="M127" s="180"/>
      <c r="N127" s="181">
        <f t="shared" si="7"/>
        <v>0</v>
      </c>
    </row>
    <row r="128" spans="1:14">
      <c r="A128" s="182">
        <v>61108</v>
      </c>
      <c r="B128" s="176" t="s">
        <v>255</v>
      </c>
      <c r="C128" s="177">
        <f>'[1]PRESP. FDOS.PROPIOS'!C121</f>
        <v>0</v>
      </c>
      <c r="D128" s="158">
        <f>'[1]PRESP. FDOS.PROPIOS'!D121</f>
        <v>0</v>
      </c>
      <c r="E128" s="158">
        <f>'[1]PRESP. FDOS.PROPIOS'!E121</f>
        <v>0</v>
      </c>
      <c r="F128" s="159">
        <f>'[1]PRESP. FDOS.PROPIOS'!F121</f>
        <v>0</v>
      </c>
      <c r="G128" s="178"/>
      <c r="H128" s="179"/>
      <c r="I128" s="179"/>
      <c r="J128" s="180"/>
      <c r="K128" s="178"/>
      <c r="L128" s="179">
        <v>2000</v>
      </c>
      <c r="M128" s="180"/>
      <c r="N128" s="181">
        <f t="shared" si="7"/>
        <v>2000</v>
      </c>
    </row>
    <row r="129" spans="1:14">
      <c r="A129" s="182">
        <v>61199</v>
      </c>
      <c r="B129" s="176" t="s">
        <v>305</v>
      </c>
      <c r="C129" s="177">
        <f>'[1]PRESP. FDOS.PROPIOS'!C122</f>
        <v>0</v>
      </c>
      <c r="D129" s="158">
        <f>'[1]PRESP. FDOS.PROPIOS'!D122</f>
        <v>0</v>
      </c>
      <c r="E129" s="158">
        <f>'[1]PRESP. FDOS.PROPIOS'!E122</f>
        <v>0</v>
      </c>
      <c r="F129" s="159">
        <f>'[1]PRESP. FDOS.PROPIOS'!F122</f>
        <v>0</v>
      </c>
      <c r="G129" s="178"/>
      <c r="H129" s="179"/>
      <c r="I129" s="179"/>
      <c r="J129" s="180"/>
      <c r="K129" s="178"/>
      <c r="L129" s="179">
        <v>3000</v>
      </c>
      <c r="M129" s="180"/>
      <c r="N129" s="181">
        <f t="shared" si="7"/>
        <v>3000</v>
      </c>
    </row>
    <row r="130" spans="1:14">
      <c r="A130" s="182"/>
      <c r="B130" s="176"/>
      <c r="C130" s="177">
        <f>'[1]PRESP. FDOS.PROPIOS'!C123</f>
        <v>0</v>
      </c>
      <c r="D130" s="158">
        <f>'[1]PRESP. FDOS.PROPIOS'!D123</f>
        <v>0</v>
      </c>
      <c r="E130" s="158">
        <f>'[1]PRESP. FDOS.PROPIOS'!E123</f>
        <v>0</v>
      </c>
      <c r="F130" s="159">
        <f>'[1]PRESP. FDOS.PROPIOS'!F123</f>
        <v>0</v>
      </c>
      <c r="G130" s="178"/>
      <c r="H130" s="179"/>
      <c r="I130" s="179"/>
      <c r="J130" s="180"/>
      <c r="K130" s="178"/>
      <c r="L130" s="195"/>
      <c r="M130" s="180"/>
      <c r="N130" s="181">
        <f t="shared" si="7"/>
        <v>0</v>
      </c>
    </row>
    <row r="131" spans="1:14">
      <c r="A131" s="183">
        <v>71</v>
      </c>
      <c r="B131" s="184" t="s">
        <v>306</v>
      </c>
      <c r="C131" s="201">
        <f>'[1]PRESP. FDOS.PROPIOS'!C124</f>
        <v>0</v>
      </c>
      <c r="D131" s="202">
        <f>'[1]PRESP. FDOS.PROPIOS'!D124</f>
        <v>0</v>
      </c>
      <c r="E131" s="202">
        <f>'[1]PRESP. FDOS.PROPIOS'!E124</f>
        <v>0</v>
      </c>
      <c r="F131" s="203">
        <f>'[1]PRESP. FDOS.PROPIOS'!F124</f>
        <v>0</v>
      </c>
      <c r="G131" s="207"/>
      <c r="H131" s="205"/>
      <c r="I131" s="205"/>
      <c r="J131" s="206"/>
      <c r="K131" s="207"/>
      <c r="L131" s="205" t="s">
        <v>307</v>
      </c>
      <c r="M131" s="206">
        <f>+M133</f>
        <v>647120.61</v>
      </c>
      <c r="N131" s="154">
        <f>SUM(M131:M131)</f>
        <v>647120.61</v>
      </c>
    </row>
    <row r="132" spans="1:14">
      <c r="A132" s="192"/>
      <c r="B132" s="193"/>
      <c r="C132" s="177">
        <f>'[1]PRESP. FDOS.PROPIOS'!C125</f>
        <v>0</v>
      </c>
      <c r="D132" s="158">
        <f>'[1]PRESP. FDOS.PROPIOS'!D125</f>
        <v>0</v>
      </c>
      <c r="E132" s="158">
        <f>'[1]PRESP. FDOS.PROPIOS'!E125</f>
        <v>0</v>
      </c>
      <c r="F132" s="159">
        <f>'[1]PRESP. FDOS.PROPIOS'!F125</f>
        <v>0</v>
      </c>
      <c r="G132" s="194"/>
      <c r="H132" s="195"/>
      <c r="I132" s="195"/>
      <c r="J132" s="196"/>
      <c r="K132" s="194"/>
      <c r="L132" s="195"/>
      <c r="M132" s="196"/>
      <c r="N132" s="165"/>
    </row>
    <row r="133" spans="1:14">
      <c r="A133" s="183">
        <v>713</v>
      </c>
      <c r="B133" s="200" t="s">
        <v>308</v>
      </c>
      <c r="C133" s="201">
        <f>'[1]PRESP. FDOS.PROPIOS'!C126</f>
        <v>0</v>
      </c>
      <c r="D133" s="202">
        <f>'[1]PRESP. FDOS.PROPIOS'!D126</f>
        <v>0</v>
      </c>
      <c r="E133" s="202">
        <f>'[1]PRESP. FDOS.PROPIOS'!E126</f>
        <v>0</v>
      </c>
      <c r="F133" s="203">
        <f>'[1]PRESP. FDOS.PROPIOS'!F126</f>
        <v>0</v>
      </c>
      <c r="G133" s="207"/>
      <c r="H133" s="205"/>
      <c r="I133" s="205"/>
      <c r="J133" s="206"/>
      <c r="K133" s="207"/>
      <c r="L133" s="205"/>
      <c r="M133" s="206">
        <f>+M134</f>
        <v>647120.61</v>
      </c>
      <c r="N133" s="208">
        <f>SUM(M133:M133)</f>
        <v>647120.61</v>
      </c>
    </row>
    <row r="134" spans="1:14">
      <c r="A134" s="182">
        <v>71304</v>
      </c>
      <c r="B134" s="176" t="s">
        <v>167</v>
      </c>
      <c r="C134" s="177">
        <f>'[1]PRESP. FDOS.PROPIOS'!C127</f>
        <v>0</v>
      </c>
      <c r="D134" s="158">
        <f>'[1]PRESP. FDOS.PROPIOS'!D127</f>
        <v>0</v>
      </c>
      <c r="E134" s="158">
        <f>'[1]PRESP. FDOS.PROPIOS'!E127</f>
        <v>0</v>
      </c>
      <c r="F134" s="159">
        <f>'[1]PRESP. FDOS.PROPIOS'!F127</f>
        <v>0</v>
      </c>
      <c r="G134" s="178"/>
      <c r="H134" s="179"/>
      <c r="I134" s="179"/>
      <c r="J134" s="180"/>
      <c r="K134" s="178"/>
      <c r="L134" s="179"/>
      <c r="M134" s="180">
        <v>647120.61</v>
      </c>
      <c r="N134" s="181">
        <f>SUM(M134:M134)</f>
        <v>647120.61</v>
      </c>
    </row>
    <row r="135" spans="1:14">
      <c r="A135" s="182"/>
      <c r="B135" s="176"/>
      <c r="C135" s="177">
        <f>'[1]PRESP. FDOS.PROPIOS'!C128</f>
        <v>0</v>
      </c>
      <c r="D135" s="158">
        <f>'[1]PRESP. FDOS.PROPIOS'!D128</f>
        <v>0</v>
      </c>
      <c r="E135" s="158">
        <f>'[1]PRESP. FDOS.PROPIOS'!E128</f>
        <v>0</v>
      </c>
      <c r="F135" s="159">
        <f>'[1]PRESP. FDOS.PROPIOS'!F128</f>
        <v>0</v>
      </c>
      <c r="G135" s="178"/>
      <c r="H135" s="179"/>
      <c r="I135" s="179"/>
      <c r="J135" s="180"/>
      <c r="K135" s="178"/>
      <c r="L135" s="179"/>
      <c r="M135" s="180"/>
      <c r="N135" s="189"/>
    </row>
    <row r="136" spans="1:14" ht="15.75" thickBot="1">
      <c r="A136" s="218"/>
      <c r="B136" s="219" t="s">
        <v>309</v>
      </c>
      <c r="C136" s="220">
        <v>1000315.09</v>
      </c>
      <c r="D136" s="221">
        <v>426242.75</v>
      </c>
      <c r="E136" s="221">
        <v>237538.75</v>
      </c>
      <c r="F136" s="222">
        <v>1136456.5</v>
      </c>
      <c r="G136" s="223">
        <f>G131+G120+G110+G98+G42+G12</f>
        <v>557963.22</v>
      </c>
      <c r="H136" s="224">
        <f>+H12</f>
        <v>11000</v>
      </c>
      <c r="I136" s="224">
        <f>+I12</f>
        <v>14850</v>
      </c>
      <c r="J136" s="225">
        <f>+J12</f>
        <v>176079.23</v>
      </c>
      <c r="K136" s="223">
        <f>+K12+K42+K98+K120</f>
        <v>139605</v>
      </c>
      <c r="L136" s="224">
        <f>+L12+L42+L98+L110+L120</f>
        <v>1412509.2100000002</v>
      </c>
      <c r="M136" s="225">
        <f>+M98+M131</f>
        <v>727563.24</v>
      </c>
      <c r="N136" s="226">
        <f>SUM(C136:M136)</f>
        <v>5840122.9900000002</v>
      </c>
    </row>
    <row r="137" spans="1:14" ht="15.75" thickBot="1">
      <c r="A137" s="227"/>
      <c r="B137" s="228"/>
      <c r="C137" s="229">
        <f>C136+D136+E136+F136</f>
        <v>2800553.09</v>
      </c>
      <c r="D137" s="230"/>
      <c r="E137" s="230"/>
      <c r="F137" s="231"/>
      <c r="G137" s="232">
        <f>+G136+H136+I136+J136</f>
        <v>759892.45</v>
      </c>
      <c r="H137" s="230"/>
      <c r="I137" s="230"/>
      <c r="J137" s="231"/>
      <c r="K137" s="372">
        <f>+K136+L136+M136</f>
        <v>2279677.4500000002</v>
      </c>
      <c r="L137" s="373"/>
      <c r="M137" s="233" t="s">
        <v>310</v>
      </c>
      <c r="N137" s="234"/>
    </row>
    <row r="138" spans="1:14" ht="15.75">
      <c r="A138" s="235"/>
      <c r="B138" s="236"/>
      <c r="C138" s="237" t="s">
        <v>311</v>
      </c>
      <c r="D138" s="237"/>
      <c r="E138" s="237"/>
      <c r="F138" s="237"/>
      <c r="G138" s="238">
        <v>0.25</v>
      </c>
      <c r="H138" s="239"/>
      <c r="I138" s="239"/>
      <c r="J138" s="239"/>
      <c r="K138" s="374">
        <v>0.75</v>
      </c>
      <c r="L138" s="374"/>
      <c r="M138" s="239"/>
    </row>
  </sheetData>
  <mergeCells count="24">
    <mergeCell ref="A6:A11"/>
    <mergeCell ref="B6:B11"/>
    <mergeCell ref="C6:F6"/>
    <mergeCell ref="G6:J6"/>
    <mergeCell ref="K6:L6"/>
    <mergeCell ref="C7:F7"/>
    <mergeCell ref="G7:J7"/>
    <mergeCell ref="K7:M7"/>
    <mergeCell ref="A1:N1"/>
    <mergeCell ref="A2:N2"/>
    <mergeCell ref="A3:N3"/>
    <mergeCell ref="A4:N4"/>
    <mergeCell ref="A5:N5"/>
    <mergeCell ref="K137:L137"/>
    <mergeCell ref="K138:L138"/>
    <mergeCell ref="N6:N11"/>
    <mergeCell ref="C8:F8"/>
    <mergeCell ref="G8:J8"/>
    <mergeCell ref="K8:M8"/>
    <mergeCell ref="I9:J9"/>
    <mergeCell ref="K9:L9"/>
    <mergeCell ref="C9:D9"/>
    <mergeCell ref="E9:F9"/>
    <mergeCell ref="G9:H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opLeftCell="A4" workbookViewId="0">
      <selection activeCell="F21" sqref="F21"/>
    </sheetView>
  </sheetViews>
  <sheetFormatPr baseColWidth="10" defaultRowHeight="15"/>
  <cols>
    <col min="1" max="1" width="9.7109375" customWidth="1"/>
    <col min="2" max="2" width="41.42578125" customWidth="1"/>
    <col min="3" max="3" width="17.140625" customWidth="1"/>
  </cols>
  <sheetData>
    <row r="1" spans="1:3">
      <c r="A1" s="240"/>
      <c r="B1" s="241"/>
      <c r="C1" s="242"/>
    </row>
    <row r="2" spans="1:3" ht="15.75">
      <c r="A2" s="404" t="s">
        <v>312</v>
      </c>
      <c r="B2" s="404"/>
      <c r="C2" s="404"/>
    </row>
    <row r="3" spans="1:3" ht="15.75">
      <c r="A3" s="405" t="s">
        <v>313</v>
      </c>
      <c r="B3" s="405"/>
      <c r="C3" s="405"/>
    </row>
    <row r="4" spans="1:3" ht="15.75">
      <c r="A4" s="405" t="s">
        <v>314</v>
      </c>
      <c r="B4" s="405"/>
      <c r="C4" s="405"/>
    </row>
    <row r="5" spans="1:3">
      <c r="A5" s="406" t="s">
        <v>315</v>
      </c>
      <c r="B5" s="406"/>
      <c r="C5" s="406"/>
    </row>
    <row r="6" spans="1:3">
      <c r="A6" s="243" t="s">
        <v>316</v>
      </c>
      <c r="B6" s="243" t="s">
        <v>317</v>
      </c>
      <c r="C6" s="243" t="s">
        <v>67</v>
      </c>
    </row>
    <row r="7" spans="1:3" ht="15.75">
      <c r="A7" s="244">
        <v>11</v>
      </c>
      <c r="B7" s="245" t="s">
        <v>318</v>
      </c>
      <c r="C7" s="246">
        <f>'[1]CONSOLIDADO ING.'!F11</f>
        <v>712692.17973333341</v>
      </c>
    </row>
    <row r="8" spans="1:3" ht="15.75">
      <c r="A8" s="244">
        <v>12</v>
      </c>
      <c r="B8" s="245" t="s">
        <v>319</v>
      </c>
      <c r="C8" s="246">
        <f>'[1]CONSOLIDADO ING.'!F19</f>
        <v>1936907.1655999997</v>
      </c>
    </row>
    <row r="9" spans="1:3" ht="15.75">
      <c r="A9" s="244">
        <v>15</v>
      </c>
      <c r="B9" s="245" t="s">
        <v>330</v>
      </c>
      <c r="C9" s="246">
        <f>'[1]Consolidado de Ingresos'!H34</f>
        <v>16173.616</v>
      </c>
    </row>
    <row r="10" spans="1:3" ht="15.75">
      <c r="A10" s="407" t="s">
        <v>320</v>
      </c>
      <c r="B10" s="408"/>
      <c r="C10" s="247">
        <v>2800553.08</v>
      </c>
    </row>
    <row r="11" spans="1:3" ht="15.75">
      <c r="A11" s="244">
        <v>16</v>
      </c>
      <c r="B11" s="245" t="s">
        <v>331</v>
      </c>
      <c r="C11" s="246">
        <v>759892.45</v>
      </c>
    </row>
    <row r="12" spans="1:3" ht="15.75">
      <c r="A12" s="244">
        <v>22</v>
      </c>
      <c r="B12" s="245" t="s">
        <v>332</v>
      </c>
      <c r="C12" s="246">
        <v>2279677.4500000002</v>
      </c>
    </row>
    <row r="13" spans="1:3" ht="15.75">
      <c r="A13" s="248"/>
      <c r="B13" s="248"/>
      <c r="C13" s="249"/>
    </row>
    <row r="14" spans="1:3" ht="15.75">
      <c r="A14" s="403" t="s">
        <v>321</v>
      </c>
      <c r="B14" s="403"/>
      <c r="C14" s="250">
        <v>5840122.9900000002</v>
      </c>
    </row>
    <row r="15" spans="1:3">
      <c r="A15" s="251"/>
      <c r="B15" s="251"/>
      <c r="C15" s="251"/>
    </row>
    <row r="16" spans="1:3" ht="15.75">
      <c r="A16" s="401" t="s">
        <v>313</v>
      </c>
      <c r="B16" s="401"/>
      <c r="C16" s="401"/>
    </row>
    <row r="17" spans="1:3" ht="15.75">
      <c r="A17" s="401" t="s">
        <v>322</v>
      </c>
      <c r="B17" s="401"/>
      <c r="C17" s="401"/>
    </row>
    <row r="18" spans="1:3">
      <c r="A18" s="402" t="s">
        <v>315</v>
      </c>
      <c r="B18" s="402"/>
      <c r="C18" s="402"/>
    </row>
    <row r="19" spans="1:3" ht="15.75">
      <c r="A19" s="252" t="s">
        <v>316</v>
      </c>
      <c r="B19" s="252" t="s">
        <v>317</v>
      </c>
      <c r="C19" s="252" t="s">
        <v>67</v>
      </c>
    </row>
    <row r="20" spans="1:3" ht="15.75">
      <c r="A20" s="244">
        <v>51</v>
      </c>
      <c r="B20" s="245" t="s">
        <v>323</v>
      </c>
      <c r="C20" s="246">
        <v>3251574.66</v>
      </c>
    </row>
    <row r="21" spans="1:3" ht="15.75">
      <c r="A21" s="244">
        <v>54</v>
      </c>
      <c r="B21" s="245" t="s">
        <v>324</v>
      </c>
      <c r="C21" s="246">
        <f>'[1]PRESUP. 25% FODES'!F29+'[1]FONDOS 75%'!D27+'[1]PRESP. FDOS.PROPIOS'!F40</f>
        <v>715571.17999999993</v>
      </c>
    </row>
    <row r="22" spans="1:3" ht="15.75">
      <c r="A22" s="244">
        <v>55</v>
      </c>
      <c r="B22" s="245" t="s">
        <v>325</v>
      </c>
      <c r="C22" s="246">
        <f>'[1]PRESP. FDOS.PROPIOS'!F87+'[1]PRESUP. 25% FODES'!F76+'[1]FONDOS 75%'!D77+'[1]PRESP. DEUDA PUBLICA'!C11</f>
        <v>81613.990000000005</v>
      </c>
    </row>
    <row r="23" spans="1:3" ht="15.75">
      <c r="A23" s="244">
        <v>56</v>
      </c>
      <c r="B23" s="245" t="s">
        <v>326</v>
      </c>
      <c r="C23" s="246">
        <f>'[1]PRESP. FDOS.PROPIOS'!F95+'[1]PRESUP. 25% FODES'!F86+'[1]FONDOS 75%'!D85</f>
        <v>56100</v>
      </c>
    </row>
    <row r="24" spans="1:3" ht="15.75">
      <c r="A24" s="244">
        <v>61</v>
      </c>
      <c r="B24" s="245" t="s">
        <v>327</v>
      </c>
      <c r="C24" s="246">
        <v>58000</v>
      </c>
    </row>
    <row r="25" spans="1:3" ht="15.75">
      <c r="A25" s="244">
        <v>71</v>
      </c>
      <c r="B25" s="245" t="s">
        <v>328</v>
      </c>
      <c r="C25" s="246">
        <v>647120.61</v>
      </c>
    </row>
    <row r="26" spans="1:3" ht="15.75">
      <c r="A26" s="244"/>
      <c r="B26" s="245"/>
      <c r="C26" s="246"/>
    </row>
    <row r="27" spans="1:3" ht="15.75">
      <c r="A27" s="248"/>
      <c r="B27" s="248"/>
      <c r="C27" s="249"/>
    </row>
    <row r="28" spans="1:3" ht="15.75">
      <c r="A28" s="403" t="s">
        <v>329</v>
      </c>
      <c r="B28" s="403"/>
      <c r="C28" s="253">
        <v>5840122.9900000002</v>
      </c>
    </row>
    <row r="29" spans="1:3" ht="15.75">
      <c r="A29" s="254"/>
      <c r="B29" s="254"/>
      <c r="C29" s="255"/>
    </row>
  </sheetData>
  <mergeCells count="10">
    <mergeCell ref="A16:C16"/>
    <mergeCell ref="A17:C17"/>
    <mergeCell ref="A18:C18"/>
    <mergeCell ref="A28:B28"/>
    <mergeCell ref="A2:C2"/>
    <mergeCell ref="A3:C3"/>
    <mergeCell ref="A4:C4"/>
    <mergeCell ref="A5:C5"/>
    <mergeCell ref="A10:B10"/>
    <mergeCell ref="A14:B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topLeftCell="A7" workbookViewId="0">
      <selection activeCell="J18" sqref="J18"/>
    </sheetView>
  </sheetViews>
  <sheetFormatPr baseColWidth="10" defaultRowHeight="15"/>
  <cols>
    <col min="1" max="1" width="4.28515625" customWidth="1"/>
    <col min="2" max="2" width="26.5703125" customWidth="1"/>
    <col min="3" max="7" width="17.28515625" customWidth="1"/>
  </cols>
  <sheetData>
    <row r="2" spans="2:7">
      <c r="B2" s="409"/>
      <c r="C2" s="409"/>
      <c r="D2" s="409"/>
      <c r="E2" s="409"/>
      <c r="F2" s="409"/>
      <c r="G2" s="409"/>
    </row>
    <row r="3" spans="2:7" ht="15.75">
      <c r="B3" s="410" t="s">
        <v>60</v>
      </c>
      <c r="C3" s="410"/>
      <c r="D3" s="410"/>
      <c r="E3" s="410"/>
      <c r="F3" s="410"/>
      <c r="G3" s="410"/>
    </row>
    <row r="4" spans="2:7" ht="15.75">
      <c r="B4" s="411" t="s">
        <v>333</v>
      </c>
      <c r="C4" s="411"/>
      <c r="D4" s="411"/>
      <c r="E4" s="411"/>
      <c r="F4" s="411"/>
      <c r="G4" s="411"/>
    </row>
    <row r="5" spans="2:7" ht="33.75" customHeight="1">
      <c r="B5" s="256" t="s">
        <v>334</v>
      </c>
      <c r="C5" s="257" t="s">
        <v>335</v>
      </c>
      <c r="D5" s="257" t="s">
        <v>336</v>
      </c>
      <c r="E5" s="257" t="s">
        <v>337</v>
      </c>
      <c r="F5" s="257" t="s">
        <v>338</v>
      </c>
      <c r="G5" s="257" t="s">
        <v>339</v>
      </c>
    </row>
    <row r="6" spans="2:7" ht="33.75" customHeight="1">
      <c r="B6" s="258" t="s">
        <v>340</v>
      </c>
      <c r="C6" s="259">
        <v>2800553.09</v>
      </c>
      <c r="D6" s="259">
        <v>9380.91</v>
      </c>
      <c r="E6" s="259">
        <v>0</v>
      </c>
      <c r="F6" s="259"/>
      <c r="G6" s="259">
        <f>E6+D6+C6</f>
        <v>2809934</v>
      </c>
    </row>
    <row r="7" spans="2:7" ht="33.75" customHeight="1">
      <c r="B7" s="258" t="s">
        <v>341</v>
      </c>
      <c r="C7" s="259">
        <v>759892.45</v>
      </c>
      <c r="D7" s="259">
        <v>137780.18</v>
      </c>
      <c r="E7" s="259">
        <v>0</v>
      </c>
      <c r="F7" s="259"/>
      <c r="G7" s="259">
        <f>E7+D7+C7</f>
        <v>897672.62999999989</v>
      </c>
    </row>
    <row r="8" spans="2:7" ht="33.75" customHeight="1">
      <c r="B8" s="258" t="s">
        <v>342</v>
      </c>
      <c r="C8" s="259">
        <f>1552114.21+727563.24</f>
        <v>2279677.4500000002</v>
      </c>
      <c r="D8" s="259">
        <v>1241162.48</v>
      </c>
      <c r="E8" s="259">
        <v>0</v>
      </c>
      <c r="F8" s="259"/>
      <c r="G8" s="259">
        <f>E8+D8+C8</f>
        <v>3520839.93</v>
      </c>
    </row>
    <row r="9" spans="2:7" ht="33.75" customHeight="1">
      <c r="B9" s="258" t="s">
        <v>343</v>
      </c>
      <c r="C9" s="259">
        <v>0</v>
      </c>
      <c r="D9" s="259">
        <v>1085064.94</v>
      </c>
      <c r="E9" s="259">
        <v>0</v>
      </c>
      <c r="F9" s="259"/>
      <c r="G9" s="259">
        <f>E9+D9+C9</f>
        <v>1085064.94</v>
      </c>
    </row>
    <row r="10" spans="2:7" ht="33.75" customHeight="1">
      <c r="B10" s="258" t="s">
        <v>344</v>
      </c>
      <c r="C10" s="259">
        <v>0</v>
      </c>
      <c r="D10" s="259">
        <v>970076.42</v>
      </c>
      <c r="E10" s="259">
        <v>101045</v>
      </c>
      <c r="F10" s="259"/>
      <c r="G10" s="259">
        <f>E10+D10+C10</f>
        <v>1071121.42</v>
      </c>
    </row>
    <row r="11" spans="2:7" ht="33.75" customHeight="1">
      <c r="B11" s="258" t="s">
        <v>345</v>
      </c>
      <c r="C11" s="259">
        <v>0</v>
      </c>
      <c r="D11" s="259">
        <v>14380.69</v>
      </c>
      <c r="E11" s="259"/>
      <c r="F11" s="259"/>
      <c r="G11" s="259">
        <f t="shared" ref="G11" si="0">E11+D11+C11</f>
        <v>14380.69</v>
      </c>
    </row>
    <row r="12" spans="2:7" ht="33.75" customHeight="1">
      <c r="B12" s="258" t="s">
        <v>346</v>
      </c>
      <c r="C12" s="259"/>
      <c r="D12" s="259"/>
      <c r="E12" s="259"/>
      <c r="F12" s="259">
        <v>950462.32</v>
      </c>
      <c r="G12" s="259">
        <f>F12</f>
        <v>950462.32</v>
      </c>
    </row>
    <row r="13" spans="2:7" ht="33.75" customHeight="1">
      <c r="B13" s="256" t="s">
        <v>347</v>
      </c>
      <c r="C13" s="260">
        <f>SUM(C6:C12)</f>
        <v>5840122.9900000002</v>
      </c>
      <c r="D13" s="260">
        <f t="shared" ref="D13:E13" si="1">SUM(D6:D12)</f>
        <v>3457845.6199999996</v>
      </c>
      <c r="E13" s="260">
        <f t="shared" si="1"/>
        <v>101045</v>
      </c>
      <c r="F13" s="260">
        <f>SUM(F12)</f>
        <v>950462.32</v>
      </c>
      <c r="G13" s="260">
        <f>SUM(G6:G12)</f>
        <v>10349475.93</v>
      </c>
    </row>
    <row r="14" spans="2:7" ht="33.75" customHeight="1">
      <c r="B14" s="261" t="s">
        <v>348</v>
      </c>
      <c r="C14" s="412" t="s">
        <v>349</v>
      </c>
      <c r="D14" s="412"/>
      <c r="E14" s="412"/>
      <c r="F14" s="412"/>
      <c r="G14" s="412"/>
    </row>
    <row r="15" spans="2:7" ht="21.75" customHeight="1">
      <c r="B15" s="262" t="s">
        <v>350</v>
      </c>
      <c r="C15" s="413" t="s">
        <v>351</v>
      </c>
      <c r="D15" s="413"/>
      <c r="E15" s="413"/>
      <c r="F15" s="413"/>
      <c r="G15" s="413"/>
    </row>
    <row r="16" spans="2:7" ht="21.75" customHeight="1">
      <c r="B16" s="262" t="s">
        <v>352</v>
      </c>
      <c r="C16" t="s">
        <v>353</v>
      </c>
      <c r="G16" s="24"/>
    </row>
  </sheetData>
  <mergeCells count="5">
    <mergeCell ref="B2:G2"/>
    <mergeCell ref="B3:G3"/>
    <mergeCell ref="B4:G4"/>
    <mergeCell ref="C14:G14"/>
    <mergeCell ref="C15:G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PRESP. INGRESOS</vt:lpstr>
      <vt:lpstr>PRESP. FONDOS PROPIOS</vt:lpstr>
      <vt:lpstr>PRESP. DEUDA</vt:lpstr>
      <vt:lpstr>PRESP. FODES 25%</vt:lpstr>
      <vt:lpstr>PRESP. FODES 75%</vt:lpstr>
      <vt:lpstr>CONSOLIDADO DE</vt:lpstr>
      <vt:lpstr>SUMARIO</vt:lpstr>
      <vt:lpstr>REFORMAS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2020-07-30T14:37:45Z</dcterms:created>
  <dcterms:modified xsi:type="dcterms:W3CDTF">2020-07-30T19:23:34Z</dcterms:modified>
</cp:coreProperties>
</file>