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 defaultThemeVersion="124226"/>
  <bookViews>
    <workbookView xWindow="240" yWindow="105" windowWidth="14805" windowHeight="8010" tabRatio="528" activeTab="1"/>
  </bookViews>
  <sheets>
    <sheet name="Ingresos Del Día" sheetId="1" r:id="rId1"/>
    <sheet name="Reporte Del Mes " sheetId="3" r:id="rId2"/>
    <sheet name="Hoja1" sheetId="4" r:id="rId3"/>
  </sheets>
  <definedNames>
    <definedName name="A10000000000">'Ingresos Del Día'!$A$99937</definedName>
    <definedName name="A9999900">'Ingresos Del Día'!$A$115062</definedName>
    <definedName name="_xlnm.Print_Area" localSheetId="1">'Reporte Del Mes '!$A$1:$Q$86</definedName>
    <definedName name="DDD">#REF!</definedName>
  </definedNames>
  <calcPr calcId="124519"/>
</workbook>
</file>

<file path=xl/calcChain.xml><?xml version="1.0" encoding="utf-8"?>
<calcChain xmlns="http://schemas.openxmlformats.org/spreadsheetml/2006/main">
  <c r="Q8" i="3"/>
  <c r="O8"/>
  <c r="Q54"/>
  <c r="Q53"/>
  <c r="Q56" s="1"/>
  <c r="L58"/>
  <c r="L56"/>
  <c r="L50"/>
  <c r="L48"/>
  <c r="L42"/>
  <c r="L33"/>
  <c r="L26"/>
  <c r="L8"/>
  <c r="AA358" i="1"/>
  <c r="O358"/>
  <c r="N358"/>
  <c r="AA357"/>
  <c r="S357"/>
  <c r="O357"/>
  <c r="N357"/>
  <c r="AA356"/>
  <c r="N356"/>
  <c r="O355"/>
  <c r="AA355"/>
  <c r="N355"/>
  <c r="G346"/>
  <c r="G347"/>
  <c r="G348"/>
  <c r="G349"/>
  <c r="G350"/>
  <c r="G351"/>
  <c r="G352"/>
  <c r="G353"/>
  <c r="G354"/>
  <c r="G355"/>
  <c r="G356"/>
  <c r="G357"/>
  <c r="G358"/>
  <c r="G345"/>
  <c r="X322" l="1"/>
  <c r="X311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04"/>
  <c r="U326"/>
  <c r="X326"/>
  <c r="AC326"/>
  <c r="AE326"/>
  <c r="AC273"/>
  <c r="AC274"/>
  <c r="AC275"/>
  <c r="AC276"/>
  <c r="AC277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72"/>
  <c r="AG326" l="1"/>
  <c r="G253" l="1"/>
  <c r="G254"/>
  <c r="G255"/>
  <c r="G256"/>
  <c r="G257"/>
  <c r="G258"/>
  <c r="G259"/>
  <c r="G252"/>
  <c r="G136" l="1"/>
  <c r="U136"/>
  <c r="X136"/>
  <c r="AC136"/>
  <c r="AE136"/>
  <c r="B60"/>
  <c r="U248" l="1"/>
  <c r="AC246"/>
  <c r="AC247"/>
  <c r="AC248"/>
  <c r="AC249"/>
  <c r="AC250"/>
  <c r="G238"/>
  <c r="AE225" l="1"/>
  <c r="AC225"/>
  <c r="X225"/>
  <c r="U225"/>
  <c r="G221"/>
  <c r="G225" l="1"/>
  <c r="AE143"/>
  <c r="AC143"/>
  <c r="X143"/>
  <c r="U143"/>
  <c r="G142"/>
  <c r="G143"/>
  <c r="G205"/>
  <c r="G206"/>
  <c r="G207"/>
  <c r="G208"/>
  <c r="G209"/>
  <c r="G210"/>
  <c r="G211"/>
  <c r="G212"/>
  <c r="G213"/>
  <c r="G214"/>
  <c r="G215"/>
  <c r="G216"/>
  <c r="G217"/>
  <c r="G204"/>
  <c r="AG143" l="1"/>
  <c r="N187"/>
  <c r="O187"/>
  <c r="N188"/>
  <c r="S188"/>
  <c r="N189"/>
  <c r="S189"/>
  <c r="N190"/>
  <c r="S190"/>
  <c r="N191"/>
  <c r="S191"/>
  <c r="Y187"/>
  <c r="AA188"/>
  <c r="AA189"/>
  <c r="AA190"/>
  <c r="AA191"/>
  <c r="G183"/>
  <c r="G172" l="1"/>
  <c r="G173"/>
  <c r="G174"/>
  <c r="G175"/>
  <c r="G176"/>
  <c r="G177"/>
  <c r="G178"/>
  <c r="G179"/>
  <c r="G180"/>
  <c r="G181"/>
  <c r="G182"/>
  <c r="G184"/>
  <c r="G185"/>
  <c r="G186"/>
  <c r="G187"/>
  <c r="G188"/>
  <c r="G189"/>
  <c r="G190"/>
  <c r="G191"/>
  <c r="G171"/>
  <c r="B125" l="1"/>
  <c r="C125"/>
  <c r="D125"/>
  <c r="E125"/>
  <c r="F125"/>
  <c r="H56" i="3"/>
  <c r="N144" i="1"/>
  <c r="G144"/>
  <c r="G145"/>
  <c r="G146"/>
  <c r="N142"/>
  <c r="G138"/>
  <c r="G139"/>
  <c r="G140"/>
  <c r="G141"/>
  <c r="G147"/>
  <c r="G148"/>
  <c r="G149"/>
  <c r="G150"/>
  <c r="G151"/>
  <c r="G152"/>
  <c r="G153"/>
  <c r="G154"/>
  <c r="G155"/>
  <c r="G156"/>
  <c r="G157"/>
  <c r="G158"/>
  <c r="G137"/>
  <c r="C160"/>
  <c r="D160"/>
  <c r="E160"/>
  <c r="F160"/>
  <c r="I7" i="3" s="1"/>
  <c r="B160" i="1"/>
  <c r="N141"/>
  <c r="M140"/>
  <c r="O140"/>
  <c r="N140"/>
  <c r="F94"/>
  <c r="G7" i="3" s="1"/>
  <c r="F28" i="1"/>
  <c r="E7" i="3" s="1"/>
  <c r="G119" i="1"/>
  <c r="X112"/>
  <c r="G107"/>
  <c r="G108"/>
  <c r="G109"/>
  <c r="G110"/>
  <c r="G111"/>
  <c r="G112"/>
  <c r="G106"/>
  <c r="U106"/>
  <c r="G113"/>
  <c r="G114"/>
  <c r="G115"/>
  <c r="G116"/>
  <c r="G117"/>
  <c r="G105"/>
  <c r="AC87"/>
  <c r="G85"/>
  <c r="G84"/>
  <c r="AC82"/>
  <c r="G79"/>
  <c r="AC79"/>
  <c r="F193"/>
  <c r="J7" i="3" s="1"/>
  <c r="E193" i="1"/>
  <c r="U71"/>
  <c r="C28"/>
  <c r="D28"/>
  <c r="E28"/>
  <c r="B28"/>
  <c r="AC18"/>
  <c r="G53" l="1"/>
  <c r="G339"/>
  <c r="U339"/>
  <c r="X339"/>
  <c r="AC339"/>
  <c r="AE339"/>
  <c r="G340"/>
  <c r="U340"/>
  <c r="X340"/>
  <c r="AC340"/>
  <c r="AE340"/>
  <c r="U315"/>
  <c r="X315"/>
  <c r="AC315"/>
  <c r="AE315"/>
  <c r="U316"/>
  <c r="X316"/>
  <c r="AC316"/>
  <c r="AE316"/>
  <c r="U317"/>
  <c r="X317"/>
  <c r="AC317"/>
  <c r="AE317"/>
  <c r="U318"/>
  <c r="X318"/>
  <c r="AC318"/>
  <c r="AE318"/>
  <c r="U319"/>
  <c r="X319"/>
  <c r="AC319"/>
  <c r="AE319"/>
  <c r="U320"/>
  <c r="X320"/>
  <c r="AC320"/>
  <c r="AE320"/>
  <c r="U321"/>
  <c r="X321"/>
  <c r="AC321"/>
  <c r="AE321"/>
  <c r="U281"/>
  <c r="X281"/>
  <c r="AC281"/>
  <c r="AE281"/>
  <c r="U282"/>
  <c r="X282"/>
  <c r="AC282"/>
  <c r="AE282"/>
  <c r="U283"/>
  <c r="X283"/>
  <c r="AC283"/>
  <c r="AE283"/>
  <c r="G239"/>
  <c r="U239"/>
  <c r="X239"/>
  <c r="AC239"/>
  <c r="AE239"/>
  <c r="G242"/>
  <c r="U242"/>
  <c r="X242"/>
  <c r="AC242"/>
  <c r="AE242"/>
  <c r="G243"/>
  <c r="U243"/>
  <c r="X243"/>
  <c r="AC243"/>
  <c r="AE243"/>
  <c r="G244"/>
  <c r="U244"/>
  <c r="X244"/>
  <c r="AC244"/>
  <c r="AE244"/>
  <c r="G245"/>
  <c r="U245"/>
  <c r="X245"/>
  <c r="AC245"/>
  <c r="AE245"/>
  <c r="U137"/>
  <c r="X137"/>
  <c r="AC137"/>
  <c r="AE137"/>
  <c r="U138"/>
  <c r="X138"/>
  <c r="AC138"/>
  <c r="AE138"/>
  <c r="U139"/>
  <c r="X139"/>
  <c r="AC139"/>
  <c r="AE139"/>
  <c r="U140"/>
  <c r="X140"/>
  <c r="AC140"/>
  <c r="AE140"/>
  <c r="U141"/>
  <c r="X141"/>
  <c r="AC141"/>
  <c r="AE141"/>
  <c r="U142"/>
  <c r="X142"/>
  <c r="AC142"/>
  <c r="AE142"/>
  <c r="U144"/>
  <c r="X144"/>
  <c r="AC144"/>
  <c r="AE144"/>
  <c r="U145"/>
  <c r="X145"/>
  <c r="AC145"/>
  <c r="AE145"/>
  <c r="U146"/>
  <c r="X146"/>
  <c r="AC146"/>
  <c r="AE146"/>
  <c r="U147"/>
  <c r="X147"/>
  <c r="AC147"/>
  <c r="AE147"/>
  <c r="U148"/>
  <c r="X148"/>
  <c r="AC148"/>
  <c r="AE148"/>
  <c r="H7" i="3"/>
  <c r="U107" i="1"/>
  <c r="X107"/>
  <c r="AC107"/>
  <c r="AE107"/>
  <c r="U108"/>
  <c r="X108"/>
  <c r="AC108"/>
  <c r="AE108"/>
  <c r="U109"/>
  <c r="X109"/>
  <c r="AC109"/>
  <c r="AE109"/>
  <c r="U110"/>
  <c r="X110"/>
  <c r="AC110"/>
  <c r="AE110"/>
  <c r="U111"/>
  <c r="X111"/>
  <c r="AC111"/>
  <c r="AE111"/>
  <c r="U112"/>
  <c r="AC112"/>
  <c r="AE112"/>
  <c r="U113"/>
  <c r="X113"/>
  <c r="AC113"/>
  <c r="AE113"/>
  <c r="U114"/>
  <c r="X114"/>
  <c r="AC114"/>
  <c r="AE114"/>
  <c r="U115"/>
  <c r="X115"/>
  <c r="AC115"/>
  <c r="AE115"/>
  <c r="U116"/>
  <c r="X116"/>
  <c r="AC116"/>
  <c r="AE116"/>
  <c r="U117"/>
  <c r="X117"/>
  <c r="AC117"/>
  <c r="AE117"/>
  <c r="G118"/>
  <c r="U118"/>
  <c r="X118"/>
  <c r="AC118"/>
  <c r="AE118"/>
  <c r="C60"/>
  <c r="D60"/>
  <c r="E60"/>
  <c r="F6" i="3" s="1"/>
  <c r="F60" i="1"/>
  <c r="F7" i="3" s="1"/>
  <c r="AG283" i="1" l="1"/>
  <c r="AG281"/>
  <c r="AG320"/>
  <c r="AG318"/>
  <c r="AG316"/>
  <c r="AG340"/>
  <c r="AG148"/>
  <c r="AG146"/>
  <c r="AG147"/>
  <c r="AG145"/>
  <c r="AG142"/>
  <c r="AG140"/>
  <c r="AG144"/>
  <c r="AG137"/>
  <c r="AG245"/>
  <c r="AG118"/>
  <c r="AG117"/>
  <c r="AG116"/>
  <c r="AG115"/>
  <c r="AG114"/>
  <c r="AG113"/>
  <c r="AG112"/>
  <c r="AG111"/>
  <c r="AG110"/>
  <c r="AG109"/>
  <c r="AG108"/>
  <c r="AG138"/>
  <c r="AG107"/>
  <c r="AG141"/>
  <c r="AG139"/>
  <c r="AG243"/>
  <c r="AG282"/>
  <c r="AG321"/>
  <c r="AG319"/>
  <c r="AG317"/>
  <c r="AG315"/>
  <c r="AG244"/>
  <c r="AG242"/>
  <c r="AG339"/>
  <c r="AG239"/>
  <c r="G54"/>
  <c r="G52"/>
  <c r="U52"/>
  <c r="X52"/>
  <c r="AC52"/>
  <c r="AE52"/>
  <c r="U53"/>
  <c r="X53"/>
  <c r="AC53"/>
  <c r="AE53"/>
  <c r="U54"/>
  <c r="X54"/>
  <c r="AC54"/>
  <c r="AE54"/>
  <c r="G55"/>
  <c r="U55"/>
  <c r="X55"/>
  <c r="AC55"/>
  <c r="AE55"/>
  <c r="G56"/>
  <c r="U56"/>
  <c r="X56"/>
  <c r="AC56"/>
  <c r="AE56"/>
  <c r="G57"/>
  <c r="U57"/>
  <c r="X57"/>
  <c r="AC57"/>
  <c r="AE57"/>
  <c r="G58"/>
  <c r="U58"/>
  <c r="X58"/>
  <c r="AC58"/>
  <c r="AE58"/>
  <c r="G51"/>
  <c r="U51"/>
  <c r="X51"/>
  <c r="AC51"/>
  <c r="AE51"/>
  <c r="AC45"/>
  <c r="AC46"/>
  <c r="AC47"/>
  <c r="AC48"/>
  <c r="AC49"/>
  <c r="AC43"/>
  <c r="AC44"/>
  <c r="G45"/>
  <c r="G46"/>
  <c r="G47"/>
  <c r="G48"/>
  <c r="G49"/>
  <c r="G50"/>
  <c r="G39"/>
  <c r="G40"/>
  <c r="G41"/>
  <c r="G42"/>
  <c r="G43"/>
  <c r="G44"/>
  <c r="AC40"/>
  <c r="AC23"/>
  <c r="AG54" l="1"/>
  <c r="AG58"/>
  <c r="AG53"/>
  <c r="AG57"/>
  <c r="AG56"/>
  <c r="AG51"/>
  <c r="AG55"/>
  <c r="AG52"/>
  <c r="G15"/>
  <c r="G16"/>
  <c r="G17"/>
  <c r="G18"/>
  <c r="G19"/>
  <c r="G20"/>
  <c r="G21"/>
  <c r="G22"/>
  <c r="G23"/>
  <c r="G24"/>
  <c r="G25"/>
  <c r="G26"/>
  <c r="G14"/>
  <c r="AC14"/>
  <c r="X14"/>
  <c r="AC13"/>
  <c r="AC6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73"/>
  <c r="G374"/>
  <c r="G375"/>
  <c r="AC374"/>
  <c r="AC375"/>
  <c r="AE374"/>
  <c r="AE375"/>
  <c r="C396"/>
  <c r="D396"/>
  <c r="E396"/>
  <c r="P6" i="3" s="1"/>
  <c r="F396" i="1"/>
  <c r="P7" i="3" s="1"/>
  <c r="B396" i="1"/>
  <c r="B293"/>
  <c r="X358"/>
  <c r="X355"/>
  <c r="U348"/>
  <c r="C328"/>
  <c r="D328"/>
  <c r="E328"/>
  <c r="N6" i="3" s="1"/>
  <c r="F328" i="1"/>
  <c r="N7" i="3" s="1"/>
  <c r="X312" i="1"/>
  <c r="C261"/>
  <c r="D261"/>
  <c r="E261"/>
  <c r="L6" i="3" s="1"/>
  <c r="F261" i="1"/>
  <c r="L7" i="3" s="1"/>
  <c r="B261" i="1"/>
  <c r="C293"/>
  <c r="D293"/>
  <c r="E293"/>
  <c r="M6" i="3" s="1"/>
  <c r="F293" i="1"/>
  <c r="M7" i="3" s="1"/>
  <c r="G246" i="1"/>
  <c r="G247"/>
  <c r="G248"/>
  <c r="G249"/>
  <c r="G250"/>
  <c r="G251"/>
  <c r="C360"/>
  <c r="D360"/>
  <c r="E360"/>
  <c r="O6" i="3" s="1"/>
  <c r="F360" i="1"/>
  <c r="O7" i="3" s="1"/>
  <c r="F227" i="1"/>
  <c r="K7" i="3" s="1"/>
  <c r="G224" i="1"/>
  <c r="Z193"/>
  <c r="AA193"/>
  <c r="AB193"/>
  <c r="Y193"/>
  <c r="I193"/>
  <c r="J193"/>
  <c r="K193"/>
  <c r="L193"/>
  <c r="M193"/>
  <c r="N193"/>
  <c r="O193"/>
  <c r="P193"/>
  <c r="Q193"/>
  <c r="R193"/>
  <c r="J23" i="3" s="1"/>
  <c r="S193" i="1"/>
  <c r="T193"/>
  <c r="H193"/>
  <c r="C193"/>
  <c r="D193"/>
  <c r="J6" i="3"/>
  <c r="B193" i="1"/>
  <c r="Z160"/>
  <c r="AA160"/>
  <c r="AB160"/>
  <c r="Y160"/>
  <c r="I160"/>
  <c r="J160"/>
  <c r="K160"/>
  <c r="L160"/>
  <c r="M160"/>
  <c r="N160"/>
  <c r="O160"/>
  <c r="P160"/>
  <c r="Q160"/>
  <c r="R160"/>
  <c r="S160"/>
  <c r="T160"/>
  <c r="H160"/>
  <c r="I125"/>
  <c r="J125"/>
  <c r="K125"/>
  <c r="L125"/>
  <c r="M125"/>
  <c r="N125"/>
  <c r="O125"/>
  <c r="P125"/>
  <c r="Q125"/>
  <c r="H22" i="3" s="1"/>
  <c r="R125" i="1"/>
  <c r="S125"/>
  <c r="T125"/>
  <c r="H125"/>
  <c r="Z94"/>
  <c r="AA94"/>
  <c r="AB94"/>
  <c r="Y94"/>
  <c r="V94"/>
  <c r="I94"/>
  <c r="J94"/>
  <c r="K94"/>
  <c r="L94"/>
  <c r="M94"/>
  <c r="N94"/>
  <c r="O94"/>
  <c r="P94"/>
  <c r="Q94"/>
  <c r="R94"/>
  <c r="S94"/>
  <c r="T94"/>
  <c r="H94"/>
  <c r="C94"/>
  <c r="D94"/>
  <c r="E94"/>
  <c r="B94"/>
  <c r="Z60"/>
  <c r="AA60"/>
  <c r="AB60"/>
  <c r="Y60"/>
  <c r="V60"/>
  <c r="I60"/>
  <c r="J60"/>
  <c r="K60"/>
  <c r="L60"/>
  <c r="M60"/>
  <c r="N60"/>
  <c r="O60"/>
  <c r="P60"/>
  <c r="Q60"/>
  <c r="R60"/>
  <c r="S60"/>
  <c r="T60"/>
  <c r="H60"/>
  <c r="Z28"/>
  <c r="AA28"/>
  <c r="AB28"/>
  <c r="Y28"/>
  <c r="V28"/>
  <c r="I28"/>
  <c r="J28"/>
  <c r="K28"/>
  <c r="L28"/>
  <c r="M28"/>
  <c r="N28"/>
  <c r="O28"/>
  <c r="P28"/>
  <c r="Q28"/>
  <c r="R28"/>
  <c r="S28"/>
  <c r="T28"/>
  <c r="H28"/>
  <c r="C227"/>
  <c r="D227"/>
  <c r="E227"/>
  <c r="K6" i="3" s="1"/>
  <c r="I6"/>
  <c r="Q7" l="1"/>
  <c r="X215" i="1"/>
  <c r="X216"/>
  <c r="X217"/>
  <c r="X218"/>
  <c r="X219"/>
  <c r="AE184"/>
  <c r="X183"/>
  <c r="X184"/>
  <c r="X185"/>
  <c r="X186"/>
  <c r="U179"/>
  <c r="AC172"/>
  <c r="AC173"/>
  <c r="H6" i="3"/>
  <c r="G6"/>
  <c r="AC149" i="1"/>
  <c r="AC150"/>
  <c r="AC151"/>
  <c r="AC152"/>
  <c r="U119" l="1"/>
  <c r="X89" l="1"/>
  <c r="AE82"/>
  <c r="AE26" l="1"/>
  <c r="AC26"/>
  <c r="X26"/>
  <c r="U26"/>
  <c r="X23"/>
  <c r="G12" l="1"/>
  <c r="G74" l="1"/>
  <c r="G75"/>
  <c r="G76"/>
  <c r="G77"/>
  <c r="G78"/>
  <c r="G80"/>
  <c r="G81"/>
  <c r="G82"/>
  <c r="G83"/>
  <c r="G86"/>
  <c r="G87"/>
  <c r="G88"/>
  <c r="G89"/>
  <c r="G90"/>
  <c r="G91"/>
  <c r="G92"/>
  <c r="G72"/>
  <c r="G73"/>
  <c r="G71"/>
  <c r="E6" i="3" l="1"/>
  <c r="Q6" s="1"/>
  <c r="AG26" i="1" l="1"/>
  <c r="G7"/>
  <c r="G8"/>
  <c r="G9"/>
  <c r="G10"/>
  <c r="G11"/>
  <c r="G13"/>
  <c r="G6"/>
  <c r="G28" l="1"/>
  <c r="X15"/>
  <c r="U6" l="1"/>
  <c r="U7"/>
  <c r="U8"/>
  <c r="U9"/>
  <c r="U391" l="1"/>
  <c r="X391"/>
  <c r="AC391"/>
  <c r="AE391"/>
  <c r="U392"/>
  <c r="X392"/>
  <c r="AC392"/>
  <c r="AE392"/>
  <c r="G393"/>
  <c r="U393"/>
  <c r="X393"/>
  <c r="AC393"/>
  <c r="AE393"/>
  <c r="AE253"/>
  <c r="AE254"/>
  <c r="AE255"/>
  <c r="AE256"/>
  <c r="U259"/>
  <c r="X259"/>
  <c r="AC259"/>
  <c r="AE259"/>
  <c r="U246"/>
  <c r="X246"/>
  <c r="AE246"/>
  <c r="AE172"/>
  <c r="AE173"/>
  <c r="AC174"/>
  <c r="AE174"/>
  <c r="AC175"/>
  <c r="AE175"/>
  <c r="AC176"/>
  <c r="AE176"/>
  <c r="AC177"/>
  <c r="AE177"/>
  <c r="AC178"/>
  <c r="AE178"/>
  <c r="AC179"/>
  <c r="AE179"/>
  <c r="AC180"/>
  <c r="AE180"/>
  <c r="AC181"/>
  <c r="AE181"/>
  <c r="AC182"/>
  <c r="AE182"/>
  <c r="AC183"/>
  <c r="AE183"/>
  <c r="AC184"/>
  <c r="AC185"/>
  <c r="AE185"/>
  <c r="AC186"/>
  <c r="AE186"/>
  <c r="AC187"/>
  <c r="AE187"/>
  <c r="AC188"/>
  <c r="AE188"/>
  <c r="AC189"/>
  <c r="AE189"/>
  <c r="AC190"/>
  <c r="AE190"/>
  <c r="AC191"/>
  <c r="AE191"/>
  <c r="U172"/>
  <c r="U173"/>
  <c r="U174"/>
  <c r="U175"/>
  <c r="U176"/>
  <c r="U177"/>
  <c r="U178"/>
  <c r="U180"/>
  <c r="U181"/>
  <c r="U182"/>
  <c r="U183"/>
  <c r="U184"/>
  <c r="U185"/>
  <c r="U186"/>
  <c r="U187"/>
  <c r="U188"/>
  <c r="U189"/>
  <c r="U190"/>
  <c r="U191"/>
  <c r="AG184" l="1"/>
  <c r="AG392"/>
  <c r="AG183"/>
  <c r="AG246"/>
  <c r="AG393"/>
  <c r="AG391"/>
  <c r="AG259"/>
  <c r="AC386" l="1"/>
  <c r="X376" l="1"/>
  <c r="F10" i="3" l="1"/>
  <c r="G10" s="1"/>
  <c r="H10" s="1"/>
  <c r="I10" s="1"/>
  <c r="J10" s="1"/>
  <c r="K10" s="1"/>
  <c r="L10" s="1"/>
  <c r="M10" s="1"/>
  <c r="N10" s="1"/>
  <c r="O10" s="1"/>
  <c r="P10" s="1"/>
  <c r="Q10" s="1"/>
  <c r="X356" i="1" l="1"/>
  <c r="P360" l="1"/>
  <c r="Q360"/>
  <c r="R360"/>
  <c r="S360"/>
  <c r="K360"/>
  <c r="L360"/>
  <c r="M360"/>
  <c r="N360"/>
  <c r="O360"/>
  <c r="H360"/>
  <c r="I360"/>
  <c r="J360"/>
  <c r="B360"/>
  <c r="X324" l="1"/>
  <c r="B328" l="1"/>
  <c r="AE313" l="1"/>
  <c r="AC308" l="1"/>
  <c r="AC306"/>
  <c r="AC307"/>
  <c r="AC309"/>
  <c r="AC310"/>
  <c r="AC311"/>
  <c r="AC312"/>
  <c r="G56" i="3" l="1"/>
  <c r="I56"/>
  <c r="J56"/>
  <c r="K56"/>
  <c r="M56"/>
  <c r="N56"/>
  <c r="O56"/>
  <c r="P56"/>
  <c r="AC305" i="1"/>
  <c r="F56" i="3" l="1"/>
  <c r="AE278" i="1" l="1"/>
  <c r="X255" l="1"/>
  <c r="AE6" l="1"/>
  <c r="AE7"/>
  <c r="X220" l="1"/>
  <c r="G220"/>
  <c r="X208" l="1"/>
  <c r="U204" l="1"/>
  <c r="X158" l="1"/>
  <c r="X154" l="1"/>
  <c r="G122" l="1"/>
  <c r="U122"/>
  <c r="X122"/>
  <c r="AC122"/>
  <c r="AE122"/>
  <c r="G123"/>
  <c r="U123"/>
  <c r="X123"/>
  <c r="AC123"/>
  <c r="AE123"/>
  <c r="AG123" l="1"/>
  <c r="AG122"/>
  <c r="AD28" l="1"/>
  <c r="AE87" l="1"/>
  <c r="X25" l="1"/>
  <c r="AE378" l="1"/>
  <c r="AE379"/>
  <c r="X11" l="1"/>
  <c r="X9" l="1"/>
  <c r="U349" l="1"/>
  <c r="X171" l="1"/>
  <c r="S261" l="1"/>
  <c r="L24" i="3" s="1"/>
  <c r="V160" i="1" l="1"/>
  <c r="I31" i="3" s="1"/>
  <c r="AC7" i="1" l="1"/>
  <c r="AC8"/>
  <c r="AC9"/>
  <c r="AC10"/>
  <c r="AC11"/>
  <c r="AC12"/>
  <c r="AC15"/>
  <c r="AC16"/>
  <c r="AC17"/>
  <c r="AC19"/>
  <c r="AC20"/>
  <c r="AC21"/>
  <c r="AC22"/>
  <c r="AC24"/>
  <c r="AC25"/>
  <c r="E38" i="3"/>
  <c r="Q44"/>
  <c r="Q35"/>
  <c r="Q28"/>
  <c r="E39" l="1"/>
  <c r="E40"/>
  <c r="X182" i="1" l="1"/>
  <c r="AG182" s="1"/>
  <c r="AD396" l="1"/>
  <c r="AB396"/>
  <c r="AA396"/>
  <c r="Z396"/>
  <c r="Y396"/>
  <c r="W396"/>
  <c r="V396"/>
  <c r="T396"/>
  <c r="S396"/>
  <c r="R396"/>
  <c r="Q396"/>
  <c r="P396"/>
  <c r="O396"/>
  <c r="N396"/>
  <c r="M396"/>
  <c r="L396"/>
  <c r="K396"/>
  <c r="J396"/>
  <c r="I396"/>
  <c r="H396"/>
  <c r="AE394"/>
  <c r="AC394"/>
  <c r="X394"/>
  <c r="U394"/>
  <c r="AE390"/>
  <c r="AC390"/>
  <c r="X390"/>
  <c r="U390"/>
  <c r="AE389"/>
  <c r="AC389"/>
  <c r="X389"/>
  <c r="U389"/>
  <c r="AE388"/>
  <c r="AC388"/>
  <c r="X388"/>
  <c r="U388"/>
  <c r="AE387"/>
  <c r="AC387"/>
  <c r="X387"/>
  <c r="U387"/>
  <c r="AE386"/>
  <c r="X386"/>
  <c r="U386"/>
  <c r="AE385"/>
  <c r="AC385"/>
  <c r="X385"/>
  <c r="U385"/>
  <c r="AE384"/>
  <c r="AC384"/>
  <c r="X384"/>
  <c r="U384"/>
  <c r="AE383"/>
  <c r="AC383"/>
  <c r="X383"/>
  <c r="U383"/>
  <c r="AE382"/>
  <c r="AC382"/>
  <c r="X382"/>
  <c r="U382"/>
  <c r="AE381"/>
  <c r="AC381"/>
  <c r="X381"/>
  <c r="U381"/>
  <c r="AE380"/>
  <c r="AC380"/>
  <c r="X380"/>
  <c r="U380"/>
  <c r="AC379"/>
  <c r="X379"/>
  <c r="U379"/>
  <c r="AC378"/>
  <c r="X378"/>
  <c r="U378"/>
  <c r="AE377"/>
  <c r="AC377"/>
  <c r="X377"/>
  <c r="U377"/>
  <c r="AE376"/>
  <c r="AC376"/>
  <c r="U376"/>
  <c r="X375"/>
  <c r="U375"/>
  <c r="X374"/>
  <c r="U374"/>
  <c r="AE373"/>
  <c r="AC373"/>
  <c r="X373"/>
  <c r="U373"/>
  <c r="AD360"/>
  <c r="AB360"/>
  <c r="AA360"/>
  <c r="Z360"/>
  <c r="Y360"/>
  <c r="W360"/>
  <c r="V360"/>
  <c r="T360"/>
  <c r="AE358"/>
  <c r="AC358"/>
  <c r="U358"/>
  <c r="AE357"/>
  <c r="AC357"/>
  <c r="X357"/>
  <c r="U357"/>
  <c r="AE356"/>
  <c r="AC356"/>
  <c r="U356"/>
  <c r="AE355"/>
  <c r="AC355"/>
  <c r="U355"/>
  <c r="AE354"/>
  <c r="AC354"/>
  <c r="X354"/>
  <c r="U354"/>
  <c r="AE353"/>
  <c r="AC353"/>
  <c r="X353"/>
  <c r="U353"/>
  <c r="AE352"/>
  <c r="AC352"/>
  <c r="X352"/>
  <c r="U352"/>
  <c r="AE351"/>
  <c r="AC351"/>
  <c r="X351"/>
  <c r="U351"/>
  <c r="AE350"/>
  <c r="AC350"/>
  <c r="X350"/>
  <c r="U350"/>
  <c r="AE349"/>
  <c r="AC349"/>
  <c r="X349"/>
  <c r="AE348"/>
  <c r="AC348"/>
  <c r="X348"/>
  <c r="AE347"/>
  <c r="AC347"/>
  <c r="X347"/>
  <c r="U347"/>
  <c r="AE346"/>
  <c r="AC346"/>
  <c r="X346"/>
  <c r="U346"/>
  <c r="AE345"/>
  <c r="AC345"/>
  <c r="X345"/>
  <c r="U345"/>
  <c r="AE344"/>
  <c r="AC344"/>
  <c r="X344"/>
  <c r="U344"/>
  <c r="G344"/>
  <c r="AE343"/>
  <c r="AC343"/>
  <c r="X343"/>
  <c r="U343"/>
  <c r="G343"/>
  <c r="AE342"/>
  <c r="AC342"/>
  <c r="X342"/>
  <c r="U342"/>
  <c r="G342"/>
  <c r="AE341"/>
  <c r="AC341"/>
  <c r="X341"/>
  <c r="U341"/>
  <c r="G341"/>
  <c r="AE338"/>
  <c r="AC338"/>
  <c r="X338"/>
  <c r="U338"/>
  <c r="G338"/>
  <c r="AD328"/>
  <c r="AB328"/>
  <c r="AA328"/>
  <c r="Z328"/>
  <c r="Y328"/>
  <c r="W328"/>
  <c r="V328"/>
  <c r="T328"/>
  <c r="S328"/>
  <c r="R328"/>
  <c r="Q328"/>
  <c r="P328"/>
  <c r="O328"/>
  <c r="N328"/>
  <c r="M328"/>
  <c r="L328"/>
  <c r="K328"/>
  <c r="J328"/>
  <c r="I328"/>
  <c r="H328"/>
  <c r="AE325"/>
  <c r="AC325"/>
  <c r="X325"/>
  <c r="U325"/>
  <c r="AE324"/>
  <c r="AC324"/>
  <c r="U324"/>
  <c r="AE323"/>
  <c r="AC323"/>
  <c r="X323"/>
  <c r="U323"/>
  <c r="AE322"/>
  <c r="AC322"/>
  <c r="U322"/>
  <c r="AE314"/>
  <c r="AC314"/>
  <c r="X314"/>
  <c r="U314"/>
  <c r="AC313"/>
  <c r="X313"/>
  <c r="U313"/>
  <c r="AE312"/>
  <c r="U312"/>
  <c r="AE311"/>
  <c r="U311"/>
  <c r="AE310"/>
  <c r="X310"/>
  <c r="U310"/>
  <c r="AE309"/>
  <c r="X309"/>
  <c r="U309"/>
  <c r="AE308"/>
  <c r="X308"/>
  <c r="U308"/>
  <c r="AE307"/>
  <c r="X307"/>
  <c r="U307"/>
  <c r="AE306"/>
  <c r="X306"/>
  <c r="U306"/>
  <c r="AE305"/>
  <c r="X305"/>
  <c r="U305"/>
  <c r="AE304"/>
  <c r="AC304"/>
  <c r="X304"/>
  <c r="U304"/>
  <c r="AD293"/>
  <c r="AB293"/>
  <c r="AA293"/>
  <c r="Z293"/>
  <c r="Y293"/>
  <c r="W293"/>
  <c r="V293"/>
  <c r="T293"/>
  <c r="S293"/>
  <c r="R293"/>
  <c r="Q293"/>
  <c r="P293"/>
  <c r="O293"/>
  <c r="N293"/>
  <c r="M293"/>
  <c r="L293"/>
  <c r="K293"/>
  <c r="J293"/>
  <c r="I293"/>
  <c r="H293"/>
  <c r="AE291"/>
  <c r="AC291"/>
  <c r="X291"/>
  <c r="U291"/>
  <c r="AE290"/>
  <c r="AC290"/>
  <c r="X290"/>
  <c r="U290"/>
  <c r="AE289"/>
  <c r="AC289"/>
  <c r="X289"/>
  <c r="U289"/>
  <c r="AE288"/>
  <c r="AC288"/>
  <c r="X288"/>
  <c r="U288"/>
  <c r="AE287"/>
  <c r="AC287"/>
  <c r="X287"/>
  <c r="U287"/>
  <c r="AE286"/>
  <c r="AC286"/>
  <c r="X286"/>
  <c r="U286"/>
  <c r="AE285"/>
  <c r="AC285"/>
  <c r="X285"/>
  <c r="U285"/>
  <c r="AE284"/>
  <c r="AC284"/>
  <c r="X284"/>
  <c r="U284"/>
  <c r="AE280"/>
  <c r="AC280"/>
  <c r="X280"/>
  <c r="U280"/>
  <c r="AE279"/>
  <c r="AC279"/>
  <c r="X279"/>
  <c r="U279"/>
  <c r="AC278"/>
  <c r="X278"/>
  <c r="U278"/>
  <c r="AE277"/>
  <c r="X277"/>
  <c r="U277"/>
  <c r="AE276"/>
  <c r="X276"/>
  <c r="U276"/>
  <c r="AE275"/>
  <c r="X275"/>
  <c r="U275"/>
  <c r="AE274"/>
  <c r="X274"/>
  <c r="U274"/>
  <c r="AE273"/>
  <c r="X273"/>
  <c r="U273"/>
  <c r="AE272"/>
  <c r="AC272"/>
  <c r="X272"/>
  <c r="U272"/>
  <c r="AD261"/>
  <c r="L47" i="3" s="1"/>
  <c r="AB261" i="1"/>
  <c r="L41" i="3" s="1"/>
  <c r="AA261" i="1"/>
  <c r="L40" i="3" s="1"/>
  <c r="Z261" i="1"/>
  <c r="L39" i="3" s="1"/>
  <c r="Y261" i="1"/>
  <c r="L38" i="3" s="1"/>
  <c r="W261" i="1"/>
  <c r="L32" i="3" s="1"/>
  <c r="V261" i="1"/>
  <c r="L31" i="3" s="1"/>
  <c r="T261" i="1"/>
  <c r="L25" i="3" s="1"/>
  <c r="R261" i="1"/>
  <c r="L23" i="3" s="1"/>
  <c r="Q261" i="1"/>
  <c r="L22" i="3" s="1"/>
  <c r="P261" i="1"/>
  <c r="L21" i="3" s="1"/>
  <c r="O261" i="1"/>
  <c r="L20" i="3" s="1"/>
  <c r="N261" i="1"/>
  <c r="L19" i="3" s="1"/>
  <c r="M261" i="1"/>
  <c r="L18" i="3" s="1"/>
  <c r="L261" i="1"/>
  <c r="L17" i="3" s="1"/>
  <c r="K261" i="1"/>
  <c r="L16" i="3" s="1"/>
  <c r="J261" i="1"/>
  <c r="L15" i="3" s="1"/>
  <c r="I261" i="1"/>
  <c r="L14" i="3" s="1"/>
  <c r="H261" i="1"/>
  <c r="L13" i="3" s="1"/>
  <c r="L5"/>
  <c r="L4"/>
  <c r="L3"/>
  <c r="AE258" i="1"/>
  <c r="AC258"/>
  <c r="X258"/>
  <c r="U258"/>
  <c r="AE257"/>
  <c r="AC257"/>
  <c r="X257"/>
  <c r="U257"/>
  <c r="AC256"/>
  <c r="X256"/>
  <c r="U256"/>
  <c r="AC255"/>
  <c r="U255"/>
  <c r="AC254"/>
  <c r="X254"/>
  <c r="U254"/>
  <c r="AC253"/>
  <c r="X253"/>
  <c r="U253"/>
  <c r="AE252"/>
  <c r="AC252"/>
  <c r="X252"/>
  <c r="U252"/>
  <c r="AE251"/>
  <c r="AC251"/>
  <c r="X251"/>
  <c r="U251"/>
  <c r="AE250"/>
  <c r="X250"/>
  <c r="U250"/>
  <c r="AE249"/>
  <c r="X249"/>
  <c r="U249"/>
  <c r="AE248"/>
  <c r="X248"/>
  <c r="AE247"/>
  <c r="X247"/>
  <c r="U247"/>
  <c r="AE238"/>
  <c r="AC238"/>
  <c r="X238"/>
  <c r="U238"/>
  <c r="AD227"/>
  <c r="K47" i="3" s="1"/>
  <c r="K48" s="1"/>
  <c r="AB227" i="1"/>
  <c r="AA227"/>
  <c r="K40" i="3" s="1"/>
  <c r="Z227" i="1"/>
  <c r="K39" i="3" s="1"/>
  <c r="Y227" i="1"/>
  <c r="K38" i="3" s="1"/>
  <c r="W227" i="1"/>
  <c r="K32" i="3" s="1"/>
  <c r="V227" i="1"/>
  <c r="K31" i="3" s="1"/>
  <c r="T227" i="1"/>
  <c r="K25" i="3" s="1"/>
  <c r="S227" i="1"/>
  <c r="K24" i="3" s="1"/>
  <c r="R227" i="1"/>
  <c r="K23" i="3" s="1"/>
  <c r="Q227" i="1"/>
  <c r="K22" i="3" s="1"/>
  <c r="P227" i="1"/>
  <c r="K21" i="3" s="1"/>
  <c r="O227" i="1"/>
  <c r="K20" i="3" s="1"/>
  <c r="N227" i="1"/>
  <c r="K19" i="3" s="1"/>
  <c r="M227" i="1"/>
  <c r="K18" i="3" s="1"/>
  <c r="L227" i="1"/>
  <c r="K17" i="3" s="1"/>
  <c r="K227" i="1"/>
  <c r="K16" i="3" s="1"/>
  <c r="J227" i="1"/>
  <c r="K15" i="3" s="1"/>
  <c r="H227" i="1"/>
  <c r="K13" i="3" s="1"/>
  <c r="K5"/>
  <c r="K4"/>
  <c r="B227" i="1"/>
  <c r="K3" i="3" s="1"/>
  <c r="AE224" i="1"/>
  <c r="AC224"/>
  <c r="X224"/>
  <c r="U224"/>
  <c r="AE223"/>
  <c r="AC223"/>
  <c r="X223"/>
  <c r="U223"/>
  <c r="G223"/>
  <c r="AE222"/>
  <c r="AC222"/>
  <c r="X222"/>
  <c r="U222"/>
  <c r="G222"/>
  <c r="AE221"/>
  <c r="AC221"/>
  <c r="X221"/>
  <c r="U221"/>
  <c r="AE220"/>
  <c r="AC220"/>
  <c r="U220"/>
  <c r="AE219"/>
  <c r="AC219"/>
  <c r="U219"/>
  <c r="G219"/>
  <c r="AE218"/>
  <c r="AC218"/>
  <c r="U218"/>
  <c r="G218"/>
  <c r="AE217"/>
  <c r="AC217"/>
  <c r="U217"/>
  <c r="AE216"/>
  <c r="AC216"/>
  <c r="U216"/>
  <c r="AE215"/>
  <c r="AC215"/>
  <c r="U215"/>
  <c r="AE214"/>
  <c r="AC214"/>
  <c r="X214"/>
  <c r="U214"/>
  <c r="AE213"/>
  <c r="AC213"/>
  <c r="X213"/>
  <c r="U213"/>
  <c r="AE212"/>
  <c r="AC212"/>
  <c r="X212"/>
  <c r="U212"/>
  <c r="AE211"/>
  <c r="AC211"/>
  <c r="X211"/>
  <c r="U211"/>
  <c r="AE210"/>
  <c r="AC210"/>
  <c r="X210"/>
  <c r="U210"/>
  <c r="AE209"/>
  <c r="AC209"/>
  <c r="X209"/>
  <c r="U209"/>
  <c r="AE208"/>
  <c r="AC208"/>
  <c r="U208"/>
  <c r="AE207"/>
  <c r="AC207"/>
  <c r="X207"/>
  <c r="U207"/>
  <c r="AE206"/>
  <c r="AC206"/>
  <c r="X206"/>
  <c r="U206"/>
  <c r="AE205"/>
  <c r="AC205"/>
  <c r="X205"/>
  <c r="U205"/>
  <c r="AE204"/>
  <c r="AC204"/>
  <c r="X204"/>
  <c r="AD193"/>
  <c r="J47" i="3" s="1"/>
  <c r="J48" s="1"/>
  <c r="J40"/>
  <c r="J39"/>
  <c r="J38"/>
  <c r="W193" i="1"/>
  <c r="J32" i="3" s="1"/>
  <c r="V193" i="1"/>
  <c r="J31" i="3" s="1"/>
  <c r="J25"/>
  <c r="J24"/>
  <c r="J22"/>
  <c r="J21"/>
  <c r="J20"/>
  <c r="J19"/>
  <c r="J18"/>
  <c r="J17"/>
  <c r="J16"/>
  <c r="J15"/>
  <c r="J14"/>
  <c r="J13"/>
  <c r="J5"/>
  <c r="J4"/>
  <c r="J3"/>
  <c r="X191" i="1"/>
  <c r="X190"/>
  <c r="X189"/>
  <c r="X188"/>
  <c r="AG188" s="1"/>
  <c r="X187"/>
  <c r="AG186"/>
  <c r="AG185"/>
  <c r="X181"/>
  <c r="AG181" s="1"/>
  <c r="X180"/>
  <c r="AG180" s="1"/>
  <c r="X179"/>
  <c r="X178"/>
  <c r="X177"/>
  <c r="X176"/>
  <c r="X175"/>
  <c r="X174"/>
  <c r="X173"/>
  <c r="X172"/>
  <c r="AE171"/>
  <c r="AC171"/>
  <c r="U171"/>
  <c r="AD160"/>
  <c r="I47" i="3" s="1"/>
  <c r="I48" s="1"/>
  <c r="I41"/>
  <c r="I40"/>
  <c r="I39"/>
  <c r="I38"/>
  <c r="W160" i="1"/>
  <c r="I32" i="3" s="1"/>
  <c r="I33" s="1"/>
  <c r="I25"/>
  <c r="I24"/>
  <c r="I23"/>
  <c r="I22"/>
  <c r="I21"/>
  <c r="I20"/>
  <c r="I19"/>
  <c r="I18"/>
  <c r="I17"/>
  <c r="I16"/>
  <c r="I15"/>
  <c r="I14"/>
  <c r="I13"/>
  <c r="I5"/>
  <c r="I4"/>
  <c r="AE158" i="1"/>
  <c r="AC158"/>
  <c r="U158"/>
  <c r="AE157"/>
  <c r="AC157"/>
  <c r="X157"/>
  <c r="U157"/>
  <c r="AE156"/>
  <c r="AC156"/>
  <c r="X156"/>
  <c r="U156"/>
  <c r="AE155"/>
  <c r="AC155"/>
  <c r="X155"/>
  <c r="U155"/>
  <c r="AE154"/>
  <c r="AC154"/>
  <c r="U154"/>
  <c r="AE153"/>
  <c r="AC153"/>
  <c r="X153"/>
  <c r="U153"/>
  <c r="AE152"/>
  <c r="X152"/>
  <c r="U152"/>
  <c r="AE151"/>
  <c r="X151"/>
  <c r="U151"/>
  <c r="AE150"/>
  <c r="X150"/>
  <c r="U150"/>
  <c r="AE149"/>
  <c r="X149"/>
  <c r="U149"/>
  <c r="G160"/>
  <c r="AD125"/>
  <c r="AB125"/>
  <c r="AA125"/>
  <c r="Z125"/>
  <c r="Y125"/>
  <c r="W125"/>
  <c r="V125"/>
  <c r="H31" i="3" s="1"/>
  <c r="H25"/>
  <c r="H4"/>
  <c r="AE121" i="1"/>
  <c r="AC121"/>
  <c r="X121"/>
  <c r="U121"/>
  <c r="G121"/>
  <c r="AE120"/>
  <c r="AC120"/>
  <c r="X120"/>
  <c r="U120"/>
  <c r="G120"/>
  <c r="AE119"/>
  <c r="AC119"/>
  <c r="X119"/>
  <c r="AE106"/>
  <c r="AC106"/>
  <c r="X106"/>
  <c r="AE105"/>
  <c r="AC105"/>
  <c r="X105"/>
  <c r="U105"/>
  <c r="AE72"/>
  <c r="AE73"/>
  <c r="AE74"/>
  <c r="AE75"/>
  <c r="AE76"/>
  <c r="AE77"/>
  <c r="AE78"/>
  <c r="AE79"/>
  <c r="AE80"/>
  <c r="AE81"/>
  <c r="AE83"/>
  <c r="AE84"/>
  <c r="AE85"/>
  <c r="AE86"/>
  <c r="AE88"/>
  <c r="AE89"/>
  <c r="AE90"/>
  <c r="AE91"/>
  <c r="AE92"/>
  <c r="AC72"/>
  <c r="AC73"/>
  <c r="AC74"/>
  <c r="AC75"/>
  <c r="AC76"/>
  <c r="AC77"/>
  <c r="AC78"/>
  <c r="AC80"/>
  <c r="AC81"/>
  <c r="AC83"/>
  <c r="AC84"/>
  <c r="AC85"/>
  <c r="AC86"/>
  <c r="AC88"/>
  <c r="AC89"/>
  <c r="AC90"/>
  <c r="AC91"/>
  <c r="AC92"/>
  <c r="X72"/>
  <c r="X73"/>
  <c r="X74"/>
  <c r="X75"/>
  <c r="X76"/>
  <c r="X77"/>
  <c r="X78"/>
  <c r="X79"/>
  <c r="X80"/>
  <c r="X81"/>
  <c r="X82"/>
  <c r="X83"/>
  <c r="X84"/>
  <c r="X85"/>
  <c r="X86"/>
  <c r="X87"/>
  <c r="X88"/>
  <c r="X90"/>
  <c r="X91"/>
  <c r="X92"/>
  <c r="U72"/>
  <c r="U73"/>
  <c r="U74"/>
  <c r="U75"/>
  <c r="U76"/>
  <c r="U77"/>
  <c r="U78"/>
  <c r="U79"/>
  <c r="U80"/>
  <c r="U81"/>
  <c r="U82"/>
  <c r="U83"/>
  <c r="U84"/>
  <c r="U85"/>
  <c r="U86"/>
  <c r="U87"/>
  <c r="U88"/>
  <c r="U89"/>
  <c r="U90"/>
  <c r="U91"/>
  <c r="U92"/>
  <c r="AE71"/>
  <c r="AC71"/>
  <c r="X71"/>
  <c r="G4" i="3"/>
  <c r="G22"/>
  <c r="G25"/>
  <c r="W94" i="1"/>
  <c r="G32" i="3" s="1"/>
  <c r="AD94" i="1"/>
  <c r="W60"/>
  <c r="AD60"/>
  <c r="X39"/>
  <c r="AC39"/>
  <c r="X40"/>
  <c r="X41"/>
  <c r="AC41"/>
  <c r="X42"/>
  <c r="AC42"/>
  <c r="X43"/>
  <c r="X44"/>
  <c r="X45"/>
  <c r="X46"/>
  <c r="X47"/>
  <c r="X48"/>
  <c r="X49"/>
  <c r="X50"/>
  <c r="AC50"/>
  <c r="AE50"/>
  <c r="U50"/>
  <c r="AE49"/>
  <c r="U49"/>
  <c r="AE48"/>
  <c r="U48"/>
  <c r="AE47"/>
  <c r="U47"/>
  <c r="AE46"/>
  <c r="U46"/>
  <c r="AE45"/>
  <c r="U45"/>
  <c r="AE44"/>
  <c r="U44"/>
  <c r="AE43"/>
  <c r="U43"/>
  <c r="AE42"/>
  <c r="U42"/>
  <c r="AE41"/>
  <c r="U41"/>
  <c r="AE40"/>
  <c r="U40"/>
  <c r="AE39"/>
  <c r="U39"/>
  <c r="E4" i="3"/>
  <c r="E5"/>
  <c r="E13"/>
  <c r="W28" i="1"/>
  <c r="AG343" l="1"/>
  <c r="I26" i="3"/>
  <c r="J26"/>
  <c r="G125" i="1"/>
  <c r="G261"/>
  <c r="J8" i="3"/>
  <c r="K8"/>
  <c r="AG85" i="1"/>
  <c r="AG172"/>
  <c r="AG173"/>
  <c r="AG174"/>
  <c r="AG175"/>
  <c r="AG176"/>
  <c r="AG177"/>
  <c r="AG178"/>
  <c r="AG179"/>
  <c r="AG187"/>
  <c r="AG149"/>
  <c r="AG151"/>
  <c r="AG189"/>
  <c r="AG190"/>
  <c r="AG191"/>
  <c r="AG150"/>
  <c r="G396"/>
  <c r="AG225"/>
  <c r="AG349"/>
  <c r="AG352"/>
  <c r="AG385"/>
  <c r="AG356"/>
  <c r="AG358"/>
  <c r="AG354"/>
  <c r="G360"/>
  <c r="AG374"/>
  <c r="AG350"/>
  <c r="AG347"/>
  <c r="AG345"/>
  <c r="AG341"/>
  <c r="AG376"/>
  <c r="AG378"/>
  <c r="AG379"/>
  <c r="P15" i="3"/>
  <c r="P17"/>
  <c r="P19"/>
  <c r="P21"/>
  <c r="P23"/>
  <c r="P25"/>
  <c r="P32"/>
  <c r="P39"/>
  <c r="P41"/>
  <c r="AG206" i="1"/>
  <c r="AG238"/>
  <c r="AG324"/>
  <c r="P14" i="3"/>
  <c r="P16"/>
  <c r="P18"/>
  <c r="P20"/>
  <c r="P22"/>
  <c r="P24"/>
  <c r="P31"/>
  <c r="P38"/>
  <c r="P40"/>
  <c r="P47"/>
  <c r="O47"/>
  <c r="O48" s="1"/>
  <c r="O41"/>
  <c r="O40"/>
  <c r="O39"/>
  <c r="O38"/>
  <c r="O32"/>
  <c r="O31"/>
  <c r="O25"/>
  <c r="O24"/>
  <c r="O23"/>
  <c r="O22"/>
  <c r="O21"/>
  <c r="O20"/>
  <c r="O19"/>
  <c r="O18"/>
  <c r="O17"/>
  <c r="O16"/>
  <c r="O15"/>
  <c r="O13"/>
  <c r="O14"/>
  <c r="O5"/>
  <c r="O4"/>
  <c r="O3"/>
  <c r="AG323" i="1"/>
  <c r="N47" i="3"/>
  <c r="N48" s="1"/>
  <c r="N41"/>
  <c r="N40"/>
  <c r="N39"/>
  <c r="N38"/>
  <c r="N32"/>
  <c r="N31"/>
  <c r="N25"/>
  <c r="N24"/>
  <c r="N23"/>
  <c r="N22"/>
  <c r="N21"/>
  <c r="N20"/>
  <c r="N19"/>
  <c r="N18"/>
  <c r="N17"/>
  <c r="N16"/>
  <c r="N15"/>
  <c r="N14"/>
  <c r="N13"/>
  <c r="N5"/>
  <c r="N4"/>
  <c r="N3"/>
  <c r="AG284" i="1"/>
  <c r="M47" i="3"/>
  <c r="M48" s="1"/>
  <c r="M41"/>
  <c r="M40"/>
  <c r="M39"/>
  <c r="M38"/>
  <c r="M32"/>
  <c r="M31"/>
  <c r="M25"/>
  <c r="M24"/>
  <c r="M23"/>
  <c r="M22"/>
  <c r="M21"/>
  <c r="M20"/>
  <c r="M19"/>
  <c r="M18"/>
  <c r="M17"/>
  <c r="M16"/>
  <c r="M15"/>
  <c r="M14"/>
  <c r="M13"/>
  <c r="M5"/>
  <c r="M4"/>
  <c r="M3"/>
  <c r="K41"/>
  <c r="K42" s="1"/>
  <c r="K33"/>
  <c r="J41"/>
  <c r="J42" s="1"/>
  <c r="J33"/>
  <c r="I42"/>
  <c r="I3"/>
  <c r="I8" s="1"/>
  <c r="AG121" i="1"/>
  <c r="AG119"/>
  <c r="H47" i="3"/>
  <c r="H41"/>
  <c r="H40"/>
  <c r="H39"/>
  <c r="H38"/>
  <c r="H32"/>
  <c r="H33" s="1"/>
  <c r="H24"/>
  <c r="H23"/>
  <c r="H21"/>
  <c r="H20"/>
  <c r="H19"/>
  <c r="H18"/>
  <c r="AG105" i="1"/>
  <c r="H17" i="3"/>
  <c r="H16"/>
  <c r="H15"/>
  <c r="H14"/>
  <c r="H13"/>
  <c r="H5"/>
  <c r="G47"/>
  <c r="G48" s="1"/>
  <c r="G41"/>
  <c r="G40"/>
  <c r="G39"/>
  <c r="G38"/>
  <c r="G31"/>
  <c r="G33" s="1"/>
  <c r="G24"/>
  <c r="G23"/>
  <c r="G21"/>
  <c r="G20"/>
  <c r="G19"/>
  <c r="G18"/>
  <c r="G17"/>
  <c r="G16"/>
  <c r="G15"/>
  <c r="G14"/>
  <c r="G13"/>
  <c r="G5"/>
  <c r="F47"/>
  <c r="F41"/>
  <c r="F40"/>
  <c r="F39"/>
  <c r="F38"/>
  <c r="F32"/>
  <c r="F31"/>
  <c r="F25"/>
  <c r="F24"/>
  <c r="F23"/>
  <c r="F22"/>
  <c r="F21"/>
  <c r="F20"/>
  <c r="F19"/>
  <c r="F18"/>
  <c r="F16"/>
  <c r="F15"/>
  <c r="F14"/>
  <c r="F13"/>
  <c r="F5"/>
  <c r="F4"/>
  <c r="F3"/>
  <c r="P13"/>
  <c r="P5"/>
  <c r="P4"/>
  <c r="P3"/>
  <c r="H3"/>
  <c r="G3"/>
  <c r="G8" s="1"/>
  <c r="E3"/>
  <c r="E8" s="1"/>
  <c r="AC28" i="1"/>
  <c r="E41" i="3"/>
  <c r="E42" s="1"/>
  <c r="E31"/>
  <c r="E24"/>
  <c r="E22"/>
  <c r="E20"/>
  <c r="E18"/>
  <c r="E16"/>
  <c r="E14"/>
  <c r="AG394" i="1"/>
  <c r="E32" i="3"/>
  <c r="E25"/>
  <c r="E23"/>
  <c r="E21"/>
  <c r="E19"/>
  <c r="E17"/>
  <c r="E15"/>
  <c r="AG43" i="1"/>
  <c r="AG45"/>
  <c r="AG47"/>
  <c r="AG49"/>
  <c r="AG247"/>
  <c r="AG249"/>
  <c r="AG251"/>
  <c r="AG252"/>
  <c r="AG254"/>
  <c r="AG257"/>
  <c r="AG381"/>
  <c r="AG383"/>
  <c r="AG387"/>
  <c r="AG389"/>
  <c r="AG39"/>
  <c r="AG373"/>
  <c r="AG375"/>
  <c r="AG377"/>
  <c r="AG380"/>
  <c r="AG382"/>
  <c r="AG384"/>
  <c r="AG386"/>
  <c r="AG388"/>
  <c r="AG390"/>
  <c r="AG338"/>
  <c r="AG342"/>
  <c r="AG344"/>
  <c r="AG346"/>
  <c r="AG348"/>
  <c r="AG351"/>
  <c r="AG353"/>
  <c r="AG355"/>
  <c r="AG357"/>
  <c r="AG309"/>
  <c r="AG311"/>
  <c r="AG314"/>
  <c r="AG322"/>
  <c r="AG308"/>
  <c r="AG325"/>
  <c r="AG305"/>
  <c r="AG306"/>
  <c r="AG307"/>
  <c r="AG310"/>
  <c r="AG312"/>
  <c r="AG313"/>
  <c r="AG273"/>
  <c r="AG275"/>
  <c r="AG277"/>
  <c r="AG279"/>
  <c r="AG286"/>
  <c r="AG288"/>
  <c r="AG290"/>
  <c r="AG274"/>
  <c r="AG276"/>
  <c r="AG278"/>
  <c r="AG280"/>
  <c r="AG285"/>
  <c r="AG287"/>
  <c r="AG289"/>
  <c r="AG291"/>
  <c r="AG248"/>
  <c r="AG250"/>
  <c r="AG253"/>
  <c r="AG255"/>
  <c r="AG256"/>
  <c r="AG258"/>
  <c r="AG217"/>
  <c r="AG208"/>
  <c r="AG211"/>
  <c r="AG213"/>
  <c r="AG215"/>
  <c r="AG218"/>
  <c r="AG220"/>
  <c r="AG222"/>
  <c r="AG224"/>
  <c r="AG209"/>
  <c r="AG205"/>
  <c r="AG207"/>
  <c r="AG210"/>
  <c r="AG212"/>
  <c r="AG214"/>
  <c r="AG216"/>
  <c r="AG219"/>
  <c r="AG221"/>
  <c r="AG223"/>
  <c r="AG171"/>
  <c r="AG152"/>
  <c r="AG154"/>
  <c r="AG156"/>
  <c r="AG158"/>
  <c r="AG153"/>
  <c r="AG155"/>
  <c r="AG157"/>
  <c r="AG106"/>
  <c r="AG120"/>
  <c r="AG91"/>
  <c r="AG89"/>
  <c r="AG87"/>
  <c r="AG83"/>
  <c r="AG81"/>
  <c r="AG79"/>
  <c r="AG77"/>
  <c r="AG75"/>
  <c r="AG73"/>
  <c r="AG92"/>
  <c r="AG90"/>
  <c r="AG88"/>
  <c r="AG86"/>
  <c r="AG84"/>
  <c r="AG82"/>
  <c r="AG80"/>
  <c r="AG78"/>
  <c r="AG76"/>
  <c r="AG74"/>
  <c r="AG72"/>
  <c r="AG41"/>
  <c r="AG40"/>
  <c r="AG42"/>
  <c r="AG44"/>
  <c r="AG46"/>
  <c r="AG48"/>
  <c r="AG50"/>
  <c r="G60"/>
  <c r="AE60"/>
  <c r="AC60"/>
  <c r="X60"/>
  <c r="AE396"/>
  <c r="AC396"/>
  <c r="X396"/>
  <c r="U396"/>
  <c r="AE360"/>
  <c r="X360"/>
  <c r="AC360"/>
  <c r="U360"/>
  <c r="AE328"/>
  <c r="AC328"/>
  <c r="U328"/>
  <c r="X328"/>
  <c r="AE293"/>
  <c r="AC293"/>
  <c r="X293"/>
  <c r="U293"/>
  <c r="X193"/>
  <c r="X261"/>
  <c r="AE261"/>
  <c r="AC261"/>
  <c r="U261"/>
  <c r="AE227"/>
  <c r="G227"/>
  <c r="AC227"/>
  <c r="X227"/>
  <c r="AE193"/>
  <c r="G193"/>
  <c r="U193"/>
  <c r="AE160"/>
  <c r="AC160"/>
  <c r="X160"/>
  <c r="U160"/>
  <c r="AC125"/>
  <c r="AE125"/>
  <c r="X125"/>
  <c r="U125"/>
  <c r="AE94"/>
  <c r="X94"/>
  <c r="AC94"/>
  <c r="U94"/>
  <c r="AE8"/>
  <c r="AE9"/>
  <c r="AE10"/>
  <c r="AE11"/>
  <c r="AE12"/>
  <c r="AE13"/>
  <c r="AE14"/>
  <c r="AE15"/>
  <c r="AE16"/>
  <c r="AE17"/>
  <c r="AE18"/>
  <c r="AE19"/>
  <c r="AE20"/>
  <c r="AE21"/>
  <c r="AE22"/>
  <c r="AE23"/>
  <c r="AE24"/>
  <c r="AE25"/>
  <c r="X7"/>
  <c r="AG7" s="1"/>
  <c r="X8"/>
  <c r="X10"/>
  <c r="X12"/>
  <c r="X13"/>
  <c r="X16"/>
  <c r="X17"/>
  <c r="X18"/>
  <c r="X19"/>
  <c r="X20"/>
  <c r="X21"/>
  <c r="X22"/>
  <c r="X24"/>
  <c r="U10"/>
  <c r="U11"/>
  <c r="U12"/>
  <c r="U13"/>
  <c r="U14"/>
  <c r="U15"/>
  <c r="U16"/>
  <c r="U17"/>
  <c r="U18"/>
  <c r="U19"/>
  <c r="U20"/>
  <c r="U21"/>
  <c r="U22"/>
  <c r="U23"/>
  <c r="U24"/>
  <c r="U25"/>
  <c r="X6"/>
  <c r="P26" i="3" l="1"/>
  <c r="P48"/>
  <c r="Q48" s="1"/>
  <c r="Q47"/>
  <c r="G26"/>
  <c r="H26"/>
  <c r="E26"/>
  <c r="O26"/>
  <c r="N26"/>
  <c r="M26"/>
  <c r="H8"/>
  <c r="AG23" i="1"/>
  <c r="M8" i="3"/>
  <c r="J50"/>
  <c r="J58" s="1"/>
  <c r="F8"/>
  <c r="I50"/>
  <c r="I58" s="1"/>
  <c r="P8"/>
  <c r="AG360" i="1"/>
  <c r="AG364" s="1"/>
  <c r="N8" i="3"/>
  <c r="H42"/>
  <c r="F42"/>
  <c r="G42"/>
  <c r="N33"/>
  <c r="N42"/>
  <c r="O33"/>
  <c r="M33"/>
  <c r="M42"/>
  <c r="P33"/>
  <c r="Q19"/>
  <c r="P42"/>
  <c r="AG17" i="1"/>
  <c r="AG193"/>
  <c r="AG197" s="1"/>
  <c r="O42" i="3"/>
  <c r="X28" i="1"/>
  <c r="Q13" i="3"/>
  <c r="Q25"/>
  <c r="Q22"/>
  <c r="Q16"/>
  <c r="Q15"/>
  <c r="Q23"/>
  <c r="Q20"/>
  <c r="Q18"/>
  <c r="H48"/>
  <c r="Q24"/>
  <c r="Q21"/>
  <c r="Q41"/>
  <c r="AG71" i="1"/>
  <c r="AG94" s="1"/>
  <c r="AG98" s="1"/>
  <c r="Q3" i="3"/>
  <c r="E33"/>
  <c r="Q31"/>
  <c r="Q5"/>
  <c r="AG15" i="1"/>
  <c r="AG25"/>
  <c r="AG21"/>
  <c r="AG19"/>
  <c r="AG13"/>
  <c r="AG11"/>
  <c r="AG9"/>
  <c r="AG24"/>
  <c r="AG22"/>
  <c r="AG20"/>
  <c r="AG18"/>
  <c r="AG16"/>
  <c r="AG14"/>
  <c r="AG12"/>
  <c r="AG10"/>
  <c r="AG8"/>
  <c r="AG6"/>
  <c r="U28"/>
  <c r="AE28"/>
  <c r="E47" i="3" s="1"/>
  <c r="E48" s="1"/>
  <c r="AG396" i="1"/>
  <c r="AG400" s="1"/>
  <c r="Q40" i="3"/>
  <c r="Q39"/>
  <c r="Q38"/>
  <c r="AG261" i="1"/>
  <c r="AG265" s="1"/>
  <c r="AG160"/>
  <c r="AG164" s="1"/>
  <c r="AG125"/>
  <c r="G94"/>
  <c r="XFD130" l="1"/>
  <c r="AG129"/>
  <c r="AG28"/>
  <c r="AG32" s="1"/>
  <c r="E50" i="3"/>
  <c r="E58" s="1"/>
  <c r="G50"/>
  <c r="G58" s="1"/>
  <c r="Q42"/>
  <c r="M50"/>
  <c r="M58" s="1"/>
  <c r="N50"/>
  <c r="H50"/>
  <c r="H58" s="1"/>
  <c r="O50"/>
  <c r="O58" s="1"/>
  <c r="P50"/>
  <c r="Q4"/>
  <c r="P58" l="1"/>
  <c r="Q58" s="1"/>
  <c r="Q50"/>
  <c r="N58"/>
  <c r="F33"/>
  <c r="Q33" s="1"/>
  <c r="Q32"/>
  <c r="F48"/>
  <c r="I227" i="1"/>
  <c r="K14" i="3" s="1"/>
  <c r="K26" s="1"/>
  <c r="AG204" i="1"/>
  <c r="K50" i="3" l="1"/>
  <c r="K58" s="1"/>
  <c r="Q14"/>
  <c r="U227" i="1"/>
  <c r="AG227"/>
  <c r="AG231" s="1"/>
  <c r="AC193" l="1"/>
  <c r="U60"/>
  <c r="F17" i="3"/>
  <c r="F26" s="1"/>
  <c r="Q17" l="1"/>
  <c r="AG60" i="1"/>
  <c r="AG64" s="1"/>
  <c r="Q26" i="3" l="1"/>
  <c r="F50"/>
  <c r="F58" l="1"/>
  <c r="G293" i="1" l="1"/>
  <c r="AG272"/>
  <c r="AG293"/>
  <c r="AG297" s="1"/>
  <c r="G328" l="1"/>
  <c r="AG304"/>
  <c r="AG328" s="1"/>
  <c r="AG332" s="1"/>
</calcChain>
</file>

<file path=xl/sharedStrings.xml><?xml version="1.0" encoding="utf-8"?>
<sst xmlns="http://schemas.openxmlformats.org/spreadsheetml/2006/main" count="515" uniqueCount="88">
  <si>
    <t>Comercio</t>
  </si>
  <si>
    <t>Financiero</t>
  </si>
  <si>
    <t>Vialidad</t>
  </si>
  <si>
    <t>Certificaciones</t>
  </si>
  <si>
    <t>Expedicion de documentos</t>
  </si>
  <si>
    <t>Alumbrado Publico</t>
  </si>
  <si>
    <t>Aseo Publico</t>
  </si>
  <si>
    <t>Barrido de Calles</t>
  </si>
  <si>
    <t>Cementerio publico</t>
  </si>
  <si>
    <t>Fiestas</t>
  </si>
  <si>
    <t>Mercado</t>
  </si>
  <si>
    <t>Pavimentacion</t>
  </si>
  <si>
    <t>Postes y antenas</t>
  </si>
  <si>
    <t>Rastro y tiangue</t>
  </si>
  <si>
    <t>Permisos y licencias</t>
  </si>
  <si>
    <t>Derechos</t>
  </si>
  <si>
    <t>Servicios Diversos</t>
  </si>
  <si>
    <t>Intereses por mora</t>
  </si>
  <si>
    <t>Multa por registro civil</t>
  </si>
  <si>
    <t>Multa por mora de impuestos</t>
  </si>
  <si>
    <t>Ingresos Diversos</t>
  </si>
  <si>
    <t>RECUPERACION DE MORA</t>
  </si>
  <si>
    <t>TOTAL D.M. POR IMPUESTOS</t>
  </si>
  <si>
    <t>TOTAL D.M. POR TASAS Y SERVICIOS</t>
  </si>
  <si>
    <t>TOTAL D.M. POR VENTA DE SERVICIOS</t>
  </si>
  <si>
    <t xml:space="preserve">AGUA POTABLE </t>
  </si>
  <si>
    <t>TOTAL D.M. POR INGRESOS FINANCIEROS</t>
  </si>
  <si>
    <t>TOTAL D.M. POR OPERAC. DE EJ. ANTERIORES</t>
  </si>
  <si>
    <t xml:space="preserve">ALCALDIA MUNICIPAL DE SAN LUIS LA HERRADURA </t>
  </si>
  <si>
    <t xml:space="preserve">TOTAL INGRSOS DEL DIA </t>
  </si>
  <si>
    <t xml:space="preserve">TOTALES </t>
  </si>
  <si>
    <t xml:space="preserve">PRESUPUSTO </t>
  </si>
  <si>
    <t xml:space="preserve">PORCENTAJE </t>
  </si>
  <si>
    <t xml:space="preserve">PRESUPUESTO </t>
  </si>
  <si>
    <t>FODES 25%</t>
  </si>
  <si>
    <t>FODES 75%</t>
  </si>
  <si>
    <t xml:space="preserve"> </t>
  </si>
  <si>
    <t xml:space="preserve">     </t>
  </si>
  <si>
    <t xml:space="preserve">  </t>
  </si>
  <si>
    <t>TOTAL INGRESOS FONDO PROPIOS 201</t>
  </si>
  <si>
    <t xml:space="preserve">Industria </t>
  </si>
  <si>
    <t>Servicios</t>
  </si>
  <si>
    <t xml:space="preserve">Servicios </t>
  </si>
  <si>
    <t>.</t>
  </si>
  <si>
    <t>INGRESOS MES DE FEBRERO 2018</t>
  </si>
  <si>
    <t>TOTAL INGRESOS FONDO FODES 25% 2018</t>
  </si>
  <si>
    <t>TOTAL INGRESOS FONDO FODES 75% 2018</t>
  </si>
  <si>
    <t>TOTAL INGRESOS FODES 2018</t>
  </si>
  <si>
    <t>DETALLE DE INGRESOS MENSUALES 2018</t>
  </si>
  <si>
    <t>INGRESOS MES DE MARZO 2018</t>
  </si>
  <si>
    <t>INGRESOS MES DE ABRIL 2018</t>
  </si>
  <si>
    <t>INGRESOS MES DE MAYO 2018</t>
  </si>
  <si>
    <t>INGRESOS MES DE JUNIO 2018</t>
  </si>
  <si>
    <t>INGRESOS MES DE JULIO 2018</t>
  </si>
  <si>
    <t>INGRESOS MES DE AGOSTO 2018</t>
  </si>
  <si>
    <t>INGRESOS MES DE OCTUBRE  2018</t>
  </si>
  <si>
    <t>INGRESOS MES DE NOVIEMBRE 2018</t>
  </si>
  <si>
    <t>INGRESOS MES DE DICIEMBRE 2018</t>
  </si>
  <si>
    <t xml:space="preserve">          </t>
  </si>
  <si>
    <t xml:space="preserve">    </t>
  </si>
  <si>
    <t xml:space="preserve">   </t>
  </si>
  <si>
    <t xml:space="preserve">TOTAL INGRESOS DEL DIA </t>
  </si>
  <si>
    <t>TOTAL</t>
  </si>
  <si>
    <t>CUADRO ACUMULATIVO DE INGRESOS DEL MES DE OCTUBRE  DE 2018</t>
  </si>
  <si>
    <t>CUADRO ACUMULATIVO DE INGRESOS DEL MES DE NOVIEMBRE   DE 2018</t>
  </si>
  <si>
    <t>CUADRO ACUMULATIVO DE INGRESOS DEL MES DE DICIEMBRE  DE 2018</t>
  </si>
  <si>
    <t>INGRESOS MES DE ENERO  2018</t>
  </si>
  <si>
    <t>TOTAL INGRESOS AÑO 2018</t>
  </si>
  <si>
    <t xml:space="preserve">                                                                                                                                     </t>
  </si>
  <si>
    <t xml:space="preserve">CERRADO POR FIESTAS PATRONALES </t>
  </si>
  <si>
    <t xml:space="preserve">ASUETO DIA DEL TRABAJO </t>
  </si>
  <si>
    <t xml:space="preserve">ASUETO DIA DE LA MADRE </t>
  </si>
  <si>
    <t xml:space="preserve">ASUETO (CERRADO) POR VACIONES DE SEMANA SANTA </t>
  </si>
  <si>
    <t>CUADRO ACUMULATIVO DE INGRESOS MES DE ENERO  2018</t>
  </si>
  <si>
    <t>CUADRO ACUMULATIVO DE INGRESOS MES DE FEBRERO 2018</t>
  </si>
  <si>
    <t>CUADRO ACUMULATIVO DE INGRESOS MES DE MARZO 2018</t>
  </si>
  <si>
    <t>CUADRO ACUMULATIVO DE INGRESOS MES DE ABRIL  2018</t>
  </si>
  <si>
    <t>CUADRO ACUMULATIVO DE INGRESOS MES DE MAYO 2018</t>
  </si>
  <si>
    <t>CUADRO ACUMULATIVO DE INGRESOS MES DE JUNIO 2018</t>
  </si>
  <si>
    <t>CUADRO ACUMULATIVO DE INGRESOS MES DE JULIO 2018</t>
  </si>
  <si>
    <t>CUADRO ACUMULATIVO DE INGRESOS MES DE AGOSTO 2018</t>
  </si>
  <si>
    <t>CUADRO ACUMULATIVO DE INGRESOS MES DE SEPTIEMBRE 2018</t>
  </si>
  <si>
    <t xml:space="preserve">TOTAL </t>
  </si>
  <si>
    <t xml:space="preserve">ASUETO (CERRADO) POR VACIONES AGOSTINAS </t>
  </si>
  <si>
    <t>INGRESOS MES DE SEPTIEMBRE 2018</t>
  </si>
  <si>
    <t xml:space="preserve">para la formulacion de cada uno de los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</si>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</sst>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164" formatCode="_-* #,##0.00\ _€_-;\-* #,##0.00\ _€_-;_-* &quot;-&quot;??\ _€_-;_-@_-"/>
    <numFmt numFmtId="165" formatCode="_-[$$-440A]* #,##0.00_ ;_-[$$-440A]* \-#,##0.00\ ;_-[$$-440A]* &quot;-&quot;??_ ;_-@_ "/>
  </numFmts>
  <fonts count="22">
    <font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b/>
      <sz val="10"/>
      <color theme="1" tint="4.9989318521683403E-2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 Unicode MS"/>
      <family val="2"/>
    </font>
    <font>
      <b/>
      <sz val="9"/>
      <color theme="1" tint="4.9989318521683403E-2"/>
      <name val="Arial Unicode MS"/>
      <family val="2"/>
    </font>
    <font>
      <b/>
      <sz val="8"/>
      <color theme="1" tint="4.9989318521683403E-2"/>
      <name val="Arial Unicode MS"/>
      <family val="2"/>
    </font>
    <font>
      <b/>
      <sz val="10"/>
      <color theme="1" tint="4.9989318521683403E-2"/>
      <name val="Arial Unicode MS"/>
      <family val="2"/>
    </font>
    <font>
      <b/>
      <sz val="11"/>
      <color theme="1"/>
      <name val="Arial Unicode MS"/>
      <family val="2"/>
    </font>
    <font>
      <sz val="14"/>
      <color theme="1"/>
      <name val="Arial Unicode MS"/>
      <family val="2"/>
    </font>
    <font>
      <sz val="14"/>
      <color theme="1"/>
      <name val="Calibri"/>
      <family val="2"/>
      <scheme val="minor"/>
    </font>
    <font>
      <b/>
      <sz val="14"/>
      <color theme="1"/>
      <name val="Arial Unicode MS"/>
      <family val="2"/>
    </font>
    <font>
      <sz val="18"/>
      <color theme="1"/>
      <name val="Calibri"/>
      <family val="2"/>
      <scheme val="minor"/>
    </font>
    <font>
      <b/>
      <sz val="10"/>
      <color theme="1"/>
      <name val="Arial Unicode MS"/>
      <family val="2"/>
    </font>
    <font>
      <sz val="11"/>
      <color theme="1"/>
      <name val="Calibri"/>
      <family val="2"/>
      <scheme val="minor"/>
    </font>
    <font>
      <b/>
      <sz val="12"/>
      <color theme="1"/>
      <name val="Arial Unicode MS"/>
      <family val="2"/>
    </font>
    <font>
      <sz val="13"/>
      <color theme="1"/>
      <name val="Calibri"/>
      <family val="2"/>
      <scheme val="minor"/>
    </font>
    <font>
      <b/>
      <sz val="18"/>
      <color theme="1"/>
      <name val="Cambria"/>
      <family val="1"/>
      <scheme val="major"/>
    </font>
    <font>
      <sz val="22"/>
      <color theme="1"/>
      <name val="Arial Black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7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wrapText="1"/>
      <protection locked="0"/>
    </xf>
    <xf numFmtId="0" fontId="0" fillId="0" borderId="0" xfId="0" applyBorder="1"/>
    <xf numFmtId="4" fontId="0" fillId="0" borderId="0" xfId="0" applyNumberFormat="1"/>
    <xf numFmtId="4" fontId="7" fillId="0" borderId="0" xfId="0" applyNumberFormat="1" applyFont="1"/>
    <xf numFmtId="0" fontId="7" fillId="0" borderId="0" xfId="0" applyFont="1" applyBorder="1"/>
    <xf numFmtId="0" fontId="7" fillId="0" borderId="0" xfId="0" applyFont="1"/>
    <xf numFmtId="4" fontId="11" fillId="0" borderId="0" xfId="0" applyNumberFormat="1" applyFont="1"/>
    <xf numFmtId="0" fontId="10" fillId="0" borderId="0" xfId="0" applyFont="1" applyBorder="1" applyAlignment="1" applyProtection="1">
      <alignment wrapText="1"/>
      <protection locked="0"/>
    </xf>
    <xf numFmtId="0" fontId="5" fillId="0" borderId="0" xfId="0" applyFont="1"/>
    <xf numFmtId="0" fontId="8" fillId="0" borderId="0" xfId="0" applyFont="1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wrapText="1"/>
      <protection locked="0"/>
    </xf>
    <xf numFmtId="0" fontId="2" fillId="0" borderId="0" xfId="0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4" fontId="16" fillId="0" borderId="0" xfId="0" applyNumberFormat="1" applyFont="1" applyBorder="1" applyAlignment="1"/>
    <xf numFmtId="4" fontId="6" fillId="0" borderId="0" xfId="0" applyNumberFormat="1" applyFont="1"/>
    <xf numFmtId="0" fontId="5" fillId="0" borderId="0" xfId="0" applyFont="1" applyAlignment="1"/>
    <xf numFmtId="0" fontId="11" fillId="0" borderId="0" xfId="0" applyFont="1"/>
    <xf numFmtId="165" fontId="11" fillId="0" borderId="0" xfId="0" applyNumberFormat="1" applyFont="1"/>
    <xf numFmtId="0" fontId="0" fillId="3" borderId="0" xfId="0" applyFill="1"/>
    <xf numFmtId="0" fontId="5" fillId="0" borderId="0" xfId="0" applyFont="1" applyAlignment="1">
      <alignment horizontal="center"/>
    </xf>
    <xf numFmtId="4" fontId="0" fillId="0" borderId="0" xfId="0" applyNumberFormat="1" applyAlignment="1"/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/>
    <xf numFmtId="165" fontId="0" fillId="0" borderId="0" xfId="0" applyNumberFormat="1"/>
    <xf numFmtId="4" fontId="11" fillId="0" borderId="1" xfId="0" applyNumberFormat="1" applyFont="1" applyBorder="1" applyAlignment="1"/>
    <xf numFmtId="4" fontId="11" fillId="0" borderId="0" xfId="0" applyNumberFormat="1" applyFont="1" applyBorder="1" applyAlignment="1"/>
    <xf numFmtId="4" fontId="11" fillId="0" borderId="2" xfId="0" applyNumberFormat="1" applyFont="1" applyBorder="1" applyAlignment="1"/>
    <xf numFmtId="4" fontId="11" fillId="0" borderId="3" xfId="0" applyNumberFormat="1" applyFont="1" applyBorder="1" applyAlignment="1"/>
    <xf numFmtId="0" fontId="0" fillId="5" borderId="0" xfId="0" applyFill="1" applyBorder="1"/>
    <xf numFmtId="0" fontId="7" fillId="5" borderId="0" xfId="0" applyFont="1" applyFill="1" applyBorder="1"/>
    <xf numFmtId="0" fontId="0" fillId="5" borderId="0" xfId="0" applyFill="1"/>
    <xf numFmtId="0" fontId="7" fillId="5" borderId="0" xfId="0" applyFont="1" applyFill="1"/>
    <xf numFmtId="4" fontId="15" fillId="0" borderId="0" xfId="0" applyNumberFormat="1" applyFont="1" applyAlignment="1">
      <alignment horizontal="center"/>
    </xf>
    <xf numFmtId="4" fontId="19" fillId="0" borderId="0" xfId="0" applyNumberFormat="1" applyFont="1" applyAlignment="1">
      <alignment horizontal="center"/>
    </xf>
    <xf numFmtId="0" fontId="11" fillId="4" borderId="1" xfId="0" applyFont="1" applyFill="1" applyBorder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0" fontId="5" fillId="5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44" fontId="0" fillId="0" borderId="0" xfId="0" applyNumberFormat="1"/>
    <xf numFmtId="44" fontId="11" fillId="0" borderId="0" xfId="0" applyNumberFormat="1" applyFont="1"/>
    <xf numFmtId="44" fontId="0" fillId="0" borderId="0" xfId="0" applyNumberFormat="1" applyBorder="1"/>
    <xf numFmtId="44" fontId="7" fillId="0" borderId="0" xfId="0" applyNumberFormat="1" applyFont="1"/>
    <xf numFmtId="44" fontId="12" fillId="0" borderId="0" xfId="0" applyNumberFormat="1" applyFont="1" applyBorder="1" applyAlignment="1"/>
    <xf numFmtId="44" fontId="7" fillId="0" borderId="0" xfId="0" applyNumberFormat="1" applyFont="1" applyBorder="1"/>
    <xf numFmtId="44" fontId="5" fillId="0" borderId="0" xfId="0" applyNumberFormat="1" applyFont="1" applyAlignment="1"/>
    <xf numFmtId="44" fontId="0" fillId="0" borderId="0" xfId="0" applyNumberFormat="1" applyAlignment="1"/>
    <xf numFmtId="44" fontId="15" fillId="0" borderId="0" xfId="0" applyNumberFormat="1" applyFont="1" applyAlignment="1">
      <alignment horizontal="center"/>
    </xf>
    <xf numFmtId="44" fontId="18" fillId="4" borderId="0" xfId="0" applyNumberFormat="1" applyFont="1" applyFill="1"/>
    <xf numFmtId="44" fontId="11" fillId="4" borderId="0" xfId="0" applyNumberFormat="1" applyFont="1" applyFill="1"/>
    <xf numFmtId="1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11" fillId="0" borderId="0" xfId="0" applyFont="1" applyBorder="1" applyAlignment="1">
      <alignment horizontal="center"/>
    </xf>
    <xf numFmtId="0" fontId="16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/>
    <xf numFmtId="0" fontId="16" fillId="0" borderId="0" xfId="0" applyFont="1"/>
    <xf numFmtId="44" fontId="7" fillId="0" borderId="0" xfId="0" applyNumberFormat="1" applyFont="1" applyAlignment="1">
      <alignment horizontal="center"/>
    </xf>
    <xf numFmtId="44" fontId="7" fillId="0" borderId="0" xfId="0" applyNumberFormat="1" applyFont="1" applyAlignment="1">
      <alignment horizontal="right"/>
    </xf>
    <xf numFmtId="14" fontId="7" fillId="6" borderId="0" xfId="0" applyNumberFormat="1" applyFont="1" applyFill="1" applyAlignment="1">
      <alignment horizontal="center"/>
    </xf>
    <xf numFmtId="4" fontId="7" fillId="0" borderId="0" xfId="0" applyNumberFormat="1" applyFont="1" applyAlignment="1">
      <alignment horizontal="center"/>
    </xf>
    <xf numFmtId="14" fontId="7" fillId="0" borderId="0" xfId="0" applyNumberFormat="1" applyFont="1" applyAlignment="1">
      <alignment horizontal="center" vertical="center"/>
    </xf>
    <xf numFmtId="0" fontId="7" fillId="0" borderId="6" xfId="0" applyFont="1" applyBorder="1" applyAlignment="1">
      <alignment wrapText="1"/>
    </xf>
    <xf numFmtId="0" fontId="7" fillId="0" borderId="4" xfId="0" applyFont="1" applyBorder="1"/>
    <xf numFmtId="0" fontId="7" fillId="0" borderId="0" xfId="0" applyFont="1" applyBorder="1" applyAlignment="1">
      <alignment wrapText="1"/>
    </xf>
    <xf numFmtId="0" fontId="7" fillId="0" borderId="6" xfId="0" applyFont="1" applyBorder="1"/>
    <xf numFmtId="0" fontId="7" fillId="0" borderId="5" xfId="0" applyFont="1" applyBorder="1"/>
    <xf numFmtId="0" fontId="7" fillId="0" borderId="7" xfId="0" applyFont="1" applyBorder="1"/>
    <xf numFmtId="1" fontId="7" fillId="0" borderId="1" xfId="0" applyNumberFormat="1" applyFont="1" applyBorder="1" applyAlignment="1">
      <alignment horizontal="right"/>
    </xf>
    <xf numFmtId="4" fontId="7" fillId="0" borderId="3" xfId="0" applyNumberFormat="1" applyFont="1" applyBorder="1" applyAlignment="1">
      <alignment wrapText="1"/>
    </xf>
    <xf numFmtId="1" fontId="11" fillId="0" borderId="1" xfId="0" applyNumberFormat="1" applyFont="1" applyBorder="1" applyAlignment="1">
      <alignment horizontal="center"/>
    </xf>
    <xf numFmtId="0" fontId="7" fillId="0" borderId="4" xfId="0" applyFont="1" applyBorder="1" applyAlignment="1"/>
    <xf numFmtId="1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7" fillId="2" borderId="1" xfId="0" applyFont="1" applyFill="1" applyBorder="1" applyAlignment="1"/>
    <xf numFmtId="1" fontId="7" fillId="0" borderId="1" xfId="0" applyNumberFormat="1" applyFont="1" applyBorder="1" applyAlignment="1">
      <alignment horizontal="right" vertical="center"/>
    </xf>
    <xf numFmtId="4" fontId="7" fillId="0" borderId="3" xfId="0" applyNumberFormat="1" applyFont="1" applyBorder="1" applyAlignment="1"/>
    <xf numFmtId="1" fontId="11" fillId="0" borderId="1" xfId="0" applyNumberFormat="1" applyFont="1" applyBorder="1" applyAlignment="1">
      <alignment horizontal="right" vertical="center"/>
    </xf>
    <xf numFmtId="1" fontId="7" fillId="0" borderId="1" xfId="0" applyNumberFormat="1" applyFont="1" applyBorder="1"/>
    <xf numFmtId="1" fontId="11" fillId="0" borderId="1" xfId="0" applyNumberFormat="1" applyFont="1" applyBorder="1"/>
    <xf numFmtId="1" fontId="11" fillId="0" borderId="0" xfId="0" applyNumberFormat="1" applyFont="1" applyBorder="1"/>
    <xf numFmtId="44" fontId="7" fillId="0" borderId="1" xfId="0" applyNumberFormat="1" applyFont="1" applyBorder="1"/>
    <xf numFmtId="44" fontId="7" fillId="3" borderId="1" xfId="0" applyNumberFormat="1" applyFont="1" applyFill="1" applyBorder="1"/>
    <xf numFmtId="17" fontId="11" fillId="0" borderId="11" xfId="0" applyNumberFormat="1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44" fontId="11" fillId="0" borderId="1" xfId="0" applyNumberFormat="1" applyFont="1" applyBorder="1"/>
    <xf numFmtId="4" fontId="7" fillId="0" borderId="0" xfId="0" applyNumberFormat="1" applyFont="1" applyBorder="1"/>
    <xf numFmtId="4" fontId="7" fillId="2" borderId="1" xfId="0" applyNumberFormat="1" applyFont="1" applyFill="1" applyBorder="1"/>
    <xf numFmtId="44" fontId="7" fillId="0" borderId="3" xfId="0" applyNumberFormat="1" applyFont="1" applyBorder="1"/>
    <xf numFmtId="44" fontId="7" fillId="3" borderId="3" xfId="0" applyNumberFormat="1" applyFont="1" applyFill="1" applyBorder="1"/>
    <xf numFmtId="44" fontId="11" fillId="0" borderId="0" xfId="0" applyNumberFormat="1" applyFont="1" applyBorder="1"/>
    <xf numFmtId="44" fontId="7" fillId="0" borderId="0" xfId="0" applyNumberFormat="1" applyFont="1" applyAlignment="1">
      <alignment horizontal="center"/>
    </xf>
    <xf numFmtId="165" fontId="11" fillId="4" borderId="0" xfId="0" applyNumberFormat="1" applyFont="1" applyFill="1"/>
    <xf numFmtId="44" fontId="7" fillId="0" borderId="0" xfId="0" applyNumberFormat="1" applyFont="1" applyAlignment="1">
      <alignment horizontal="center" vertical="center"/>
    </xf>
    <xf numFmtId="44" fontId="7" fillId="0" borderId="0" xfId="0" applyNumberFormat="1" applyFont="1" applyAlignment="1">
      <alignment horizontal="center"/>
    </xf>
    <xf numFmtId="4" fontId="20" fillId="0" borderId="0" xfId="0" applyNumberFormat="1" applyFont="1" applyAlignment="1">
      <alignment horizontal="center" vertical="center"/>
    </xf>
    <xf numFmtId="0" fontId="20" fillId="5" borderId="0" xfId="0" applyFont="1" applyFill="1" applyBorder="1" applyAlignment="1">
      <alignment horizontal="center" vertical="center"/>
    </xf>
    <xf numFmtId="44" fontId="15" fillId="0" borderId="0" xfId="0" applyNumberFormat="1" applyFont="1" applyAlignment="1">
      <alignment horizontal="center"/>
    </xf>
    <xf numFmtId="44" fontId="1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11" fillId="0" borderId="12" xfId="0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11" fillId="0" borderId="14" xfId="0" applyFont="1" applyBorder="1" applyAlignment="1">
      <alignment vertical="center" wrapText="1"/>
    </xf>
    <xf numFmtId="0" fontId="21" fillId="2" borderId="8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0" fontId="21" fillId="2" borderId="10" xfId="0" applyFont="1" applyFill="1" applyBorder="1" applyAlignment="1">
      <alignment horizontal="center" vertical="center"/>
    </xf>
  </cellXfs>
  <cellStyles count="2">
    <cellStyle name="Millares 2" xfId="1"/>
    <cellStyle name="Normal" xfId="0" builtinId="0"/>
  </cellStyles>
  <dxfs count="0"/>
  <tableStyles count="0" defaultTableStyle="TableStyleMedium2" defaultPivotStyle="PivotStyleMedium9"/>
  <colors>
    <mruColors>
      <color rgb="FF0000FF"/>
      <color rgb="FFFFFF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8" tint="0.39997558519241921"/>
  </sheetPr>
  <dimension ref="A1:XFD405"/>
  <sheetViews>
    <sheetView topLeftCell="V1" zoomScale="90" zoomScaleNormal="90" zoomScaleSheetLayoutView="90" workbookViewId="0">
      <pane ySplit="4" topLeftCell="A394" activePane="bottomLeft" state="frozen"/>
      <selection activeCell="D1" sqref="D1"/>
      <selection pane="bottomLeft" activeCell="AI396" sqref="AI396"/>
    </sheetView>
  </sheetViews>
  <sheetFormatPr baseColWidth="10" defaultColWidth="9.140625" defaultRowHeight="16.5"/>
  <cols>
    <col min="1" max="1" width="13.140625" style="22" customWidth="1"/>
    <col min="2" max="3" width="12.85546875" customWidth="1"/>
    <col min="4" max="6" width="12.42578125" customWidth="1"/>
    <col min="7" max="7" width="15.42578125" style="7" customWidth="1"/>
    <col min="8" max="8" width="16" customWidth="1"/>
    <col min="9" max="9" width="13.7109375" customWidth="1"/>
    <col min="10" max="15" width="12.85546875" customWidth="1"/>
    <col min="16" max="16" width="16" customWidth="1"/>
    <col min="17" max="17" width="15.140625" customWidth="1"/>
    <col min="18" max="20" width="12.85546875" customWidth="1"/>
    <col min="21" max="21" width="19.140625" style="7" customWidth="1"/>
    <col min="22" max="23" width="12.85546875" customWidth="1"/>
    <col min="24" max="24" width="13.85546875" style="7" customWidth="1"/>
    <col min="25" max="28" width="12.85546875" customWidth="1"/>
    <col min="29" max="29" width="18.7109375" style="7" customWidth="1"/>
    <col min="30" max="30" width="18.42578125" customWidth="1"/>
    <col min="31" max="31" width="18.85546875" style="7" customWidth="1"/>
    <col min="32" max="32" width="4" customWidth="1"/>
    <col min="33" max="33" width="20.42578125" style="7" customWidth="1"/>
    <col min="34" max="34" width="14.42578125" customWidth="1"/>
    <col min="35" max="35" width="13" customWidth="1"/>
  </cols>
  <sheetData>
    <row r="1" spans="1:35" ht="36" customHeight="1">
      <c r="A1" s="42"/>
      <c r="B1" s="31"/>
      <c r="C1" s="31"/>
      <c r="D1" s="101" t="s">
        <v>28</v>
      </c>
      <c r="E1" s="101"/>
      <c r="F1" s="101"/>
      <c r="G1" s="101"/>
      <c r="H1" s="101"/>
      <c r="I1" s="101"/>
      <c r="J1" s="101"/>
      <c r="K1" s="101"/>
      <c r="L1" s="101"/>
      <c r="M1" s="31"/>
      <c r="N1" s="31"/>
      <c r="O1" s="31"/>
      <c r="P1" s="31"/>
      <c r="Q1" s="31"/>
      <c r="R1" s="31"/>
      <c r="S1" s="31"/>
      <c r="T1" s="31"/>
      <c r="U1" s="32"/>
      <c r="V1" s="31"/>
      <c r="W1" s="31"/>
      <c r="X1" s="32"/>
      <c r="Y1" s="31"/>
      <c r="Z1" s="31"/>
      <c r="AA1" s="31"/>
      <c r="AB1" s="31"/>
      <c r="AC1" s="32"/>
      <c r="AD1" s="33"/>
      <c r="AE1" s="34"/>
      <c r="AF1" s="33"/>
      <c r="AG1" s="34"/>
      <c r="AH1" s="21"/>
      <c r="AI1" s="21"/>
    </row>
    <row r="2" spans="1:35" ht="36" customHeight="1">
      <c r="A2" s="42"/>
      <c r="B2" s="31"/>
      <c r="C2" s="31"/>
      <c r="D2" s="101" t="s">
        <v>73</v>
      </c>
      <c r="E2" s="101"/>
      <c r="F2" s="101"/>
      <c r="G2" s="101"/>
      <c r="H2" s="101"/>
      <c r="I2" s="101"/>
      <c r="J2" s="101"/>
      <c r="K2" s="101"/>
      <c r="L2" s="101"/>
      <c r="M2" s="31"/>
      <c r="N2" s="31"/>
      <c r="O2" s="31"/>
      <c r="P2" s="31"/>
      <c r="Q2" s="31"/>
      <c r="R2" s="31"/>
      <c r="S2" s="31"/>
      <c r="T2" s="31"/>
      <c r="U2" s="32"/>
      <c r="V2" s="31"/>
      <c r="W2" s="31"/>
      <c r="X2" s="32"/>
      <c r="Y2" s="31"/>
      <c r="Z2" s="31"/>
      <c r="AA2" s="31"/>
      <c r="AB2" s="31"/>
      <c r="AC2" s="32"/>
      <c r="AD2" s="33"/>
      <c r="AE2" s="34"/>
      <c r="AF2" s="33"/>
      <c r="AG2" s="34"/>
    </row>
    <row r="3" spans="1:35" s="19" customFormat="1" ht="20.25" customHeight="1">
      <c r="A3" s="58"/>
      <c r="B3" s="37">
        <v>85119001</v>
      </c>
      <c r="C3" s="37">
        <v>85119003</v>
      </c>
      <c r="D3" s="37">
        <v>85119018</v>
      </c>
      <c r="E3" s="37">
        <v>11802</v>
      </c>
      <c r="F3" s="37">
        <v>11804</v>
      </c>
      <c r="G3" s="37">
        <v>21310001</v>
      </c>
      <c r="H3" s="37">
        <v>85801005</v>
      </c>
      <c r="I3" s="37">
        <v>858011006</v>
      </c>
      <c r="J3" s="37">
        <v>85801008</v>
      </c>
      <c r="K3" s="37">
        <v>85801009</v>
      </c>
      <c r="L3" s="37">
        <v>85801099</v>
      </c>
      <c r="M3" s="37">
        <v>85801011</v>
      </c>
      <c r="N3" s="37">
        <v>85801014</v>
      </c>
      <c r="O3" s="37">
        <v>85801015</v>
      </c>
      <c r="P3" s="37">
        <v>85801017</v>
      </c>
      <c r="Q3" s="37">
        <v>85801018</v>
      </c>
      <c r="R3" s="37">
        <v>85801019</v>
      </c>
      <c r="S3" s="37">
        <v>95803010</v>
      </c>
      <c r="T3" s="37">
        <v>85803099</v>
      </c>
      <c r="U3" s="37">
        <v>21312001</v>
      </c>
      <c r="V3" s="37">
        <v>85807001</v>
      </c>
      <c r="W3" s="37">
        <v>85807099</v>
      </c>
      <c r="X3" s="37">
        <v>21314001</v>
      </c>
      <c r="Y3" s="37">
        <v>85601002</v>
      </c>
      <c r="Z3" s="37">
        <v>85601012</v>
      </c>
      <c r="AA3" s="37">
        <v>85601014</v>
      </c>
      <c r="AB3" s="37">
        <v>85909099</v>
      </c>
      <c r="AC3" s="37">
        <v>21315001</v>
      </c>
    </row>
    <row r="4" spans="1:35" s="61" customFormat="1" ht="60.75" customHeight="1">
      <c r="A4" s="59" t="s">
        <v>66</v>
      </c>
      <c r="B4" s="24" t="s">
        <v>0</v>
      </c>
      <c r="C4" s="24" t="s">
        <v>1</v>
      </c>
      <c r="D4" s="24" t="s">
        <v>2</v>
      </c>
      <c r="E4" s="24" t="s">
        <v>40</v>
      </c>
      <c r="F4" s="24" t="s">
        <v>41</v>
      </c>
      <c r="G4" s="24" t="s">
        <v>22</v>
      </c>
      <c r="H4" s="24" t="s">
        <v>3</v>
      </c>
      <c r="I4" s="24" t="s">
        <v>4</v>
      </c>
      <c r="J4" s="24" t="s">
        <v>5</v>
      </c>
      <c r="K4" s="24" t="s">
        <v>6</v>
      </c>
      <c r="L4" s="24" t="s">
        <v>7</v>
      </c>
      <c r="M4" s="24" t="s">
        <v>8</v>
      </c>
      <c r="N4" s="24" t="s">
        <v>9</v>
      </c>
      <c r="O4" s="24" t="s">
        <v>10</v>
      </c>
      <c r="P4" s="24" t="s">
        <v>11</v>
      </c>
      <c r="Q4" s="24" t="s">
        <v>12</v>
      </c>
      <c r="R4" s="24" t="s">
        <v>13</v>
      </c>
      <c r="S4" s="24" t="s">
        <v>14</v>
      </c>
      <c r="T4" s="24" t="s">
        <v>15</v>
      </c>
      <c r="U4" s="24" t="s">
        <v>23</v>
      </c>
      <c r="V4" s="24" t="s">
        <v>25</v>
      </c>
      <c r="W4" s="24" t="s">
        <v>16</v>
      </c>
      <c r="X4" s="24" t="s">
        <v>24</v>
      </c>
      <c r="Y4" s="24" t="s">
        <v>17</v>
      </c>
      <c r="Z4" s="24" t="s">
        <v>18</v>
      </c>
      <c r="AA4" s="24" t="s">
        <v>19</v>
      </c>
      <c r="AB4" s="24" t="s">
        <v>20</v>
      </c>
      <c r="AC4" s="24" t="s">
        <v>26</v>
      </c>
      <c r="AD4" s="24" t="s">
        <v>21</v>
      </c>
      <c r="AE4" s="24" t="s">
        <v>27</v>
      </c>
      <c r="AF4" s="60"/>
      <c r="AG4" s="24" t="s">
        <v>61</v>
      </c>
    </row>
    <row r="5" spans="1:35" ht="15.75" customHeight="1">
      <c r="A5" s="41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5" s="7" customFormat="1">
      <c r="A6" s="56">
        <v>43103</v>
      </c>
      <c r="B6" s="48">
        <v>39.47</v>
      </c>
      <c r="C6" s="48">
        <v>0</v>
      </c>
      <c r="D6" s="48">
        <v>0</v>
      </c>
      <c r="E6" s="48">
        <v>0</v>
      </c>
      <c r="F6" s="48">
        <v>0</v>
      </c>
      <c r="G6" s="46">
        <f>SUM(B6:E6)</f>
        <v>39.47</v>
      </c>
      <c r="H6" s="48">
        <v>153.5</v>
      </c>
      <c r="I6" s="48">
        <v>1</v>
      </c>
      <c r="J6" s="48">
        <v>9.81</v>
      </c>
      <c r="K6" s="48">
        <v>94.02</v>
      </c>
      <c r="L6" s="48">
        <v>3.78</v>
      </c>
      <c r="M6" s="48">
        <v>22</v>
      </c>
      <c r="N6" s="48">
        <v>202.65</v>
      </c>
      <c r="O6" s="48">
        <v>2312.35</v>
      </c>
      <c r="P6" s="48">
        <v>10.87</v>
      </c>
      <c r="Q6" s="48">
        <v>0</v>
      </c>
      <c r="R6" s="48">
        <v>7.5</v>
      </c>
      <c r="S6" s="48">
        <v>2343</v>
      </c>
      <c r="T6" s="48">
        <v>0</v>
      </c>
      <c r="U6" s="46">
        <f t="shared" ref="U6:U26" si="0">SUM(H6:T6)</f>
        <v>5160.4799999999996</v>
      </c>
      <c r="V6" s="48">
        <v>363.64</v>
      </c>
      <c r="W6" s="48">
        <v>0</v>
      </c>
      <c r="X6" s="46">
        <f>SUM(V6:W6)</f>
        <v>363.64</v>
      </c>
      <c r="Y6" s="48">
        <v>0</v>
      </c>
      <c r="Z6" s="48">
        <v>0</v>
      </c>
      <c r="AA6" s="48">
        <v>0</v>
      </c>
      <c r="AB6" s="48">
        <v>0</v>
      </c>
      <c r="AC6" s="46">
        <f>SUM(Y6:AB6)</f>
        <v>0</v>
      </c>
      <c r="AD6" s="48">
        <v>1002.53</v>
      </c>
      <c r="AE6" s="46">
        <f t="shared" ref="AE6:AE26" si="1">SUM(AD6)</f>
        <v>1002.53</v>
      </c>
      <c r="AF6" s="48"/>
      <c r="AG6" s="46">
        <f>AE6+AC6+X6+U6+G6+AF6</f>
        <v>6566.12</v>
      </c>
    </row>
    <row r="7" spans="1:35" s="7" customFormat="1">
      <c r="A7" s="56">
        <v>43104</v>
      </c>
      <c r="B7" s="48">
        <v>0</v>
      </c>
      <c r="C7" s="48">
        <v>0</v>
      </c>
      <c r="D7" s="48">
        <v>0</v>
      </c>
      <c r="E7" s="48">
        <v>0</v>
      </c>
      <c r="F7" s="48">
        <v>0</v>
      </c>
      <c r="G7" s="46">
        <f t="shared" ref="G7:G13" si="2">SUM(B7:E7)</f>
        <v>0</v>
      </c>
      <c r="H7" s="48">
        <v>137.5</v>
      </c>
      <c r="I7" s="48">
        <v>0</v>
      </c>
      <c r="J7" s="48">
        <v>6.66</v>
      </c>
      <c r="K7" s="48">
        <v>205.76</v>
      </c>
      <c r="L7" s="48">
        <v>0.83</v>
      </c>
      <c r="M7" s="48">
        <v>0</v>
      </c>
      <c r="N7" s="48">
        <v>46.22</v>
      </c>
      <c r="O7" s="48">
        <v>627.98</v>
      </c>
      <c r="P7" s="48">
        <v>23.21</v>
      </c>
      <c r="Q7" s="48">
        <v>0</v>
      </c>
      <c r="R7" s="48">
        <v>10</v>
      </c>
      <c r="S7" s="48">
        <v>43.1</v>
      </c>
      <c r="T7" s="48">
        <v>0</v>
      </c>
      <c r="U7" s="46">
        <f t="shared" si="0"/>
        <v>1101.2599999999998</v>
      </c>
      <c r="V7" s="48">
        <v>238.67</v>
      </c>
      <c r="W7" s="48">
        <v>0</v>
      </c>
      <c r="X7" s="46">
        <f t="shared" ref="X7:X26" si="3">SUM(V7:W7)</f>
        <v>238.67</v>
      </c>
      <c r="Y7" s="48">
        <v>0</v>
      </c>
      <c r="Z7" s="48">
        <v>0</v>
      </c>
      <c r="AA7" s="48">
        <v>0</v>
      </c>
      <c r="AB7" s="48">
        <v>0</v>
      </c>
      <c r="AC7" s="46">
        <f t="shared" ref="AC7:AC26" si="4">SUM(Y7:AB7)</f>
        <v>0</v>
      </c>
      <c r="AD7" s="48">
        <v>260</v>
      </c>
      <c r="AE7" s="46">
        <f t="shared" si="1"/>
        <v>260</v>
      </c>
      <c r="AF7" s="48"/>
      <c r="AG7" s="46">
        <f>AE7+AC7+X7+U7+G7+AF7</f>
        <v>1599.9299999999998</v>
      </c>
    </row>
    <row r="8" spans="1:35" s="7" customFormat="1">
      <c r="A8" s="56">
        <v>43105</v>
      </c>
      <c r="B8" s="48">
        <v>18.47</v>
      </c>
      <c r="C8" s="48">
        <v>0</v>
      </c>
      <c r="D8" s="48">
        <v>0</v>
      </c>
      <c r="E8" s="48">
        <v>0</v>
      </c>
      <c r="F8" s="48">
        <v>0</v>
      </c>
      <c r="G8" s="46">
        <f t="shared" si="2"/>
        <v>18.47</v>
      </c>
      <c r="H8" s="48">
        <v>112.5</v>
      </c>
      <c r="I8" s="48">
        <v>1</v>
      </c>
      <c r="J8" s="48">
        <v>10.3</v>
      </c>
      <c r="K8" s="48">
        <v>356.96</v>
      </c>
      <c r="L8" s="48">
        <v>3.21</v>
      </c>
      <c r="M8" s="48">
        <v>0</v>
      </c>
      <c r="N8" s="48">
        <v>155.91999999999999</v>
      </c>
      <c r="O8" s="48">
        <v>233.39</v>
      </c>
      <c r="P8" s="48">
        <v>27.41</v>
      </c>
      <c r="Q8" s="48">
        <v>0</v>
      </c>
      <c r="R8" s="48">
        <v>27.5</v>
      </c>
      <c r="S8" s="48">
        <v>464</v>
      </c>
      <c r="T8" s="48">
        <v>0</v>
      </c>
      <c r="U8" s="46">
        <f t="shared" si="0"/>
        <v>1392.19</v>
      </c>
      <c r="V8" s="48">
        <v>396.5</v>
      </c>
      <c r="W8" s="48">
        <v>0</v>
      </c>
      <c r="X8" s="46">
        <f t="shared" si="3"/>
        <v>396.5</v>
      </c>
      <c r="Y8" s="48">
        <v>0</v>
      </c>
      <c r="Z8" s="48">
        <v>11.42</v>
      </c>
      <c r="AA8" s="48">
        <v>0</v>
      </c>
      <c r="AB8" s="48">
        <v>0</v>
      </c>
      <c r="AC8" s="46">
        <f t="shared" si="4"/>
        <v>11.42</v>
      </c>
      <c r="AD8" s="48">
        <v>1700.47</v>
      </c>
      <c r="AE8" s="46">
        <f t="shared" si="1"/>
        <v>1700.47</v>
      </c>
      <c r="AF8" s="48"/>
      <c r="AG8" s="46">
        <f t="shared" ref="AG8:AG26" si="5">AE8+AC8+X8+U8+G8</f>
        <v>3519.05</v>
      </c>
    </row>
    <row r="9" spans="1:35" s="7" customFormat="1">
      <c r="A9" s="56">
        <v>43108</v>
      </c>
      <c r="B9" s="48">
        <v>113.52</v>
      </c>
      <c r="C9" s="48">
        <v>1.5</v>
      </c>
      <c r="D9" s="48">
        <v>0</v>
      </c>
      <c r="E9" s="48">
        <v>0</v>
      </c>
      <c r="F9" s="48">
        <v>0</v>
      </c>
      <c r="G9" s="46">
        <f t="shared" si="2"/>
        <v>115.02</v>
      </c>
      <c r="H9" s="48">
        <v>175.5</v>
      </c>
      <c r="I9" s="48">
        <v>3</v>
      </c>
      <c r="J9" s="48">
        <v>107.99</v>
      </c>
      <c r="K9" s="48">
        <v>436.5</v>
      </c>
      <c r="L9" s="48">
        <v>14.39</v>
      </c>
      <c r="M9" s="48">
        <v>10</v>
      </c>
      <c r="N9" s="48">
        <v>250.84</v>
      </c>
      <c r="O9" s="48">
        <v>687.97</v>
      </c>
      <c r="P9" s="48">
        <v>48.13</v>
      </c>
      <c r="Q9" s="48">
        <v>0</v>
      </c>
      <c r="R9" s="48">
        <v>0</v>
      </c>
      <c r="S9" s="48">
        <v>1241</v>
      </c>
      <c r="T9" s="48">
        <v>0</v>
      </c>
      <c r="U9" s="46">
        <f t="shared" si="0"/>
        <v>2975.32</v>
      </c>
      <c r="V9" s="48">
        <v>287.27</v>
      </c>
      <c r="W9" s="48">
        <v>0</v>
      </c>
      <c r="X9" s="46">
        <f t="shared" si="3"/>
        <v>287.27</v>
      </c>
      <c r="Y9" s="48">
        <v>0</v>
      </c>
      <c r="Z9" s="48">
        <v>0</v>
      </c>
      <c r="AA9" s="48">
        <v>0.15</v>
      </c>
      <c r="AB9" s="48">
        <v>0</v>
      </c>
      <c r="AC9" s="46">
        <f t="shared" si="4"/>
        <v>0.15</v>
      </c>
      <c r="AD9" s="48">
        <v>2575.5700000000002</v>
      </c>
      <c r="AE9" s="46">
        <f t="shared" si="1"/>
        <v>2575.5700000000002</v>
      </c>
      <c r="AF9" s="48"/>
      <c r="AG9" s="46">
        <f t="shared" si="5"/>
        <v>5953.3300000000008</v>
      </c>
    </row>
    <row r="10" spans="1:35" s="7" customFormat="1">
      <c r="A10" s="56">
        <v>43109</v>
      </c>
      <c r="B10" s="48">
        <v>138.53</v>
      </c>
      <c r="C10" s="48">
        <v>0</v>
      </c>
      <c r="D10" s="48">
        <v>0</v>
      </c>
      <c r="E10" s="48">
        <v>0</v>
      </c>
      <c r="F10" s="48">
        <v>0</v>
      </c>
      <c r="G10" s="46">
        <f t="shared" si="2"/>
        <v>138.53</v>
      </c>
      <c r="H10" s="48">
        <v>145.5</v>
      </c>
      <c r="I10" s="48">
        <v>1</v>
      </c>
      <c r="J10" s="48">
        <v>221.77</v>
      </c>
      <c r="K10" s="48">
        <v>3210.83</v>
      </c>
      <c r="L10" s="48">
        <v>19.2</v>
      </c>
      <c r="M10" s="48">
        <v>16</v>
      </c>
      <c r="N10" s="48">
        <v>1268.1500000000001</v>
      </c>
      <c r="O10" s="48">
        <v>0</v>
      </c>
      <c r="P10" s="48">
        <v>448.76</v>
      </c>
      <c r="Q10" s="48">
        <v>17595</v>
      </c>
      <c r="R10" s="48">
        <v>47.5</v>
      </c>
      <c r="S10" s="48">
        <v>1081</v>
      </c>
      <c r="T10" s="48">
        <v>0</v>
      </c>
      <c r="U10" s="46">
        <f t="shared" si="0"/>
        <v>24054.71</v>
      </c>
      <c r="V10" s="48">
        <v>306.33</v>
      </c>
      <c r="W10" s="48">
        <v>0</v>
      </c>
      <c r="X10" s="46">
        <f t="shared" si="3"/>
        <v>306.33</v>
      </c>
      <c r="Y10" s="48">
        <v>0</v>
      </c>
      <c r="Z10" s="48">
        <v>6</v>
      </c>
      <c r="AA10" s="48">
        <v>0</v>
      </c>
      <c r="AB10" s="48">
        <v>0</v>
      </c>
      <c r="AC10" s="46">
        <f t="shared" si="4"/>
        <v>6</v>
      </c>
      <c r="AD10" s="48">
        <v>2023.94</v>
      </c>
      <c r="AE10" s="46">
        <f t="shared" si="1"/>
        <v>2023.94</v>
      </c>
      <c r="AF10" s="48"/>
      <c r="AG10" s="46">
        <f t="shared" si="5"/>
        <v>26529.51</v>
      </c>
    </row>
    <row r="11" spans="1:35" s="7" customFormat="1">
      <c r="A11" s="56">
        <v>43110</v>
      </c>
      <c r="B11" s="48">
        <v>60.24</v>
      </c>
      <c r="C11" s="48">
        <v>0</v>
      </c>
      <c r="D11" s="48">
        <v>0</v>
      </c>
      <c r="E11" s="48">
        <v>0</v>
      </c>
      <c r="F11" s="48">
        <v>0</v>
      </c>
      <c r="G11" s="46">
        <f t="shared" si="2"/>
        <v>60.24</v>
      </c>
      <c r="H11" s="48">
        <v>106.5</v>
      </c>
      <c r="I11" s="48">
        <v>1</v>
      </c>
      <c r="J11" s="48">
        <v>68.03</v>
      </c>
      <c r="K11" s="48">
        <v>142.46</v>
      </c>
      <c r="L11" s="48">
        <v>6.01</v>
      </c>
      <c r="M11" s="48">
        <v>6</v>
      </c>
      <c r="N11" s="48">
        <v>144.38</v>
      </c>
      <c r="O11" s="48">
        <v>519.26</v>
      </c>
      <c r="P11" s="48">
        <v>23.75</v>
      </c>
      <c r="Q11" s="48">
        <v>0</v>
      </c>
      <c r="R11" s="48">
        <v>15</v>
      </c>
      <c r="S11" s="48">
        <v>91</v>
      </c>
      <c r="T11" s="48">
        <v>0</v>
      </c>
      <c r="U11" s="46">
        <f t="shared" si="0"/>
        <v>1123.3899999999999</v>
      </c>
      <c r="V11" s="48">
        <v>554.47</v>
      </c>
      <c r="W11" s="48">
        <v>0</v>
      </c>
      <c r="X11" s="46">
        <f t="shared" si="3"/>
        <v>554.47</v>
      </c>
      <c r="Y11" s="48">
        <v>0</v>
      </c>
      <c r="Z11" s="48">
        <v>0</v>
      </c>
      <c r="AA11" s="48">
        <v>0</v>
      </c>
      <c r="AB11" s="48">
        <v>0</v>
      </c>
      <c r="AC11" s="46">
        <f t="shared" si="4"/>
        <v>0</v>
      </c>
      <c r="AD11" s="48">
        <v>1732.27</v>
      </c>
      <c r="AE11" s="46">
        <f t="shared" si="1"/>
        <v>1732.27</v>
      </c>
      <c r="AF11" s="48"/>
      <c r="AG11" s="46">
        <f t="shared" si="5"/>
        <v>3470.3699999999994</v>
      </c>
    </row>
    <row r="12" spans="1:35" s="7" customFormat="1">
      <c r="A12" s="56">
        <v>43111</v>
      </c>
      <c r="B12" s="48">
        <v>40</v>
      </c>
      <c r="C12" s="48">
        <v>0</v>
      </c>
      <c r="D12" s="48">
        <v>0</v>
      </c>
      <c r="E12" s="48">
        <v>0</v>
      </c>
      <c r="F12" s="48">
        <v>0</v>
      </c>
      <c r="G12" s="46">
        <f t="shared" si="2"/>
        <v>40</v>
      </c>
      <c r="H12" s="48">
        <v>86.5</v>
      </c>
      <c r="I12" s="48">
        <v>1</v>
      </c>
      <c r="J12" s="48">
        <v>7.68</v>
      </c>
      <c r="K12" s="48">
        <v>976.05</v>
      </c>
      <c r="L12" s="48">
        <v>1.65</v>
      </c>
      <c r="M12" s="48">
        <v>0</v>
      </c>
      <c r="N12" s="48">
        <v>176.31</v>
      </c>
      <c r="O12" s="48">
        <v>175.12</v>
      </c>
      <c r="P12" s="48">
        <v>99.82</v>
      </c>
      <c r="Q12" s="48">
        <v>0</v>
      </c>
      <c r="R12" s="48">
        <v>2.5</v>
      </c>
      <c r="S12" s="48">
        <v>706.07</v>
      </c>
      <c r="T12" s="48">
        <v>0</v>
      </c>
      <c r="U12" s="46">
        <f t="shared" si="0"/>
        <v>2232.6999999999998</v>
      </c>
      <c r="V12" s="48">
        <v>574.20000000000005</v>
      </c>
      <c r="W12" s="48">
        <v>0</v>
      </c>
      <c r="X12" s="46">
        <f t="shared" si="3"/>
        <v>574.20000000000005</v>
      </c>
      <c r="Y12" s="48">
        <v>0</v>
      </c>
      <c r="Z12" s="48">
        <v>0</v>
      </c>
      <c r="AA12" s="48">
        <v>0</v>
      </c>
      <c r="AB12" s="48">
        <v>0</v>
      </c>
      <c r="AC12" s="46">
        <f t="shared" si="4"/>
        <v>0</v>
      </c>
      <c r="AD12" s="48">
        <v>1009.87</v>
      </c>
      <c r="AE12" s="46">
        <f t="shared" si="1"/>
        <v>1009.87</v>
      </c>
      <c r="AF12" s="48"/>
      <c r="AG12" s="46">
        <f t="shared" si="5"/>
        <v>3856.77</v>
      </c>
    </row>
    <row r="13" spans="1:35" s="7" customFormat="1">
      <c r="A13" s="56">
        <v>43114</v>
      </c>
      <c r="B13" s="48">
        <v>39.659999999999997</v>
      </c>
      <c r="C13" s="48">
        <v>5.03</v>
      </c>
      <c r="D13" s="48">
        <v>0</v>
      </c>
      <c r="E13" s="48">
        <v>0</v>
      </c>
      <c r="F13" s="48">
        <v>0</v>
      </c>
      <c r="G13" s="46">
        <f t="shared" si="2"/>
        <v>44.69</v>
      </c>
      <c r="H13" s="48">
        <v>150.5</v>
      </c>
      <c r="I13" s="48">
        <v>0</v>
      </c>
      <c r="J13" s="48">
        <v>8.3800000000000008</v>
      </c>
      <c r="K13" s="48">
        <v>441.1</v>
      </c>
      <c r="L13" s="48">
        <v>1.51</v>
      </c>
      <c r="M13" s="48">
        <v>6</v>
      </c>
      <c r="N13" s="48">
        <v>179.46</v>
      </c>
      <c r="O13" s="48">
        <v>166.78</v>
      </c>
      <c r="P13" s="48">
        <v>35.979999999999997</v>
      </c>
      <c r="Q13" s="48">
        <v>0</v>
      </c>
      <c r="R13" s="48">
        <v>10</v>
      </c>
      <c r="S13" s="48">
        <v>1862</v>
      </c>
      <c r="T13" s="48">
        <v>0</v>
      </c>
      <c r="U13" s="46">
        <f t="shared" si="0"/>
        <v>2861.71</v>
      </c>
      <c r="V13" s="48">
        <v>590.1</v>
      </c>
      <c r="W13" s="48">
        <v>0</v>
      </c>
      <c r="X13" s="46">
        <f t="shared" si="3"/>
        <v>590.1</v>
      </c>
      <c r="Y13" s="48">
        <v>0</v>
      </c>
      <c r="Z13" s="48">
        <v>0</v>
      </c>
      <c r="AA13" s="48">
        <v>0</v>
      </c>
      <c r="AB13" s="48">
        <v>0</v>
      </c>
      <c r="AC13" s="46">
        <f>SUM(Y13:AB13)</f>
        <v>0</v>
      </c>
      <c r="AD13" s="48">
        <v>442.95</v>
      </c>
      <c r="AE13" s="46">
        <f t="shared" si="1"/>
        <v>442.95</v>
      </c>
      <c r="AF13" s="48"/>
      <c r="AG13" s="46">
        <f t="shared" si="5"/>
        <v>3939.4500000000003</v>
      </c>
    </row>
    <row r="14" spans="1:35" s="7" customFormat="1">
      <c r="A14" s="56">
        <v>43115</v>
      </c>
      <c r="B14" s="48">
        <v>77.27</v>
      </c>
      <c r="C14" s="48">
        <v>0</v>
      </c>
      <c r="D14" s="48">
        <v>0</v>
      </c>
      <c r="E14" s="48">
        <v>0</v>
      </c>
      <c r="F14" s="48">
        <v>37.5</v>
      </c>
      <c r="G14" s="46">
        <f>SUM(B14:F14)</f>
        <v>114.77</v>
      </c>
      <c r="H14" s="48">
        <v>168.5</v>
      </c>
      <c r="I14" s="48">
        <v>0</v>
      </c>
      <c r="J14" s="48">
        <v>22.38</v>
      </c>
      <c r="K14" s="48">
        <v>149.69999999999999</v>
      </c>
      <c r="L14" s="48">
        <v>1.38</v>
      </c>
      <c r="M14" s="48">
        <v>25</v>
      </c>
      <c r="N14" s="48">
        <v>236.71</v>
      </c>
      <c r="O14" s="48">
        <v>771.37</v>
      </c>
      <c r="P14" s="48">
        <v>31.43</v>
      </c>
      <c r="Q14" s="48">
        <v>0</v>
      </c>
      <c r="R14" s="48">
        <v>32.5</v>
      </c>
      <c r="S14" s="48">
        <v>2103</v>
      </c>
      <c r="T14" s="48">
        <v>0</v>
      </c>
      <c r="U14" s="46">
        <f t="shared" si="0"/>
        <v>3541.9700000000003</v>
      </c>
      <c r="V14" s="48">
        <v>683.72</v>
      </c>
      <c r="W14" s="48">
        <v>0</v>
      </c>
      <c r="X14" s="46">
        <f t="shared" si="3"/>
        <v>683.72</v>
      </c>
      <c r="Y14" s="48">
        <v>0</v>
      </c>
      <c r="Z14" s="48">
        <v>3</v>
      </c>
      <c r="AA14" s="48">
        <v>0</v>
      </c>
      <c r="AB14" s="48">
        <v>0</v>
      </c>
      <c r="AC14" s="46">
        <f>SUM(Y14:AB14)</f>
        <v>3</v>
      </c>
      <c r="AD14" s="48">
        <v>1335.87</v>
      </c>
      <c r="AE14" s="46">
        <f t="shared" si="1"/>
        <v>1335.87</v>
      </c>
      <c r="AF14" s="48" t="s">
        <v>58</v>
      </c>
      <c r="AG14" s="46">
        <f t="shared" si="5"/>
        <v>5679.3300000000008</v>
      </c>
    </row>
    <row r="15" spans="1:35" s="7" customFormat="1">
      <c r="A15" s="56">
        <v>43116</v>
      </c>
      <c r="B15" s="48">
        <v>16.3</v>
      </c>
      <c r="C15" s="48">
        <v>0</v>
      </c>
      <c r="D15" s="48">
        <v>0</v>
      </c>
      <c r="E15" s="48">
        <v>0</v>
      </c>
      <c r="F15" s="48">
        <v>0</v>
      </c>
      <c r="G15" s="46">
        <f t="shared" ref="G15:G26" si="6">SUM(B15:F15)</f>
        <v>16.3</v>
      </c>
      <c r="H15" s="48">
        <v>129.5</v>
      </c>
      <c r="I15" s="48">
        <v>1</v>
      </c>
      <c r="J15" s="48">
        <v>20.91</v>
      </c>
      <c r="K15" s="48">
        <v>214.01</v>
      </c>
      <c r="L15" s="48">
        <v>2.25</v>
      </c>
      <c r="M15" s="48">
        <v>16</v>
      </c>
      <c r="N15" s="48">
        <v>65.069999999999993</v>
      </c>
      <c r="O15" s="48">
        <v>30</v>
      </c>
      <c r="P15" s="48">
        <v>16.22</v>
      </c>
      <c r="Q15" s="48">
        <v>0</v>
      </c>
      <c r="R15" s="48">
        <v>38</v>
      </c>
      <c r="S15" s="48">
        <v>0</v>
      </c>
      <c r="T15" s="48">
        <v>0</v>
      </c>
      <c r="U15" s="46">
        <f t="shared" si="0"/>
        <v>532.95999999999992</v>
      </c>
      <c r="V15" s="48">
        <v>336.95</v>
      </c>
      <c r="W15" s="48">
        <v>0</v>
      </c>
      <c r="X15" s="46">
        <f>SUM(V15:W15)</f>
        <v>336.95</v>
      </c>
      <c r="Y15" s="48">
        <v>0</v>
      </c>
      <c r="Z15" s="48">
        <v>8.7100000000000009</v>
      </c>
      <c r="AA15" s="48">
        <v>0</v>
      </c>
      <c r="AB15" s="48">
        <v>17</v>
      </c>
      <c r="AC15" s="46">
        <f t="shared" si="4"/>
        <v>25.71</v>
      </c>
      <c r="AD15" s="48">
        <v>467.81</v>
      </c>
      <c r="AE15" s="46">
        <f t="shared" si="1"/>
        <v>467.81</v>
      </c>
      <c r="AF15" s="48"/>
      <c r="AG15" s="46">
        <f t="shared" si="5"/>
        <v>1379.7299999999998</v>
      </c>
    </row>
    <row r="16" spans="1:35" s="7" customFormat="1">
      <c r="A16" s="56">
        <v>43117</v>
      </c>
      <c r="B16" s="48">
        <v>105.06</v>
      </c>
      <c r="C16" s="48">
        <v>0</v>
      </c>
      <c r="D16" s="48">
        <v>0</v>
      </c>
      <c r="E16" s="48">
        <v>0</v>
      </c>
      <c r="F16" s="48">
        <v>0</v>
      </c>
      <c r="G16" s="46">
        <f t="shared" si="6"/>
        <v>105.06</v>
      </c>
      <c r="H16" s="48">
        <v>132</v>
      </c>
      <c r="I16" s="48">
        <v>0</v>
      </c>
      <c r="J16" s="48">
        <v>15.07</v>
      </c>
      <c r="K16" s="48">
        <v>77.02</v>
      </c>
      <c r="L16" s="48">
        <v>4.03</v>
      </c>
      <c r="M16" s="48">
        <v>0</v>
      </c>
      <c r="N16" s="48">
        <v>64.319999999999993</v>
      </c>
      <c r="O16" s="48">
        <v>363.05</v>
      </c>
      <c r="P16" s="48">
        <v>13.93</v>
      </c>
      <c r="Q16" s="48">
        <v>0</v>
      </c>
      <c r="R16" s="48">
        <v>22.5</v>
      </c>
      <c r="S16" s="48">
        <v>105</v>
      </c>
      <c r="T16" s="48">
        <v>0</v>
      </c>
      <c r="U16" s="46">
        <f t="shared" si="0"/>
        <v>796.92</v>
      </c>
      <c r="V16" s="48">
        <v>383.9</v>
      </c>
      <c r="W16" s="48">
        <v>0</v>
      </c>
      <c r="X16" s="46">
        <f t="shared" si="3"/>
        <v>383.9</v>
      </c>
      <c r="Y16" s="48">
        <v>0</v>
      </c>
      <c r="Z16" s="48">
        <v>0</v>
      </c>
      <c r="AA16" s="48">
        <v>0</v>
      </c>
      <c r="AB16" s="48">
        <v>0</v>
      </c>
      <c r="AC16" s="46">
        <f t="shared" si="4"/>
        <v>0</v>
      </c>
      <c r="AD16" s="48">
        <v>408.11</v>
      </c>
      <c r="AE16" s="46">
        <f t="shared" si="1"/>
        <v>408.11</v>
      </c>
      <c r="AF16" s="48"/>
      <c r="AG16" s="46">
        <f t="shared" si="5"/>
        <v>1693.9899999999998</v>
      </c>
    </row>
    <row r="17" spans="1:35" s="7" customFormat="1">
      <c r="A17" s="56">
        <v>43118</v>
      </c>
      <c r="B17" s="48">
        <v>35.1</v>
      </c>
      <c r="C17" s="48">
        <v>0</v>
      </c>
      <c r="D17" s="48">
        <v>0</v>
      </c>
      <c r="E17" s="48">
        <v>0</v>
      </c>
      <c r="F17" s="48">
        <v>0</v>
      </c>
      <c r="G17" s="46">
        <f t="shared" si="6"/>
        <v>35.1</v>
      </c>
      <c r="H17" s="48">
        <v>115</v>
      </c>
      <c r="I17" s="48">
        <v>0</v>
      </c>
      <c r="J17" s="48">
        <v>19.91</v>
      </c>
      <c r="K17" s="48">
        <v>1063.98</v>
      </c>
      <c r="L17" s="48">
        <v>6.34</v>
      </c>
      <c r="M17" s="48">
        <v>0</v>
      </c>
      <c r="N17" s="48">
        <v>91.1</v>
      </c>
      <c r="O17" s="48">
        <v>188.97</v>
      </c>
      <c r="P17" s="48">
        <v>72.69</v>
      </c>
      <c r="Q17" s="48">
        <v>0</v>
      </c>
      <c r="R17" s="48">
        <v>40</v>
      </c>
      <c r="S17" s="48">
        <v>35.049999999999997</v>
      </c>
      <c r="T17" s="48">
        <v>0</v>
      </c>
      <c r="U17" s="46">
        <f t="shared" si="0"/>
        <v>1633.04</v>
      </c>
      <c r="V17" s="48">
        <v>356.38</v>
      </c>
      <c r="W17" s="48">
        <v>0</v>
      </c>
      <c r="X17" s="46">
        <f t="shared" si="3"/>
        <v>356.38</v>
      </c>
      <c r="Y17" s="48">
        <v>0</v>
      </c>
      <c r="Z17" s="48">
        <v>0</v>
      </c>
      <c r="AA17" s="48">
        <v>0</v>
      </c>
      <c r="AB17" s="48">
        <v>0</v>
      </c>
      <c r="AC17" s="46">
        <f t="shared" si="4"/>
        <v>0</v>
      </c>
      <c r="AD17" s="48">
        <v>69.209999999999994</v>
      </c>
      <c r="AE17" s="46">
        <f t="shared" si="1"/>
        <v>69.209999999999994</v>
      </c>
      <c r="AF17" s="48"/>
      <c r="AG17" s="46">
        <f t="shared" si="5"/>
        <v>2093.73</v>
      </c>
    </row>
    <row r="18" spans="1:35" s="7" customFormat="1">
      <c r="A18" s="56">
        <v>43119</v>
      </c>
      <c r="B18" s="48">
        <v>0</v>
      </c>
      <c r="C18" s="48">
        <v>0</v>
      </c>
      <c r="D18" s="48">
        <v>0</v>
      </c>
      <c r="E18" s="48">
        <v>0</v>
      </c>
      <c r="F18" s="48">
        <v>27.6</v>
      </c>
      <c r="G18" s="46">
        <f t="shared" si="6"/>
        <v>27.6</v>
      </c>
      <c r="H18" s="48">
        <v>85</v>
      </c>
      <c r="I18" s="48">
        <v>0</v>
      </c>
      <c r="J18" s="48">
        <v>24.66</v>
      </c>
      <c r="K18" s="48">
        <v>319.36</v>
      </c>
      <c r="L18" s="48">
        <v>6.52</v>
      </c>
      <c r="M18" s="48">
        <v>0</v>
      </c>
      <c r="N18" s="48">
        <v>54.78</v>
      </c>
      <c r="O18" s="48">
        <v>213.22</v>
      </c>
      <c r="P18" s="48">
        <v>48.76</v>
      </c>
      <c r="Q18" s="48">
        <v>0</v>
      </c>
      <c r="R18" s="48">
        <v>10</v>
      </c>
      <c r="S18" s="48">
        <v>0</v>
      </c>
      <c r="T18" s="48">
        <v>0</v>
      </c>
      <c r="U18" s="46">
        <f t="shared" si="0"/>
        <v>762.3</v>
      </c>
      <c r="V18" s="48">
        <v>274.35000000000002</v>
      </c>
      <c r="W18" s="48">
        <v>0</v>
      </c>
      <c r="X18" s="46">
        <f t="shared" si="3"/>
        <v>274.35000000000002</v>
      </c>
      <c r="Y18" s="48">
        <v>0</v>
      </c>
      <c r="Z18" s="48">
        <v>3</v>
      </c>
      <c r="AA18" s="48">
        <v>0</v>
      </c>
      <c r="AB18" s="48">
        <v>0</v>
      </c>
      <c r="AC18" s="46">
        <f t="shared" si="4"/>
        <v>3</v>
      </c>
      <c r="AD18" s="48">
        <v>265.88</v>
      </c>
      <c r="AE18" s="46">
        <f t="shared" si="1"/>
        <v>265.88</v>
      </c>
      <c r="AF18" s="48"/>
      <c r="AG18" s="46">
        <f t="shared" si="5"/>
        <v>1333.1299999999999</v>
      </c>
    </row>
    <row r="19" spans="1:35" s="7" customFormat="1">
      <c r="A19" s="56">
        <v>43122</v>
      </c>
      <c r="B19" s="48">
        <v>0</v>
      </c>
      <c r="C19" s="48">
        <v>0</v>
      </c>
      <c r="D19" s="48">
        <v>6.86</v>
      </c>
      <c r="E19" s="48">
        <v>0</v>
      </c>
      <c r="F19" s="48">
        <v>0</v>
      </c>
      <c r="G19" s="46">
        <f t="shared" si="6"/>
        <v>6.86</v>
      </c>
      <c r="H19" s="48">
        <v>114</v>
      </c>
      <c r="I19" s="48">
        <v>0</v>
      </c>
      <c r="J19" s="48">
        <v>51.41</v>
      </c>
      <c r="K19" s="48">
        <v>173.37</v>
      </c>
      <c r="L19" s="48">
        <v>4.66</v>
      </c>
      <c r="M19" s="48">
        <v>0</v>
      </c>
      <c r="N19" s="48">
        <v>69.11</v>
      </c>
      <c r="O19" s="48">
        <v>612.17999999999995</v>
      </c>
      <c r="P19" s="48">
        <v>28.85</v>
      </c>
      <c r="Q19" s="48">
        <v>0</v>
      </c>
      <c r="R19" s="48">
        <v>2.5</v>
      </c>
      <c r="S19" s="48">
        <v>174</v>
      </c>
      <c r="T19" s="48">
        <v>0</v>
      </c>
      <c r="U19" s="46">
        <f t="shared" si="0"/>
        <v>1230.08</v>
      </c>
      <c r="V19" s="48">
        <v>509.27</v>
      </c>
      <c r="W19" s="48">
        <v>0</v>
      </c>
      <c r="X19" s="46">
        <f t="shared" si="3"/>
        <v>509.27</v>
      </c>
      <c r="Y19" s="48">
        <v>0</v>
      </c>
      <c r="Z19" s="48">
        <v>0</v>
      </c>
      <c r="AA19" s="48">
        <v>0</v>
      </c>
      <c r="AB19" s="48">
        <v>0</v>
      </c>
      <c r="AC19" s="46">
        <f t="shared" si="4"/>
        <v>0</v>
      </c>
      <c r="AD19" s="48">
        <v>311.86</v>
      </c>
      <c r="AE19" s="46">
        <f t="shared" si="1"/>
        <v>311.86</v>
      </c>
      <c r="AF19" s="48"/>
      <c r="AG19" s="46">
        <f t="shared" si="5"/>
        <v>2058.0700000000002</v>
      </c>
    </row>
    <row r="20" spans="1:35" s="7" customFormat="1">
      <c r="A20" s="56">
        <v>43123</v>
      </c>
      <c r="B20" s="48">
        <v>334.74</v>
      </c>
      <c r="C20" s="48">
        <v>0</v>
      </c>
      <c r="D20" s="48">
        <v>0</v>
      </c>
      <c r="E20" s="48">
        <v>0</v>
      </c>
      <c r="F20" s="48">
        <v>0</v>
      </c>
      <c r="G20" s="46">
        <f t="shared" si="6"/>
        <v>334.74</v>
      </c>
      <c r="H20" s="48">
        <v>78.5</v>
      </c>
      <c r="I20" s="48">
        <v>0</v>
      </c>
      <c r="J20" s="48">
        <v>7.86</v>
      </c>
      <c r="K20" s="48">
        <v>113.15</v>
      </c>
      <c r="L20" s="48">
        <v>0.68</v>
      </c>
      <c r="M20" s="48">
        <v>6</v>
      </c>
      <c r="N20" s="48">
        <v>69.930000000000007</v>
      </c>
      <c r="O20" s="48">
        <v>0</v>
      </c>
      <c r="P20" s="48">
        <v>30.8</v>
      </c>
      <c r="Q20" s="48">
        <v>0</v>
      </c>
      <c r="R20" s="48">
        <v>0</v>
      </c>
      <c r="S20" s="48">
        <v>600.70000000000005</v>
      </c>
      <c r="T20" s="48">
        <v>0</v>
      </c>
      <c r="U20" s="46">
        <f t="shared" si="0"/>
        <v>907.62000000000012</v>
      </c>
      <c r="V20" s="48">
        <v>172.2</v>
      </c>
      <c r="W20" s="48">
        <v>0</v>
      </c>
      <c r="X20" s="46">
        <f t="shared" si="3"/>
        <v>172.2</v>
      </c>
      <c r="Y20" s="48">
        <v>0</v>
      </c>
      <c r="Z20" s="48">
        <v>0</v>
      </c>
      <c r="AA20" s="48">
        <v>0</v>
      </c>
      <c r="AB20" s="48">
        <v>0</v>
      </c>
      <c r="AC20" s="46">
        <f t="shared" si="4"/>
        <v>0</v>
      </c>
      <c r="AD20" s="48">
        <v>54.11</v>
      </c>
      <c r="AE20" s="46">
        <f t="shared" si="1"/>
        <v>54.11</v>
      </c>
      <c r="AF20" s="48"/>
      <c r="AG20" s="46">
        <f t="shared" si="5"/>
        <v>1468.67</v>
      </c>
    </row>
    <row r="21" spans="1:35" s="7" customFormat="1">
      <c r="A21" s="56">
        <v>43124</v>
      </c>
      <c r="B21" s="48">
        <v>213</v>
      </c>
      <c r="C21" s="48">
        <v>0</v>
      </c>
      <c r="D21" s="48">
        <v>0</v>
      </c>
      <c r="E21" s="48">
        <v>0</v>
      </c>
      <c r="F21" s="48">
        <v>3.09</v>
      </c>
      <c r="G21" s="46">
        <f t="shared" si="6"/>
        <v>216.09</v>
      </c>
      <c r="H21" s="48">
        <v>87</v>
      </c>
      <c r="I21" s="48">
        <v>1</v>
      </c>
      <c r="J21" s="48">
        <v>25.78</v>
      </c>
      <c r="K21" s="48">
        <v>981.75</v>
      </c>
      <c r="L21" s="48">
        <v>5.23</v>
      </c>
      <c r="M21" s="48">
        <v>16</v>
      </c>
      <c r="N21" s="48">
        <v>89.92</v>
      </c>
      <c r="O21" s="48">
        <v>339.93</v>
      </c>
      <c r="P21" s="48">
        <v>38.39</v>
      </c>
      <c r="Q21" s="48">
        <v>0</v>
      </c>
      <c r="R21" s="48">
        <v>32.5</v>
      </c>
      <c r="S21" s="48">
        <v>69.8</v>
      </c>
      <c r="T21" s="48">
        <v>0</v>
      </c>
      <c r="U21" s="46">
        <f t="shared" si="0"/>
        <v>1687.3000000000002</v>
      </c>
      <c r="V21" s="48">
        <v>206.9</v>
      </c>
      <c r="W21" s="48">
        <v>0</v>
      </c>
      <c r="X21" s="46">
        <f t="shared" si="3"/>
        <v>206.9</v>
      </c>
      <c r="Y21" s="48">
        <v>0</v>
      </c>
      <c r="Z21" s="48">
        <v>0</v>
      </c>
      <c r="AA21" s="48">
        <v>0</v>
      </c>
      <c r="AB21" s="48">
        <v>0</v>
      </c>
      <c r="AC21" s="46">
        <f t="shared" si="4"/>
        <v>0</v>
      </c>
      <c r="AD21" s="48">
        <v>115.39</v>
      </c>
      <c r="AE21" s="46">
        <f t="shared" si="1"/>
        <v>115.39</v>
      </c>
      <c r="AF21" s="48"/>
      <c r="AG21" s="46">
        <f t="shared" si="5"/>
        <v>2225.6800000000003</v>
      </c>
    </row>
    <row r="22" spans="1:35" s="7" customFormat="1">
      <c r="A22" s="56">
        <v>43125</v>
      </c>
      <c r="B22" s="48">
        <v>0</v>
      </c>
      <c r="C22" s="48">
        <v>0</v>
      </c>
      <c r="D22" s="48">
        <v>0</v>
      </c>
      <c r="E22" s="48">
        <v>0</v>
      </c>
      <c r="F22" s="48">
        <v>0</v>
      </c>
      <c r="G22" s="46">
        <f t="shared" si="6"/>
        <v>0</v>
      </c>
      <c r="H22" s="48">
        <v>94</v>
      </c>
      <c r="I22" s="48">
        <v>1</v>
      </c>
      <c r="J22" s="48">
        <v>25.59</v>
      </c>
      <c r="K22" s="48">
        <v>172.96</v>
      </c>
      <c r="L22" s="48">
        <v>3.58</v>
      </c>
      <c r="M22" s="48">
        <v>10</v>
      </c>
      <c r="N22" s="48">
        <v>95.36</v>
      </c>
      <c r="O22" s="48">
        <v>157.18</v>
      </c>
      <c r="P22" s="48">
        <v>11.33</v>
      </c>
      <c r="Q22" s="48">
        <v>0</v>
      </c>
      <c r="R22" s="48">
        <v>0</v>
      </c>
      <c r="S22" s="48">
        <v>5</v>
      </c>
      <c r="T22" s="48">
        <v>0</v>
      </c>
      <c r="U22" s="46">
        <f t="shared" si="0"/>
        <v>576.00000000000011</v>
      </c>
      <c r="V22" s="48">
        <v>286.75</v>
      </c>
      <c r="W22" s="48">
        <v>0</v>
      </c>
      <c r="X22" s="46">
        <f t="shared" si="3"/>
        <v>286.75</v>
      </c>
      <c r="Y22" s="48">
        <v>0</v>
      </c>
      <c r="Z22" s="48">
        <v>0</v>
      </c>
      <c r="AA22" s="48">
        <v>0</v>
      </c>
      <c r="AB22" s="48">
        <v>0</v>
      </c>
      <c r="AC22" s="46">
        <f t="shared" si="4"/>
        <v>0</v>
      </c>
      <c r="AD22" s="48">
        <v>1233</v>
      </c>
      <c r="AE22" s="46">
        <f t="shared" si="1"/>
        <v>1233</v>
      </c>
      <c r="AF22" s="48"/>
      <c r="AG22" s="46">
        <f t="shared" si="5"/>
        <v>2095.75</v>
      </c>
    </row>
    <row r="23" spans="1:35" s="7" customFormat="1">
      <c r="A23" s="56">
        <v>43126</v>
      </c>
      <c r="B23" s="48">
        <v>1269.2</v>
      </c>
      <c r="C23" s="48">
        <v>429</v>
      </c>
      <c r="D23" s="48">
        <v>0</v>
      </c>
      <c r="E23" s="48">
        <v>0</v>
      </c>
      <c r="F23" s="48">
        <v>0</v>
      </c>
      <c r="G23" s="46">
        <f t="shared" si="6"/>
        <v>1698.2</v>
      </c>
      <c r="H23" s="48">
        <v>104.5</v>
      </c>
      <c r="I23" s="48">
        <v>0</v>
      </c>
      <c r="J23" s="48">
        <v>68.72</v>
      </c>
      <c r="K23" s="48">
        <v>1681.93</v>
      </c>
      <c r="L23" s="48">
        <v>2.2599999999999998</v>
      </c>
      <c r="M23" s="48">
        <v>0</v>
      </c>
      <c r="N23" s="48">
        <v>256.79000000000002</v>
      </c>
      <c r="O23" s="48">
        <v>154.94</v>
      </c>
      <c r="P23" s="48">
        <v>111.41</v>
      </c>
      <c r="Q23" s="48">
        <v>0</v>
      </c>
      <c r="R23" s="48">
        <v>40</v>
      </c>
      <c r="S23" s="48">
        <v>11</v>
      </c>
      <c r="T23" s="48">
        <v>0</v>
      </c>
      <c r="U23" s="46">
        <f t="shared" si="0"/>
        <v>2431.5500000000002</v>
      </c>
      <c r="V23" s="48">
        <v>407.87</v>
      </c>
      <c r="W23" s="48">
        <v>0</v>
      </c>
      <c r="X23" s="46">
        <f t="shared" si="3"/>
        <v>407.87</v>
      </c>
      <c r="Y23" s="48">
        <v>0</v>
      </c>
      <c r="Z23" s="48">
        <v>5.71</v>
      </c>
      <c r="AA23" s="48">
        <v>0</v>
      </c>
      <c r="AB23" s="48">
        <v>0</v>
      </c>
      <c r="AC23" s="46">
        <f t="shared" si="4"/>
        <v>5.71</v>
      </c>
      <c r="AD23" s="48">
        <v>999.43</v>
      </c>
      <c r="AE23" s="46">
        <f t="shared" si="1"/>
        <v>999.43</v>
      </c>
      <c r="AF23" s="48"/>
      <c r="AG23" s="46">
        <f t="shared" si="5"/>
        <v>5542.76</v>
      </c>
    </row>
    <row r="24" spans="1:35" s="7" customFormat="1">
      <c r="A24" s="56">
        <v>43129</v>
      </c>
      <c r="B24" s="48">
        <v>1936.02</v>
      </c>
      <c r="C24" s="48">
        <v>0</v>
      </c>
      <c r="D24" s="48">
        <v>0</v>
      </c>
      <c r="E24" s="48">
        <v>0</v>
      </c>
      <c r="F24" s="48">
        <v>16.059999999999999</v>
      </c>
      <c r="G24" s="46">
        <f t="shared" si="6"/>
        <v>1952.08</v>
      </c>
      <c r="H24" s="48">
        <v>129.5</v>
      </c>
      <c r="I24" s="48">
        <v>0</v>
      </c>
      <c r="J24" s="48">
        <v>33.07</v>
      </c>
      <c r="K24" s="48">
        <v>757.69</v>
      </c>
      <c r="L24" s="48">
        <v>1.54</v>
      </c>
      <c r="M24" s="48">
        <v>0</v>
      </c>
      <c r="N24" s="48">
        <v>203.67</v>
      </c>
      <c r="O24" s="48">
        <v>726.08</v>
      </c>
      <c r="P24" s="48">
        <v>48.33</v>
      </c>
      <c r="Q24" s="48">
        <v>0</v>
      </c>
      <c r="R24" s="48">
        <v>60</v>
      </c>
      <c r="S24" s="48">
        <v>261</v>
      </c>
      <c r="T24" s="48">
        <v>0</v>
      </c>
      <c r="U24" s="46">
        <f t="shared" si="0"/>
        <v>2220.88</v>
      </c>
      <c r="V24" s="48">
        <v>521.45000000000005</v>
      </c>
      <c r="W24" s="48">
        <v>0</v>
      </c>
      <c r="X24" s="46">
        <f t="shared" si="3"/>
        <v>521.45000000000005</v>
      </c>
      <c r="Y24" s="48">
        <v>0</v>
      </c>
      <c r="Z24" s="48">
        <v>0</v>
      </c>
      <c r="AA24" s="48">
        <v>0</v>
      </c>
      <c r="AB24" s="48">
        <v>0</v>
      </c>
      <c r="AC24" s="46">
        <f t="shared" si="4"/>
        <v>0</v>
      </c>
      <c r="AD24" s="48">
        <v>301.44</v>
      </c>
      <c r="AE24" s="46">
        <f t="shared" si="1"/>
        <v>301.44</v>
      </c>
      <c r="AF24" s="48"/>
      <c r="AG24" s="46">
        <f t="shared" si="5"/>
        <v>4995.8500000000004</v>
      </c>
    </row>
    <row r="25" spans="1:35" s="7" customFormat="1">
      <c r="A25" s="56">
        <v>43130</v>
      </c>
      <c r="B25" s="48">
        <v>225.73</v>
      </c>
      <c r="C25" s="48">
        <v>0</v>
      </c>
      <c r="D25" s="48">
        <v>0</v>
      </c>
      <c r="E25" s="48">
        <v>0</v>
      </c>
      <c r="F25" s="48">
        <v>0</v>
      </c>
      <c r="G25" s="46">
        <f t="shared" si="6"/>
        <v>225.73</v>
      </c>
      <c r="H25" s="48">
        <v>91</v>
      </c>
      <c r="I25" s="48">
        <v>0</v>
      </c>
      <c r="J25" s="48">
        <v>38.590000000000003</v>
      </c>
      <c r="K25" s="48">
        <v>3883.66</v>
      </c>
      <c r="L25" s="48">
        <v>8.2200000000000006</v>
      </c>
      <c r="M25" s="48">
        <v>0</v>
      </c>
      <c r="N25" s="48">
        <v>265.62</v>
      </c>
      <c r="O25" s="48">
        <v>0</v>
      </c>
      <c r="P25" s="48">
        <v>202.13</v>
      </c>
      <c r="Q25" s="48">
        <v>0</v>
      </c>
      <c r="R25" s="48">
        <v>42.5</v>
      </c>
      <c r="S25" s="48">
        <v>69</v>
      </c>
      <c r="T25" s="48">
        <v>0</v>
      </c>
      <c r="U25" s="46">
        <f t="shared" si="0"/>
        <v>4600.72</v>
      </c>
      <c r="V25" s="48">
        <v>434.47</v>
      </c>
      <c r="W25" s="48">
        <v>0</v>
      </c>
      <c r="X25" s="46">
        <f t="shared" si="3"/>
        <v>434.47</v>
      </c>
      <c r="Y25" s="48">
        <v>0</v>
      </c>
      <c r="Z25" s="48">
        <v>0</v>
      </c>
      <c r="AA25" s="48">
        <v>0</v>
      </c>
      <c r="AB25" s="48">
        <v>0</v>
      </c>
      <c r="AC25" s="46">
        <f t="shared" si="4"/>
        <v>0</v>
      </c>
      <c r="AD25" s="48">
        <v>310.57</v>
      </c>
      <c r="AE25" s="46">
        <f t="shared" si="1"/>
        <v>310.57</v>
      </c>
      <c r="AF25" s="48"/>
      <c r="AG25" s="46">
        <f t="shared" si="5"/>
        <v>5571.49</v>
      </c>
    </row>
    <row r="26" spans="1:35" s="7" customFormat="1">
      <c r="A26" s="56">
        <v>43131</v>
      </c>
      <c r="B26" s="48">
        <v>1954.81</v>
      </c>
      <c r="C26" s="48">
        <v>0</v>
      </c>
      <c r="D26" s="48">
        <v>3.43</v>
      </c>
      <c r="E26" s="48">
        <v>0</v>
      </c>
      <c r="F26" s="48">
        <v>11.92</v>
      </c>
      <c r="G26" s="46">
        <f t="shared" si="6"/>
        <v>1970.16</v>
      </c>
      <c r="H26" s="48">
        <v>70</v>
      </c>
      <c r="I26" s="48">
        <v>1</v>
      </c>
      <c r="J26" s="48">
        <v>31.6</v>
      </c>
      <c r="K26" s="48">
        <v>1486.06</v>
      </c>
      <c r="L26" s="48">
        <v>3.82</v>
      </c>
      <c r="M26" s="48">
        <v>10</v>
      </c>
      <c r="N26" s="48">
        <v>623.99</v>
      </c>
      <c r="O26" s="48">
        <v>403.26</v>
      </c>
      <c r="P26" s="48">
        <v>84.67</v>
      </c>
      <c r="Q26" s="48">
        <v>8064</v>
      </c>
      <c r="R26" s="48">
        <v>10</v>
      </c>
      <c r="S26" s="48">
        <v>225</v>
      </c>
      <c r="T26" s="48">
        <v>0</v>
      </c>
      <c r="U26" s="46">
        <f t="shared" si="0"/>
        <v>11013.4</v>
      </c>
      <c r="V26" s="48">
        <v>360.6</v>
      </c>
      <c r="W26" s="48">
        <v>0</v>
      </c>
      <c r="X26" s="46">
        <f t="shared" si="3"/>
        <v>360.6</v>
      </c>
      <c r="Y26" s="48">
        <v>0</v>
      </c>
      <c r="Z26" s="48">
        <v>0</v>
      </c>
      <c r="AA26" s="48">
        <v>0</v>
      </c>
      <c r="AB26" s="48">
        <v>0</v>
      </c>
      <c r="AC26" s="46">
        <f t="shared" si="4"/>
        <v>0</v>
      </c>
      <c r="AD26" s="48">
        <v>151.4</v>
      </c>
      <c r="AE26" s="46">
        <f t="shared" si="1"/>
        <v>151.4</v>
      </c>
      <c r="AF26" s="48"/>
      <c r="AG26" s="46">
        <f t="shared" si="5"/>
        <v>13495.56</v>
      </c>
    </row>
    <row r="27" spans="1:35" s="7" customFormat="1">
      <c r="A27" s="56"/>
      <c r="B27" s="48"/>
      <c r="C27" s="48"/>
      <c r="D27" s="48"/>
      <c r="E27" s="48"/>
      <c r="F27" s="48"/>
      <c r="G27" s="46"/>
      <c r="H27" s="46"/>
      <c r="I27" s="46" t="s">
        <v>36</v>
      </c>
      <c r="J27" s="46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6"/>
      <c r="V27" s="48"/>
      <c r="W27" s="48"/>
      <c r="X27" s="46"/>
      <c r="Y27" s="48"/>
      <c r="Z27" s="48"/>
      <c r="AA27" s="48"/>
      <c r="AB27" s="48"/>
      <c r="AC27" s="46"/>
      <c r="AD27" s="48"/>
      <c r="AE27" s="46"/>
      <c r="AF27" s="48"/>
      <c r="AG27" s="46"/>
    </row>
    <row r="28" spans="1:35" s="7" customFormat="1">
      <c r="A28" s="57"/>
      <c r="B28" s="48">
        <f>SUM(B6:B27)</f>
        <v>6617.119999999999</v>
      </c>
      <c r="C28" s="48">
        <f>SUM(C6:C27)</f>
        <v>435.53</v>
      </c>
      <c r="D28" s="48">
        <f>SUM(D6:D27)</f>
        <v>10.290000000000001</v>
      </c>
      <c r="E28" s="48">
        <f>SUM(E6:E27)</f>
        <v>0</v>
      </c>
      <c r="F28" s="48">
        <f>SUM(F6:F27)</f>
        <v>96.17</v>
      </c>
      <c r="G28" s="46">
        <f t="shared" ref="G28" si="7">SUM(G6:G26)</f>
        <v>7159.1099999999988</v>
      </c>
      <c r="H28" s="48">
        <f t="shared" ref="H28:T28" si="8">SUM(H6:H27)</f>
        <v>2466.5</v>
      </c>
      <c r="I28" s="48">
        <f t="shared" si="8"/>
        <v>12</v>
      </c>
      <c r="J28" s="48">
        <f t="shared" si="8"/>
        <v>826.17000000000007</v>
      </c>
      <c r="K28" s="48">
        <f t="shared" si="8"/>
        <v>16938.32</v>
      </c>
      <c r="L28" s="48">
        <f t="shared" si="8"/>
        <v>101.09</v>
      </c>
      <c r="M28" s="48">
        <f t="shared" si="8"/>
        <v>143</v>
      </c>
      <c r="N28" s="48">
        <f t="shared" si="8"/>
        <v>4610.3000000000011</v>
      </c>
      <c r="O28" s="48">
        <f t="shared" si="8"/>
        <v>8683.0300000000007</v>
      </c>
      <c r="P28" s="48">
        <f t="shared" si="8"/>
        <v>1456.87</v>
      </c>
      <c r="Q28" s="48">
        <f t="shared" si="8"/>
        <v>25659</v>
      </c>
      <c r="R28" s="48">
        <f t="shared" si="8"/>
        <v>450.5</v>
      </c>
      <c r="S28" s="48">
        <f t="shared" si="8"/>
        <v>11489.72</v>
      </c>
      <c r="T28" s="48">
        <f t="shared" si="8"/>
        <v>0</v>
      </c>
      <c r="U28" s="46">
        <f t="shared" ref="U28:AE28" si="9">SUM(U6:U26)</f>
        <v>72836.5</v>
      </c>
      <c r="V28" s="48">
        <f>SUM(V6:V27)</f>
        <v>8245.99</v>
      </c>
      <c r="W28" s="48">
        <f t="shared" si="9"/>
        <v>0</v>
      </c>
      <c r="X28" s="46">
        <f t="shared" si="9"/>
        <v>8245.99</v>
      </c>
      <c r="Y28" s="48">
        <f>SUM(Y6:Y27)</f>
        <v>0</v>
      </c>
      <c r="Z28" s="48">
        <f>SUM(Z6:Z27)</f>
        <v>37.840000000000003</v>
      </c>
      <c r="AA28" s="48">
        <f>SUM(AA6:AA27)</f>
        <v>0.15</v>
      </c>
      <c r="AB28" s="48">
        <f>SUM(AB6:AB27)</f>
        <v>17</v>
      </c>
      <c r="AC28" s="46">
        <f>SUM(Y28:AB28)</f>
        <v>54.99</v>
      </c>
      <c r="AD28" s="48">
        <f>SUM(AD6:AD26)</f>
        <v>16771.680000000004</v>
      </c>
      <c r="AE28" s="46">
        <f t="shared" si="9"/>
        <v>16771.680000000004</v>
      </c>
      <c r="AF28" s="48"/>
      <c r="AG28" s="55">
        <f>SUM(AG6:AG26)</f>
        <v>105068.27000000002</v>
      </c>
      <c r="AI28" s="5"/>
    </row>
    <row r="29" spans="1:35" ht="17.25">
      <c r="B29" s="45"/>
      <c r="C29" s="45"/>
      <c r="D29" s="45"/>
      <c r="E29" s="45"/>
      <c r="F29" s="45"/>
      <c r="G29" s="46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6"/>
      <c r="V29" s="45"/>
      <c r="W29" s="45"/>
      <c r="X29" s="46"/>
      <c r="Y29" s="45"/>
      <c r="Z29" s="45"/>
      <c r="AA29" s="45"/>
      <c r="AB29" s="45"/>
      <c r="AC29" s="46"/>
      <c r="AD29" s="45"/>
      <c r="AE29" s="46" t="s">
        <v>34</v>
      </c>
      <c r="AF29" s="45"/>
      <c r="AG29" s="54">
        <v>0</v>
      </c>
    </row>
    <row r="30" spans="1:35" ht="17.25">
      <c r="B30" s="45"/>
      <c r="C30" s="45"/>
      <c r="D30" s="45"/>
      <c r="E30" s="45"/>
      <c r="F30" s="45"/>
      <c r="G30" s="46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6"/>
      <c r="V30" s="45"/>
      <c r="W30" s="45"/>
      <c r="X30" s="46"/>
      <c r="Y30" s="45"/>
      <c r="Z30" s="45"/>
      <c r="AA30" s="45"/>
      <c r="AB30" s="45"/>
      <c r="AC30" s="46"/>
      <c r="AD30" s="45"/>
      <c r="AE30" s="46" t="s">
        <v>35</v>
      </c>
      <c r="AF30" s="45"/>
      <c r="AG30" s="54">
        <v>0</v>
      </c>
    </row>
    <row r="31" spans="1:35" ht="16.5" customHeight="1">
      <c r="A31" s="43"/>
      <c r="B31" s="47"/>
      <c r="C31" s="47"/>
      <c r="D31" s="45"/>
      <c r="E31" s="45"/>
      <c r="F31" s="45"/>
      <c r="G31" s="48"/>
      <c r="H31" s="45"/>
      <c r="I31" s="45"/>
      <c r="J31" s="45"/>
      <c r="K31" s="45"/>
      <c r="L31" s="45"/>
      <c r="M31" s="49"/>
      <c r="N31" s="47"/>
      <c r="O31" s="47"/>
      <c r="P31" s="47"/>
      <c r="Q31" s="47"/>
      <c r="R31" s="47"/>
      <c r="S31" s="47"/>
      <c r="T31" s="47"/>
      <c r="U31" s="50"/>
      <c r="V31" s="47"/>
      <c r="W31" s="47"/>
      <c r="X31" s="50"/>
      <c r="Y31" s="47"/>
      <c r="Z31" s="47"/>
      <c r="AA31" s="47"/>
      <c r="AB31" s="47"/>
      <c r="AC31" s="50"/>
      <c r="AD31" s="45"/>
      <c r="AE31" s="46"/>
      <c r="AF31" s="45"/>
      <c r="AG31" s="54"/>
    </row>
    <row r="32" spans="1:35" ht="16.5" customHeight="1">
      <c r="A32" s="43"/>
      <c r="B32" s="47"/>
      <c r="C32" s="47"/>
      <c r="D32" s="45"/>
      <c r="E32" s="45"/>
      <c r="F32" s="45"/>
      <c r="G32" s="48"/>
      <c r="H32" s="45"/>
      <c r="I32" s="45"/>
      <c r="J32" s="45"/>
      <c r="K32" s="45"/>
      <c r="L32" s="45"/>
      <c r="M32" s="49"/>
      <c r="N32" s="47"/>
      <c r="O32" s="47"/>
      <c r="P32" s="47"/>
      <c r="Q32" s="47"/>
      <c r="R32" s="47"/>
      <c r="S32" s="47"/>
      <c r="T32" s="47"/>
      <c r="U32" s="50"/>
      <c r="V32" s="47"/>
      <c r="W32" s="47"/>
      <c r="X32" s="50"/>
      <c r="Y32" s="47"/>
      <c r="Z32" s="47"/>
      <c r="AA32" s="47"/>
      <c r="AB32" s="47"/>
      <c r="AC32" s="50"/>
      <c r="AD32" s="45"/>
      <c r="AE32" s="8" t="s">
        <v>82</v>
      </c>
      <c r="AG32" s="54">
        <f>SUM(AG27:AG30)</f>
        <v>105068.27000000002</v>
      </c>
    </row>
    <row r="33" spans="1:34" ht="27" customHeight="1">
      <c r="A33" s="43"/>
      <c r="B33" s="3"/>
      <c r="C33" s="3"/>
      <c r="D33" s="100" t="s">
        <v>28</v>
      </c>
      <c r="E33" s="100"/>
      <c r="F33" s="100"/>
      <c r="G33" s="100"/>
      <c r="H33" s="100"/>
      <c r="I33" s="100"/>
      <c r="J33" s="100"/>
      <c r="K33" s="100"/>
      <c r="L33" s="100"/>
      <c r="M33" s="25"/>
      <c r="N33" s="3"/>
      <c r="O33" s="3"/>
      <c r="P33" s="3"/>
      <c r="Q33" s="3"/>
      <c r="R33" s="3"/>
      <c r="S33" s="3"/>
      <c r="T33" s="3"/>
      <c r="U33" s="6"/>
      <c r="V33" s="3"/>
      <c r="W33" s="3"/>
      <c r="X33" s="6"/>
      <c r="Y33" s="3"/>
      <c r="Z33" s="3"/>
      <c r="AA33" s="3"/>
      <c r="AB33" s="3"/>
      <c r="AC33" s="6"/>
      <c r="AD33" s="26"/>
      <c r="AE33" s="26"/>
      <c r="AF33" s="26"/>
      <c r="AG33" s="26"/>
      <c r="AH33" s="26"/>
    </row>
    <row r="34" spans="1:34" ht="27" customHeight="1">
      <c r="A34" s="43"/>
      <c r="B34" s="3"/>
      <c r="C34" s="3"/>
      <c r="D34" s="100" t="s">
        <v>74</v>
      </c>
      <c r="E34" s="100"/>
      <c r="F34" s="100"/>
      <c r="G34" s="100"/>
      <c r="H34" s="100"/>
      <c r="I34" s="100"/>
      <c r="J34" s="100"/>
      <c r="K34" s="100"/>
      <c r="L34" s="100"/>
      <c r="M34" s="25"/>
      <c r="N34" s="3"/>
      <c r="O34" s="3"/>
      <c r="P34" s="3"/>
      <c r="Q34" s="3"/>
      <c r="R34" s="3"/>
      <c r="S34" s="3"/>
      <c r="T34" s="3"/>
      <c r="U34" s="6"/>
      <c r="V34" s="3"/>
      <c r="W34" s="3"/>
      <c r="X34" s="6"/>
      <c r="Y34" s="3"/>
      <c r="Z34" s="3"/>
      <c r="AA34" s="3"/>
      <c r="AB34" s="3"/>
      <c r="AC34" s="6"/>
      <c r="AD34" s="10"/>
      <c r="AG34" s="20"/>
      <c r="AH34" s="26"/>
    </row>
    <row r="35" spans="1:34">
      <c r="A35" s="43"/>
    </row>
    <row r="36" spans="1:34" s="19" customFormat="1" ht="20.25" customHeight="1">
      <c r="A36" s="58"/>
      <c r="B36" s="37">
        <v>85119001</v>
      </c>
      <c r="C36" s="37">
        <v>85119003</v>
      </c>
      <c r="D36" s="37">
        <v>85119018</v>
      </c>
      <c r="E36" s="37">
        <v>11802</v>
      </c>
      <c r="F36" s="37">
        <v>11804</v>
      </c>
      <c r="G36" s="37">
        <v>21310001</v>
      </c>
      <c r="H36" s="37">
        <v>85801005</v>
      </c>
      <c r="I36" s="37">
        <v>858011006</v>
      </c>
      <c r="J36" s="37">
        <v>85801008</v>
      </c>
      <c r="K36" s="37">
        <v>85801009</v>
      </c>
      <c r="L36" s="37">
        <v>85801099</v>
      </c>
      <c r="M36" s="37">
        <v>85801011</v>
      </c>
      <c r="N36" s="37">
        <v>85801014</v>
      </c>
      <c r="O36" s="37">
        <v>85801015</v>
      </c>
      <c r="P36" s="37">
        <v>85801017</v>
      </c>
      <c r="Q36" s="37">
        <v>85801018</v>
      </c>
      <c r="R36" s="37">
        <v>85801019</v>
      </c>
      <c r="S36" s="37">
        <v>95803010</v>
      </c>
      <c r="T36" s="37">
        <v>85803099</v>
      </c>
      <c r="U36" s="37">
        <v>21312001</v>
      </c>
      <c r="V36" s="37">
        <v>85807001</v>
      </c>
      <c r="W36" s="37">
        <v>85807099</v>
      </c>
      <c r="X36" s="37">
        <v>21314001</v>
      </c>
      <c r="Y36" s="37">
        <v>85601002</v>
      </c>
      <c r="Z36" s="37">
        <v>85601012</v>
      </c>
      <c r="AA36" s="37">
        <v>85601014</v>
      </c>
      <c r="AB36" s="37">
        <v>85909099</v>
      </c>
      <c r="AC36" s="37">
        <v>21315001</v>
      </c>
    </row>
    <row r="37" spans="1:34" s="61" customFormat="1" ht="60.75" customHeight="1">
      <c r="A37" s="59" t="s">
        <v>44</v>
      </c>
      <c r="B37" s="24" t="s">
        <v>0</v>
      </c>
      <c r="C37" s="24" t="s">
        <v>1</v>
      </c>
      <c r="D37" s="24" t="s">
        <v>2</v>
      </c>
      <c r="E37" s="24" t="s">
        <v>40</v>
      </c>
      <c r="F37" s="24" t="s">
        <v>41</v>
      </c>
      <c r="G37" s="24" t="s">
        <v>22</v>
      </c>
      <c r="H37" s="24" t="s">
        <v>3</v>
      </c>
      <c r="I37" s="24" t="s">
        <v>4</v>
      </c>
      <c r="J37" s="24" t="s">
        <v>5</v>
      </c>
      <c r="K37" s="24" t="s">
        <v>6</v>
      </c>
      <c r="L37" s="24" t="s">
        <v>7</v>
      </c>
      <c r="M37" s="24" t="s">
        <v>8</v>
      </c>
      <c r="N37" s="24" t="s">
        <v>9</v>
      </c>
      <c r="O37" s="24" t="s">
        <v>10</v>
      </c>
      <c r="P37" s="24" t="s">
        <v>11</v>
      </c>
      <c r="Q37" s="24" t="s">
        <v>12</v>
      </c>
      <c r="R37" s="24" t="s">
        <v>13</v>
      </c>
      <c r="S37" s="24" t="s">
        <v>14</v>
      </c>
      <c r="T37" s="24" t="s">
        <v>15</v>
      </c>
      <c r="U37" s="24" t="s">
        <v>23</v>
      </c>
      <c r="V37" s="24" t="s">
        <v>25</v>
      </c>
      <c r="W37" s="24" t="s">
        <v>16</v>
      </c>
      <c r="X37" s="24" t="s">
        <v>24</v>
      </c>
      <c r="Y37" s="24" t="s">
        <v>17</v>
      </c>
      <c r="Z37" s="24" t="s">
        <v>18</v>
      </c>
      <c r="AA37" s="24" t="s">
        <v>19</v>
      </c>
      <c r="AB37" s="24" t="s">
        <v>20</v>
      </c>
      <c r="AC37" s="24" t="s">
        <v>26</v>
      </c>
      <c r="AD37" s="24" t="s">
        <v>21</v>
      </c>
      <c r="AE37" s="24" t="s">
        <v>27</v>
      </c>
      <c r="AF37" s="60"/>
      <c r="AG37" s="24" t="s">
        <v>61</v>
      </c>
    </row>
    <row r="38" spans="1:34">
      <c r="A38" s="44"/>
      <c r="B38" s="1"/>
      <c r="C38" s="1"/>
      <c r="D38" s="1"/>
      <c r="E38" s="1"/>
      <c r="F38" s="1"/>
      <c r="G38" s="11"/>
      <c r="H38" s="12"/>
      <c r="I38" s="13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4"/>
      <c r="V38" s="15"/>
      <c r="W38" s="1"/>
      <c r="X38" s="14"/>
      <c r="Y38" s="1"/>
      <c r="Z38" s="1"/>
      <c r="AA38" s="1"/>
      <c r="AB38" s="1"/>
      <c r="AC38" s="9"/>
      <c r="AD38" s="2"/>
      <c r="AE38" s="14"/>
      <c r="AG38" s="9"/>
    </row>
    <row r="39" spans="1:34">
      <c r="A39" s="56">
        <v>43132</v>
      </c>
      <c r="B39" s="48">
        <v>266.19</v>
      </c>
      <c r="C39" s="48">
        <v>0</v>
      </c>
      <c r="D39" s="48">
        <v>0</v>
      </c>
      <c r="E39" s="48">
        <v>0</v>
      </c>
      <c r="F39" s="48">
        <v>0</v>
      </c>
      <c r="G39" s="46">
        <f t="shared" ref="G39:G43" si="10">SUM(B39:F39)</f>
        <v>266.19</v>
      </c>
      <c r="H39" s="48">
        <v>61.5</v>
      </c>
      <c r="I39" s="48">
        <v>0</v>
      </c>
      <c r="J39" s="48">
        <v>36.89</v>
      </c>
      <c r="K39" s="48">
        <v>137.29</v>
      </c>
      <c r="L39" s="48">
        <v>9.7899999999999991</v>
      </c>
      <c r="M39" s="48">
        <v>0</v>
      </c>
      <c r="N39" s="48">
        <v>85.24</v>
      </c>
      <c r="O39" s="48">
        <v>154.93</v>
      </c>
      <c r="P39" s="48">
        <v>21.99</v>
      </c>
      <c r="Q39" s="48">
        <v>0</v>
      </c>
      <c r="R39" s="48">
        <v>20</v>
      </c>
      <c r="S39" s="48">
        <v>0</v>
      </c>
      <c r="T39" s="48">
        <v>0</v>
      </c>
      <c r="U39" s="46">
        <f>SUM(H39:T39)</f>
        <v>527.63</v>
      </c>
      <c r="V39" s="48">
        <v>85.4</v>
      </c>
      <c r="W39" s="48">
        <v>0</v>
      </c>
      <c r="X39" s="46">
        <f>SUM(V39:W39)</f>
        <v>85.4</v>
      </c>
      <c r="Y39" s="48">
        <v>0</v>
      </c>
      <c r="Z39" s="48">
        <v>0</v>
      </c>
      <c r="AA39" s="48">
        <v>0</v>
      </c>
      <c r="AB39" s="48">
        <v>0</v>
      </c>
      <c r="AC39" s="46">
        <f>SUM(Y39:AB39)</f>
        <v>0</v>
      </c>
      <c r="AD39" s="48">
        <v>1065.5899999999999</v>
      </c>
      <c r="AE39" s="46">
        <f>SUM(AD39)</f>
        <v>1065.5899999999999</v>
      </c>
      <c r="AF39" s="48"/>
      <c r="AG39" s="46">
        <f>AE39+AC39+X39+U39+G39</f>
        <v>1944.81</v>
      </c>
    </row>
    <row r="40" spans="1:34">
      <c r="A40" s="56">
        <v>43133</v>
      </c>
      <c r="B40" s="48">
        <v>2332.04</v>
      </c>
      <c r="C40" s="48">
        <v>0</v>
      </c>
      <c r="D40" s="48">
        <v>0</v>
      </c>
      <c r="E40" s="48">
        <v>0</v>
      </c>
      <c r="F40" s="48">
        <v>0</v>
      </c>
      <c r="G40" s="46">
        <f t="shared" si="10"/>
        <v>2332.04</v>
      </c>
      <c r="H40" s="48">
        <v>104</v>
      </c>
      <c r="I40" s="48">
        <v>0</v>
      </c>
      <c r="J40" s="48">
        <v>47.43</v>
      </c>
      <c r="K40" s="48">
        <v>2308.85</v>
      </c>
      <c r="L40" s="48">
        <v>6.89</v>
      </c>
      <c r="M40" s="48">
        <v>0</v>
      </c>
      <c r="N40" s="48">
        <v>280.98</v>
      </c>
      <c r="O40" s="48">
        <v>138.68</v>
      </c>
      <c r="P40" s="48">
        <v>98.7</v>
      </c>
      <c r="Q40" s="48">
        <v>0</v>
      </c>
      <c r="R40" s="48">
        <v>67.5</v>
      </c>
      <c r="S40" s="48">
        <v>28</v>
      </c>
      <c r="T40" s="48">
        <v>0</v>
      </c>
      <c r="U40" s="46">
        <f t="shared" ref="U40:U51" si="11">SUM(H40:T40)</f>
        <v>3081.0299999999993</v>
      </c>
      <c r="V40" s="48">
        <v>157.9</v>
      </c>
      <c r="W40" s="48">
        <v>0</v>
      </c>
      <c r="X40" s="46">
        <f t="shared" ref="X40:X51" si="12">SUM(V40:W40)</f>
        <v>157.9</v>
      </c>
      <c r="Y40" s="48">
        <v>0</v>
      </c>
      <c r="Z40" s="48">
        <v>0</v>
      </c>
      <c r="AA40" s="48">
        <v>0</v>
      </c>
      <c r="AB40" s="48">
        <v>0</v>
      </c>
      <c r="AC40" s="46">
        <f>SUM(Y40:AB40)</f>
        <v>0</v>
      </c>
      <c r="AD40" s="48">
        <v>463.49</v>
      </c>
      <c r="AE40" s="46">
        <f t="shared" ref="AE40:AE51" si="13">SUM(AD40)</f>
        <v>463.49</v>
      </c>
      <c r="AF40" s="48"/>
      <c r="AG40" s="46">
        <f t="shared" ref="AG40:AG51" si="14">AE40+AC40+X40+U40+G40</f>
        <v>6034.4599999999991</v>
      </c>
    </row>
    <row r="41" spans="1:34">
      <c r="A41" s="56">
        <v>43136</v>
      </c>
      <c r="B41" s="48">
        <v>18</v>
      </c>
      <c r="C41" s="48">
        <v>0</v>
      </c>
      <c r="D41" s="48">
        <v>0</v>
      </c>
      <c r="E41" s="48">
        <v>0</v>
      </c>
      <c r="F41" s="48">
        <v>0</v>
      </c>
      <c r="G41" s="46">
        <f t="shared" si="10"/>
        <v>18</v>
      </c>
      <c r="H41" s="48">
        <v>89.5</v>
      </c>
      <c r="I41" s="48">
        <v>1</v>
      </c>
      <c r="J41" s="48">
        <v>76.53</v>
      </c>
      <c r="K41" s="48">
        <v>220.42</v>
      </c>
      <c r="L41" s="48">
        <v>7.77</v>
      </c>
      <c r="M41" s="48">
        <v>0</v>
      </c>
      <c r="N41" s="48">
        <v>59.68</v>
      </c>
      <c r="O41" s="48">
        <v>703.86</v>
      </c>
      <c r="P41" s="48">
        <v>34.909999999999997</v>
      </c>
      <c r="Q41" s="48">
        <v>0</v>
      </c>
      <c r="R41" s="48">
        <v>10</v>
      </c>
      <c r="S41" s="48">
        <v>89.06</v>
      </c>
      <c r="T41" s="48">
        <v>0</v>
      </c>
      <c r="U41" s="46">
        <f t="shared" si="11"/>
        <v>1292.73</v>
      </c>
      <c r="V41" s="48">
        <v>278</v>
      </c>
      <c r="W41" s="48">
        <v>0</v>
      </c>
      <c r="X41" s="46">
        <f t="shared" si="12"/>
        <v>278</v>
      </c>
      <c r="Y41" s="48">
        <v>0</v>
      </c>
      <c r="Z41" s="48">
        <v>0</v>
      </c>
      <c r="AA41" s="48">
        <v>0</v>
      </c>
      <c r="AB41" s="48">
        <v>0</v>
      </c>
      <c r="AC41" s="46">
        <f t="shared" ref="AC41:AC51" si="15">SUM(Y41:AB41)</f>
        <v>0</v>
      </c>
      <c r="AD41" s="48">
        <v>263.42</v>
      </c>
      <c r="AE41" s="46">
        <f t="shared" si="13"/>
        <v>263.42</v>
      </c>
      <c r="AF41" s="48"/>
      <c r="AG41" s="46">
        <f t="shared" si="14"/>
        <v>1852.15</v>
      </c>
    </row>
    <row r="42" spans="1:34">
      <c r="A42" s="56">
        <v>43137</v>
      </c>
      <c r="B42" s="48">
        <v>9</v>
      </c>
      <c r="C42" s="48">
        <v>0</v>
      </c>
      <c r="D42" s="48">
        <v>0</v>
      </c>
      <c r="E42" s="48">
        <v>0</v>
      </c>
      <c r="F42" s="48">
        <v>0</v>
      </c>
      <c r="G42" s="46">
        <f t="shared" si="10"/>
        <v>9</v>
      </c>
      <c r="H42" s="48">
        <v>52</v>
      </c>
      <c r="I42" s="48">
        <v>1</v>
      </c>
      <c r="J42" s="48">
        <v>42.38</v>
      </c>
      <c r="K42" s="48">
        <v>127.61</v>
      </c>
      <c r="L42" s="48">
        <v>9.65</v>
      </c>
      <c r="M42" s="48">
        <v>6</v>
      </c>
      <c r="N42" s="48">
        <v>39.49</v>
      </c>
      <c r="O42" s="48">
        <v>0</v>
      </c>
      <c r="P42" s="48">
        <v>34.729999999999997</v>
      </c>
      <c r="Q42" s="48">
        <v>0</v>
      </c>
      <c r="R42" s="48">
        <v>22.5</v>
      </c>
      <c r="S42" s="48">
        <v>18</v>
      </c>
      <c r="T42" s="48">
        <v>0</v>
      </c>
      <c r="U42" s="46">
        <f t="shared" si="11"/>
        <v>353.36</v>
      </c>
      <c r="V42" s="48">
        <v>169.6</v>
      </c>
      <c r="W42" s="48">
        <v>0</v>
      </c>
      <c r="X42" s="46">
        <f t="shared" si="12"/>
        <v>169.6</v>
      </c>
      <c r="Y42" s="48">
        <v>0</v>
      </c>
      <c r="Z42" s="48">
        <v>0</v>
      </c>
      <c r="AA42" s="48">
        <v>0</v>
      </c>
      <c r="AB42" s="48">
        <v>740</v>
      </c>
      <c r="AC42" s="46">
        <f t="shared" si="15"/>
        <v>740</v>
      </c>
      <c r="AD42" s="48">
        <v>297.56</v>
      </c>
      <c r="AE42" s="46">
        <f t="shared" si="13"/>
        <v>297.56</v>
      </c>
      <c r="AF42" s="48"/>
      <c r="AG42" s="46">
        <f t="shared" si="14"/>
        <v>1569.52</v>
      </c>
    </row>
    <row r="43" spans="1:34">
      <c r="A43" s="56">
        <v>43138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6">
        <f t="shared" si="10"/>
        <v>0</v>
      </c>
      <c r="H43" s="48">
        <v>51</v>
      </c>
      <c r="I43" s="48">
        <v>0</v>
      </c>
      <c r="J43" s="48">
        <v>2.4700000000000002</v>
      </c>
      <c r="K43" s="48">
        <v>135</v>
      </c>
      <c r="L43" s="48">
        <v>0</v>
      </c>
      <c r="M43" s="48">
        <v>0</v>
      </c>
      <c r="N43" s="48">
        <v>19.41</v>
      </c>
      <c r="O43" s="48">
        <v>515.66</v>
      </c>
      <c r="P43" s="48">
        <v>5.46</v>
      </c>
      <c r="Q43" s="48">
        <v>0</v>
      </c>
      <c r="R43" s="48">
        <v>20</v>
      </c>
      <c r="S43" s="48">
        <v>0</v>
      </c>
      <c r="T43" s="48">
        <v>0</v>
      </c>
      <c r="U43" s="46">
        <f t="shared" si="11"/>
        <v>749</v>
      </c>
      <c r="V43" s="48">
        <v>124.9</v>
      </c>
      <c r="W43" s="48">
        <v>0</v>
      </c>
      <c r="X43" s="46">
        <f t="shared" si="12"/>
        <v>124.9</v>
      </c>
      <c r="Y43" s="48">
        <v>0</v>
      </c>
      <c r="Z43" s="48">
        <v>0</v>
      </c>
      <c r="AA43" s="48">
        <v>0</v>
      </c>
      <c r="AB43" s="48">
        <v>0</v>
      </c>
      <c r="AC43" s="46">
        <f t="shared" si="15"/>
        <v>0</v>
      </c>
      <c r="AD43" s="48">
        <v>49.5</v>
      </c>
      <c r="AE43" s="46">
        <f t="shared" si="13"/>
        <v>49.5</v>
      </c>
      <c r="AF43" s="48"/>
      <c r="AG43" s="46">
        <f t="shared" si="14"/>
        <v>923.4</v>
      </c>
    </row>
    <row r="44" spans="1:34">
      <c r="A44" s="56">
        <v>43139</v>
      </c>
      <c r="B44" s="48">
        <v>2498.73</v>
      </c>
      <c r="C44" s="48">
        <v>0</v>
      </c>
      <c r="D44" s="48">
        <v>0</v>
      </c>
      <c r="E44" s="48">
        <v>0</v>
      </c>
      <c r="F44" s="48">
        <v>592.86</v>
      </c>
      <c r="G44" s="46">
        <f>SUM(B44:F44)</f>
        <v>3091.59</v>
      </c>
      <c r="H44" s="48">
        <v>85</v>
      </c>
      <c r="I44" s="48">
        <v>0</v>
      </c>
      <c r="J44" s="48">
        <v>66.150000000000006</v>
      </c>
      <c r="K44" s="48">
        <v>1515.05</v>
      </c>
      <c r="L44" s="48">
        <v>0</v>
      </c>
      <c r="M44" s="48">
        <v>0</v>
      </c>
      <c r="N44" s="48">
        <v>285.33999999999997</v>
      </c>
      <c r="O44" s="48">
        <v>166.05</v>
      </c>
      <c r="P44" s="48">
        <v>107.73</v>
      </c>
      <c r="Q44" s="48">
        <v>0</v>
      </c>
      <c r="R44" s="48">
        <v>0</v>
      </c>
      <c r="S44" s="48">
        <v>178</v>
      </c>
      <c r="T44" s="48">
        <v>0</v>
      </c>
      <c r="U44" s="46">
        <f t="shared" si="11"/>
        <v>2403.3200000000002</v>
      </c>
      <c r="V44" s="48">
        <v>127.85</v>
      </c>
      <c r="W44" s="48">
        <v>0</v>
      </c>
      <c r="X44" s="46">
        <f t="shared" si="12"/>
        <v>127.85</v>
      </c>
      <c r="Y44" s="48">
        <v>1.1299999999999999</v>
      </c>
      <c r="Z44" s="48">
        <v>0</v>
      </c>
      <c r="AA44" s="48">
        <v>3.17</v>
      </c>
      <c r="AB44" s="48">
        <v>0</v>
      </c>
      <c r="AC44" s="46">
        <f t="shared" si="15"/>
        <v>4.3</v>
      </c>
      <c r="AD44" s="48">
        <v>902.43</v>
      </c>
      <c r="AE44" s="46">
        <f t="shared" si="13"/>
        <v>902.43</v>
      </c>
      <c r="AF44" s="48"/>
      <c r="AG44" s="46">
        <f t="shared" si="14"/>
        <v>6529.49</v>
      </c>
    </row>
    <row r="45" spans="1:34">
      <c r="A45" s="56">
        <v>43140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6">
        <f t="shared" ref="G45:G51" si="16">SUM(B45:F45)</f>
        <v>0</v>
      </c>
      <c r="H45" s="48">
        <v>73.5</v>
      </c>
      <c r="I45" s="48">
        <v>0</v>
      </c>
      <c r="J45" s="48">
        <v>12.57</v>
      </c>
      <c r="K45" s="48">
        <v>26.92</v>
      </c>
      <c r="L45" s="48">
        <v>0.59</v>
      </c>
      <c r="M45" s="48">
        <v>0</v>
      </c>
      <c r="N45" s="48">
        <v>96.2</v>
      </c>
      <c r="O45" s="48">
        <v>157.94999999999999</v>
      </c>
      <c r="P45" s="48">
        <v>6.36</v>
      </c>
      <c r="Q45" s="48">
        <v>1500</v>
      </c>
      <c r="R45" s="48">
        <v>17.5</v>
      </c>
      <c r="S45" s="48">
        <v>150</v>
      </c>
      <c r="T45" s="48">
        <v>0</v>
      </c>
      <c r="U45" s="46">
        <f t="shared" si="11"/>
        <v>2041.5900000000001</v>
      </c>
      <c r="V45" s="48">
        <v>117.3</v>
      </c>
      <c r="W45" s="48">
        <v>0</v>
      </c>
      <c r="X45" s="46">
        <f t="shared" si="12"/>
        <v>117.3</v>
      </c>
      <c r="Y45" s="48">
        <v>0</v>
      </c>
      <c r="Z45" s="48">
        <v>0</v>
      </c>
      <c r="AA45" s="48">
        <v>0</v>
      </c>
      <c r="AB45" s="48">
        <v>0</v>
      </c>
      <c r="AC45" s="46">
        <f t="shared" si="15"/>
        <v>0</v>
      </c>
      <c r="AD45" s="48">
        <v>0</v>
      </c>
      <c r="AE45" s="46">
        <f t="shared" si="13"/>
        <v>0</v>
      </c>
      <c r="AF45" s="48"/>
      <c r="AG45" s="46">
        <f t="shared" si="14"/>
        <v>2158.8900000000003</v>
      </c>
    </row>
    <row r="46" spans="1:34">
      <c r="A46" s="56">
        <v>43143</v>
      </c>
      <c r="B46" s="48">
        <v>664.71</v>
      </c>
      <c r="C46" s="48">
        <v>0</v>
      </c>
      <c r="D46" s="48">
        <v>0</v>
      </c>
      <c r="E46" s="48">
        <v>0</v>
      </c>
      <c r="F46" s="48">
        <v>0</v>
      </c>
      <c r="G46" s="46">
        <f t="shared" si="16"/>
        <v>664.71</v>
      </c>
      <c r="H46" s="48">
        <v>99</v>
      </c>
      <c r="I46" s="48">
        <v>0</v>
      </c>
      <c r="J46" s="48">
        <v>50.78</v>
      </c>
      <c r="K46" s="48">
        <v>226.68</v>
      </c>
      <c r="L46" s="48">
        <v>12</v>
      </c>
      <c r="M46" s="48">
        <v>6</v>
      </c>
      <c r="N46" s="48">
        <v>976.25</v>
      </c>
      <c r="O46" s="48">
        <v>619.67999999999995</v>
      </c>
      <c r="P46" s="48">
        <v>30.89</v>
      </c>
      <c r="Q46" s="48">
        <v>17830</v>
      </c>
      <c r="R46" s="48">
        <v>37.5</v>
      </c>
      <c r="S46" s="48">
        <v>0</v>
      </c>
      <c r="T46" s="48">
        <v>0</v>
      </c>
      <c r="U46" s="46">
        <f t="shared" si="11"/>
        <v>19888.78</v>
      </c>
      <c r="V46" s="48">
        <v>243.8</v>
      </c>
      <c r="W46" s="48">
        <v>0</v>
      </c>
      <c r="X46" s="46">
        <f t="shared" si="12"/>
        <v>243.8</v>
      </c>
      <c r="Y46" s="48">
        <v>0</v>
      </c>
      <c r="Z46" s="48">
        <v>0</v>
      </c>
      <c r="AA46" s="48">
        <v>0</v>
      </c>
      <c r="AB46" s="48">
        <v>93</v>
      </c>
      <c r="AC46" s="46">
        <f t="shared" si="15"/>
        <v>93</v>
      </c>
      <c r="AD46" s="48">
        <v>310.26</v>
      </c>
      <c r="AE46" s="46">
        <f t="shared" si="13"/>
        <v>310.26</v>
      </c>
      <c r="AF46" s="48"/>
      <c r="AG46" s="46">
        <f t="shared" si="14"/>
        <v>21200.55</v>
      </c>
    </row>
    <row r="47" spans="1:34">
      <c r="A47" s="56">
        <v>43144</v>
      </c>
      <c r="B47" s="48">
        <v>0</v>
      </c>
      <c r="C47" s="48">
        <v>0</v>
      </c>
      <c r="D47" s="48">
        <v>0</v>
      </c>
      <c r="E47" s="48">
        <v>0</v>
      </c>
      <c r="F47" s="48">
        <v>0</v>
      </c>
      <c r="G47" s="46">
        <f t="shared" si="16"/>
        <v>0</v>
      </c>
      <c r="H47" s="48">
        <v>64.5</v>
      </c>
      <c r="I47" s="48">
        <v>2</v>
      </c>
      <c r="J47" s="48">
        <v>13.03</v>
      </c>
      <c r="K47" s="48">
        <v>48.28</v>
      </c>
      <c r="L47" s="48">
        <v>0.86</v>
      </c>
      <c r="M47" s="48">
        <v>6</v>
      </c>
      <c r="N47" s="48">
        <v>30.48</v>
      </c>
      <c r="O47" s="48">
        <v>0</v>
      </c>
      <c r="P47" s="48">
        <v>6.78</v>
      </c>
      <c r="Q47" s="48">
        <v>0</v>
      </c>
      <c r="R47" s="48">
        <v>2.5</v>
      </c>
      <c r="S47" s="48">
        <v>18</v>
      </c>
      <c r="T47" s="48">
        <v>0</v>
      </c>
      <c r="U47" s="46">
        <f t="shared" si="11"/>
        <v>192.43</v>
      </c>
      <c r="V47" s="48">
        <v>327.85</v>
      </c>
      <c r="W47" s="48">
        <v>0</v>
      </c>
      <c r="X47" s="46">
        <f t="shared" si="12"/>
        <v>327.85</v>
      </c>
      <c r="Y47" s="48">
        <v>0</v>
      </c>
      <c r="Z47" s="48">
        <v>0</v>
      </c>
      <c r="AA47" s="48">
        <v>0</v>
      </c>
      <c r="AB47" s="48">
        <v>0</v>
      </c>
      <c r="AC47" s="46">
        <f t="shared" si="15"/>
        <v>0</v>
      </c>
      <c r="AD47" s="48">
        <v>121.18</v>
      </c>
      <c r="AE47" s="46">
        <f t="shared" si="13"/>
        <v>121.18</v>
      </c>
      <c r="AF47" s="48"/>
      <c r="AG47" s="46">
        <f t="shared" si="14"/>
        <v>641.46</v>
      </c>
    </row>
    <row r="48" spans="1:34">
      <c r="A48" s="56">
        <v>43145</v>
      </c>
      <c r="B48" s="48">
        <v>0</v>
      </c>
      <c r="C48" s="48">
        <v>0</v>
      </c>
      <c r="D48" s="48">
        <v>0</v>
      </c>
      <c r="E48" s="48">
        <v>0</v>
      </c>
      <c r="F48" s="48">
        <v>0</v>
      </c>
      <c r="G48" s="46">
        <f t="shared" si="16"/>
        <v>0</v>
      </c>
      <c r="H48" s="48">
        <v>93.5</v>
      </c>
      <c r="I48" s="48">
        <v>1</v>
      </c>
      <c r="J48" s="48">
        <v>41.58</v>
      </c>
      <c r="K48" s="48">
        <v>161.33000000000001</v>
      </c>
      <c r="L48" s="48">
        <v>2.46</v>
      </c>
      <c r="M48" s="48">
        <v>12</v>
      </c>
      <c r="N48" s="48">
        <v>37.5</v>
      </c>
      <c r="O48" s="48">
        <v>342.91</v>
      </c>
      <c r="P48" s="48">
        <v>22.64</v>
      </c>
      <c r="Q48" s="48">
        <v>0</v>
      </c>
      <c r="R48" s="48">
        <v>12.5</v>
      </c>
      <c r="S48" s="48">
        <v>132.5</v>
      </c>
      <c r="T48" s="48">
        <v>0</v>
      </c>
      <c r="U48" s="46">
        <f t="shared" si="11"/>
        <v>859.92</v>
      </c>
      <c r="V48" s="48">
        <v>184.2</v>
      </c>
      <c r="W48" s="48">
        <v>0</v>
      </c>
      <c r="X48" s="46">
        <f t="shared" si="12"/>
        <v>184.2</v>
      </c>
      <c r="Y48" s="48">
        <v>0</v>
      </c>
      <c r="Z48" s="48">
        <v>0</v>
      </c>
      <c r="AA48" s="48">
        <v>0</v>
      </c>
      <c r="AB48" s="48">
        <v>36</v>
      </c>
      <c r="AC48" s="46">
        <f t="shared" si="15"/>
        <v>36</v>
      </c>
      <c r="AD48" s="48">
        <v>43.79</v>
      </c>
      <c r="AE48" s="46">
        <f t="shared" si="13"/>
        <v>43.79</v>
      </c>
      <c r="AF48" s="48"/>
      <c r="AG48" s="46">
        <f t="shared" si="14"/>
        <v>1123.9099999999999</v>
      </c>
    </row>
    <row r="49" spans="1:35">
      <c r="A49" s="56">
        <v>43146</v>
      </c>
      <c r="B49" s="48">
        <v>0</v>
      </c>
      <c r="C49" s="48">
        <v>0</v>
      </c>
      <c r="D49" s="48">
        <v>3.43</v>
      </c>
      <c r="E49" s="48">
        <v>0</v>
      </c>
      <c r="F49" s="48">
        <v>0</v>
      </c>
      <c r="G49" s="46">
        <f t="shared" si="16"/>
        <v>3.43</v>
      </c>
      <c r="H49" s="48">
        <v>67.5</v>
      </c>
      <c r="I49" s="48">
        <v>0</v>
      </c>
      <c r="J49" s="48">
        <v>23.36</v>
      </c>
      <c r="K49" s="48">
        <v>227.36</v>
      </c>
      <c r="L49" s="48">
        <v>1.1100000000000001</v>
      </c>
      <c r="M49" s="48">
        <v>16</v>
      </c>
      <c r="N49" s="48">
        <v>109.56</v>
      </c>
      <c r="O49" s="48">
        <v>171.74</v>
      </c>
      <c r="P49" s="48">
        <v>42.63</v>
      </c>
      <c r="Q49" s="48">
        <v>0</v>
      </c>
      <c r="R49" s="48">
        <v>20</v>
      </c>
      <c r="S49" s="48">
        <v>1422.48</v>
      </c>
      <c r="T49" s="48">
        <v>0</v>
      </c>
      <c r="U49" s="46">
        <f t="shared" si="11"/>
        <v>2101.7400000000002</v>
      </c>
      <c r="V49" s="48">
        <v>259.35000000000002</v>
      </c>
      <c r="W49" s="48">
        <v>0</v>
      </c>
      <c r="X49" s="46">
        <f t="shared" si="12"/>
        <v>259.35000000000002</v>
      </c>
      <c r="Y49" s="48">
        <v>0</v>
      </c>
      <c r="Z49" s="48">
        <v>0</v>
      </c>
      <c r="AA49" s="48">
        <v>0</v>
      </c>
      <c r="AB49" s="48">
        <v>0</v>
      </c>
      <c r="AC49" s="46">
        <f t="shared" si="15"/>
        <v>0</v>
      </c>
      <c r="AD49" s="48">
        <v>23.54</v>
      </c>
      <c r="AE49" s="46">
        <f t="shared" si="13"/>
        <v>23.54</v>
      </c>
      <c r="AF49" s="48"/>
      <c r="AG49" s="46">
        <f t="shared" si="14"/>
        <v>2388.06</v>
      </c>
    </row>
    <row r="50" spans="1:35">
      <c r="A50" s="56">
        <v>43147</v>
      </c>
      <c r="B50" s="48">
        <v>736.23</v>
      </c>
      <c r="C50" s="48">
        <v>0</v>
      </c>
      <c r="D50" s="48">
        <v>0</v>
      </c>
      <c r="E50" s="48">
        <v>0</v>
      </c>
      <c r="F50" s="48">
        <v>0</v>
      </c>
      <c r="G50" s="46">
        <f t="shared" si="16"/>
        <v>736.23</v>
      </c>
      <c r="H50" s="48">
        <v>57.5</v>
      </c>
      <c r="I50" s="48">
        <v>1</v>
      </c>
      <c r="J50" s="48">
        <v>359.46</v>
      </c>
      <c r="K50" s="48">
        <v>7963.38</v>
      </c>
      <c r="L50" s="48">
        <v>4.05</v>
      </c>
      <c r="M50" s="48">
        <v>10</v>
      </c>
      <c r="N50" s="48">
        <v>663.5</v>
      </c>
      <c r="O50" s="48">
        <v>140.66</v>
      </c>
      <c r="P50" s="48">
        <v>769.55</v>
      </c>
      <c r="Q50" s="48">
        <v>3000</v>
      </c>
      <c r="R50" s="48">
        <v>0</v>
      </c>
      <c r="S50" s="48">
        <v>20.2</v>
      </c>
      <c r="T50" s="48">
        <v>0</v>
      </c>
      <c r="U50" s="46">
        <f t="shared" si="11"/>
        <v>12989.3</v>
      </c>
      <c r="V50" s="48">
        <v>278.35000000000002</v>
      </c>
      <c r="W50" s="48">
        <v>0</v>
      </c>
      <c r="X50" s="46">
        <f t="shared" si="12"/>
        <v>278.35000000000002</v>
      </c>
      <c r="Y50" s="48">
        <v>0</v>
      </c>
      <c r="Z50" s="48">
        <v>5.71</v>
      </c>
      <c r="AA50" s="48">
        <v>0</v>
      </c>
      <c r="AB50" s="48">
        <v>0</v>
      </c>
      <c r="AC50" s="46">
        <f t="shared" si="15"/>
        <v>5.71</v>
      </c>
      <c r="AD50" s="48">
        <v>4</v>
      </c>
      <c r="AE50" s="46">
        <f t="shared" si="13"/>
        <v>4</v>
      </c>
      <c r="AF50" s="48"/>
      <c r="AG50" s="46">
        <f t="shared" si="14"/>
        <v>14013.589999999998</v>
      </c>
    </row>
    <row r="51" spans="1:35">
      <c r="A51" s="56">
        <v>43150</v>
      </c>
      <c r="B51" s="48">
        <v>540.29999999999995</v>
      </c>
      <c r="C51" s="48">
        <v>0</v>
      </c>
      <c r="D51" s="48">
        <v>0</v>
      </c>
      <c r="E51" s="48">
        <v>0</v>
      </c>
      <c r="F51" s="48">
        <v>0</v>
      </c>
      <c r="G51" s="46">
        <f t="shared" si="16"/>
        <v>540.29999999999995</v>
      </c>
      <c r="H51" s="48">
        <v>100.5</v>
      </c>
      <c r="I51" s="48">
        <v>0</v>
      </c>
      <c r="J51" s="48">
        <v>10.130000000000001</v>
      </c>
      <c r="K51" s="48">
        <v>74.790000000000006</v>
      </c>
      <c r="L51" s="48">
        <v>1.17</v>
      </c>
      <c r="M51" s="48">
        <v>6</v>
      </c>
      <c r="N51" s="48">
        <v>74.17</v>
      </c>
      <c r="O51" s="48">
        <v>632.91999999999996</v>
      </c>
      <c r="P51" s="48">
        <v>6.59</v>
      </c>
      <c r="Q51" s="48">
        <v>0</v>
      </c>
      <c r="R51" s="48">
        <v>10</v>
      </c>
      <c r="S51" s="48">
        <v>3</v>
      </c>
      <c r="T51" s="48">
        <v>0</v>
      </c>
      <c r="U51" s="46">
        <f t="shared" si="11"/>
        <v>919.27</v>
      </c>
      <c r="V51" s="48">
        <v>389</v>
      </c>
      <c r="W51" s="48">
        <v>0</v>
      </c>
      <c r="X51" s="46">
        <f t="shared" si="12"/>
        <v>389</v>
      </c>
      <c r="Y51" s="48">
        <v>0</v>
      </c>
      <c r="Z51" s="48">
        <v>0</v>
      </c>
      <c r="AA51" s="48">
        <v>0</v>
      </c>
      <c r="AB51" s="48">
        <v>0</v>
      </c>
      <c r="AC51" s="46">
        <f t="shared" si="15"/>
        <v>0</v>
      </c>
      <c r="AD51" s="48">
        <v>330.53</v>
      </c>
      <c r="AE51" s="46">
        <f t="shared" si="13"/>
        <v>330.53</v>
      </c>
      <c r="AF51" s="48"/>
      <c r="AG51" s="46">
        <f t="shared" si="14"/>
        <v>2179.1</v>
      </c>
    </row>
    <row r="52" spans="1:35">
      <c r="A52" s="56">
        <v>43151</v>
      </c>
      <c r="B52" s="48">
        <v>7.21</v>
      </c>
      <c r="C52" s="48">
        <v>0</v>
      </c>
      <c r="D52" s="48">
        <v>6.86</v>
      </c>
      <c r="E52" s="48">
        <v>0</v>
      </c>
      <c r="F52" s="48">
        <v>0</v>
      </c>
      <c r="G52" s="46">
        <f t="shared" ref="G52:G58" si="17">SUM(B52:F52)</f>
        <v>14.07</v>
      </c>
      <c r="H52" s="48">
        <v>58</v>
      </c>
      <c r="I52" s="48">
        <v>0</v>
      </c>
      <c r="J52" s="48">
        <v>46.48</v>
      </c>
      <c r="K52" s="48">
        <v>223.69</v>
      </c>
      <c r="L52" s="48">
        <v>6.82</v>
      </c>
      <c r="M52" s="48">
        <v>6</v>
      </c>
      <c r="N52" s="48">
        <v>43.59</v>
      </c>
      <c r="O52" s="48">
        <v>18</v>
      </c>
      <c r="P52" s="48">
        <v>18.350000000000001</v>
      </c>
      <c r="Q52" s="48">
        <v>0</v>
      </c>
      <c r="R52" s="48">
        <v>0</v>
      </c>
      <c r="S52" s="48">
        <v>131.4</v>
      </c>
      <c r="T52" s="48">
        <v>0</v>
      </c>
      <c r="U52" s="46">
        <f t="shared" ref="U52:U58" si="18">SUM(H52:T52)</f>
        <v>552.32999999999993</v>
      </c>
      <c r="V52" s="48">
        <v>329.82</v>
      </c>
      <c r="W52" s="48">
        <v>0</v>
      </c>
      <c r="X52" s="46">
        <f t="shared" ref="X52:X58" si="19">SUM(V52:W52)</f>
        <v>329.82</v>
      </c>
      <c r="Y52" s="48">
        <v>0</v>
      </c>
      <c r="Z52" s="48">
        <v>5.71</v>
      </c>
      <c r="AA52" s="48">
        <v>0</v>
      </c>
      <c r="AB52" s="48">
        <v>0</v>
      </c>
      <c r="AC52" s="46">
        <f t="shared" ref="AC52:AC58" si="20">SUM(Y52:AB52)</f>
        <v>5.71</v>
      </c>
      <c r="AD52" s="48">
        <v>26.09</v>
      </c>
      <c r="AE52" s="46">
        <f t="shared" ref="AE52:AE58" si="21">SUM(AD52)</f>
        <v>26.09</v>
      </c>
      <c r="AF52" s="48"/>
      <c r="AG52" s="46">
        <f t="shared" ref="AG52:AG58" si="22">AE52+AC52+X52+U52+G52</f>
        <v>928.02</v>
      </c>
    </row>
    <row r="53" spans="1:35">
      <c r="A53" s="56">
        <v>43152</v>
      </c>
      <c r="B53" s="48">
        <v>358.5</v>
      </c>
      <c r="C53" s="48">
        <v>104.06</v>
      </c>
      <c r="D53" s="48">
        <v>17.149999999999999</v>
      </c>
      <c r="E53" s="48">
        <v>6</v>
      </c>
      <c r="F53" s="48">
        <v>0</v>
      </c>
      <c r="G53" s="46">
        <f>SUM(B53:F53)</f>
        <v>485.71</v>
      </c>
      <c r="H53" s="48">
        <v>120.5</v>
      </c>
      <c r="I53" s="48">
        <v>0</v>
      </c>
      <c r="J53" s="48">
        <v>46.7</v>
      </c>
      <c r="K53" s="48">
        <v>926.34</v>
      </c>
      <c r="L53" s="48">
        <v>223.72</v>
      </c>
      <c r="M53" s="48">
        <v>0</v>
      </c>
      <c r="N53" s="48">
        <v>125.44</v>
      </c>
      <c r="O53" s="48">
        <v>340.51</v>
      </c>
      <c r="P53" s="48">
        <v>52.55</v>
      </c>
      <c r="Q53" s="48">
        <v>0</v>
      </c>
      <c r="R53" s="48">
        <v>12.5</v>
      </c>
      <c r="S53" s="48">
        <v>0</v>
      </c>
      <c r="T53" s="48">
        <v>0</v>
      </c>
      <c r="U53" s="46">
        <f t="shared" si="18"/>
        <v>1848.26</v>
      </c>
      <c r="V53" s="48">
        <v>467.1</v>
      </c>
      <c r="W53" s="48">
        <v>0</v>
      </c>
      <c r="X53" s="46">
        <f t="shared" si="19"/>
        <v>467.1</v>
      </c>
      <c r="Y53" s="48">
        <v>0</v>
      </c>
      <c r="Z53" s="48">
        <v>5.71</v>
      </c>
      <c r="AA53" s="48">
        <v>0</v>
      </c>
      <c r="AB53" s="48">
        <v>0</v>
      </c>
      <c r="AC53" s="46">
        <f t="shared" si="20"/>
        <v>5.71</v>
      </c>
      <c r="AD53" s="48">
        <v>184.3</v>
      </c>
      <c r="AE53" s="46">
        <f t="shared" si="21"/>
        <v>184.3</v>
      </c>
      <c r="AF53" s="48"/>
      <c r="AG53" s="46">
        <f t="shared" si="22"/>
        <v>2991.08</v>
      </c>
    </row>
    <row r="54" spans="1:35">
      <c r="A54" s="64">
        <v>43153</v>
      </c>
      <c r="B54" s="98" t="s">
        <v>69</v>
      </c>
      <c r="C54" s="98"/>
      <c r="D54" s="98"/>
      <c r="E54" s="98"/>
      <c r="F54" s="98"/>
      <c r="G54" s="46">
        <f>SUM(B54:F54)</f>
        <v>0</v>
      </c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6">
        <f t="shared" si="18"/>
        <v>0</v>
      </c>
      <c r="V54" s="48"/>
      <c r="W54" s="48"/>
      <c r="X54" s="46">
        <f t="shared" si="19"/>
        <v>0</v>
      </c>
      <c r="Y54" s="48"/>
      <c r="Z54" s="48"/>
      <c r="AA54" s="48"/>
      <c r="AB54" s="48"/>
      <c r="AC54" s="46">
        <f t="shared" si="20"/>
        <v>0</v>
      </c>
      <c r="AD54" s="48"/>
      <c r="AE54" s="46">
        <f t="shared" si="21"/>
        <v>0</v>
      </c>
      <c r="AF54" s="48"/>
      <c r="AG54" s="46">
        <f t="shared" si="22"/>
        <v>0</v>
      </c>
    </row>
    <row r="55" spans="1:35">
      <c r="A55" s="64">
        <v>43154</v>
      </c>
      <c r="B55" s="98"/>
      <c r="C55" s="98"/>
      <c r="D55" s="98"/>
      <c r="E55" s="98"/>
      <c r="F55" s="98"/>
      <c r="G55" s="46">
        <f t="shared" si="17"/>
        <v>0</v>
      </c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6">
        <f t="shared" si="18"/>
        <v>0</v>
      </c>
      <c r="V55" s="48"/>
      <c r="W55" s="48"/>
      <c r="X55" s="46">
        <f t="shared" si="19"/>
        <v>0</v>
      </c>
      <c r="Y55" s="48"/>
      <c r="Z55" s="48"/>
      <c r="AA55" s="48"/>
      <c r="AB55" s="48"/>
      <c r="AC55" s="46">
        <f t="shared" si="20"/>
        <v>0</v>
      </c>
      <c r="AD55" s="48"/>
      <c r="AE55" s="46">
        <f t="shared" si="21"/>
        <v>0</v>
      </c>
      <c r="AF55" s="48"/>
      <c r="AG55" s="46">
        <f t="shared" si="22"/>
        <v>0</v>
      </c>
    </row>
    <row r="56" spans="1:35">
      <c r="A56" s="56">
        <v>43157</v>
      </c>
      <c r="B56" s="48">
        <v>1659.17</v>
      </c>
      <c r="C56" s="48">
        <v>0</v>
      </c>
      <c r="D56" s="48">
        <v>3.43</v>
      </c>
      <c r="E56" s="48">
        <v>0</v>
      </c>
      <c r="F56" s="48">
        <v>0</v>
      </c>
      <c r="G56" s="46">
        <f t="shared" si="17"/>
        <v>1662.6000000000001</v>
      </c>
      <c r="H56" s="48">
        <v>166</v>
      </c>
      <c r="I56" s="48">
        <v>1</v>
      </c>
      <c r="J56" s="48">
        <v>97.81</v>
      </c>
      <c r="K56" s="48">
        <v>455.25</v>
      </c>
      <c r="L56" s="48">
        <v>9.7100000000000009</v>
      </c>
      <c r="M56" s="48">
        <v>28</v>
      </c>
      <c r="N56" s="48">
        <v>176.6</v>
      </c>
      <c r="O56" s="48">
        <v>936.09</v>
      </c>
      <c r="P56" s="48">
        <v>50.55</v>
      </c>
      <c r="Q56" s="48">
        <v>0</v>
      </c>
      <c r="R56" s="48">
        <v>32.5</v>
      </c>
      <c r="S56" s="48">
        <v>102</v>
      </c>
      <c r="T56" s="48">
        <v>0</v>
      </c>
      <c r="U56" s="46">
        <f t="shared" si="18"/>
        <v>2055.5100000000002</v>
      </c>
      <c r="V56" s="48">
        <v>490.62</v>
      </c>
      <c r="W56" s="48">
        <v>0</v>
      </c>
      <c r="X56" s="46">
        <f t="shared" si="19"/>
        <v>490.62</v>
      </c>
      <c r="Y56" s="48">
        <v>0</v>
      </c>
      <c r="Z56" s="48">
        <v>0</v>
      </c>
      <c r="AA56" s="48">
        <v>0</v>
      </c>
      <c r="AB56" s="48">
        <v>0</v>
      </c>
      <c r="AC56" s="46">
        <f t="shared" si="20"/>
        <v>0</v>
      </c>
      <c r="AD56" s="48">
        <v>410.15</v>
      </c>
      <c r="AE56" s="46">
        <f t="shared" si="21"/>
        <v>410.15</v>
      </c>
      <c r="AF56" s="48"/>
      <c r="AG56" s="46">
        <f t="shared" si="22"/>
        <v>4618.88</v>
      </c>
    </row>
    <row r="57" spans="1:35">
      <c r="A57" s="56">
        <v>43127</v>
      </c>
      <c r="B57" s="48">
        <v>79.06</v>
      </c>
      <c r="C57" s="48">
        <v>0</v>
      </c>
      <c r="D57" s="48">
        <v>0</v>
      </c>
      <c r="E57" s="48">
        <v>0</v>
      </c>
      <c r="F57" s="48">
        <v>133.91999999999999</v>
      </c>
      <c r="G57" s="46">
        <f t="shared" si="17"/>
        <v>212.98</v>
      </c>
      <c r="H57" s="48">
        <v>108.5</v>
      </c>
      <c r="I57" s="48">
        <v>0</v>
      </c>
      <c r="J57" s="48">
        <v>52.68</v>
      </c>
      <c r="K57" s="48">
        <v>224.16</v>
      </c>
      <c r="L57" s="48">
        <v>8.07</v>
      </c>
      <c r="M57" s="48">
        <v>5</v>
      </c>
      <c r="N57" s="48">
        <v>67.81</v>
      </c>
      <c r="O57" s="48">
        <v>0</v>
      </c>
      <c r="P57" s="48">
        <v>27.91</v>
      </c>
      <c r="Q57" s="48">
        <v>0</v>
      </c>
      <c r="R57" s="48">
        <v>0</v>
      </c>
      <c r="S57" s="48">
        <v>40</v>
      </c>
      <c r="T57" s="48">
        <v>0</v>
      </c>
      <c r="U57" s="46">
        <f t="shared" si="18"/>
        <v>534.13000000000011</v>
      </c>
      <c r="V57" s="48">
        <v>477.1</v>
      </c>
      <c r="W57" s="48">
        <v>0</v>
      </c>
      <c r="X57" s="46">
        <f t="shared" si="19"/>
        <v>477.1</v>
      </c>
      <c r="Y57" s="48">
        <v>0</v>
      </c>
      <c r="Z57" s="48">
        <v>0</v>
      </c>
      <c r="AA57" s="48">
        <v>0</v>
      </c>
      <c r="AB57" s="48">
        <v>0</v>
      </c>
      <c r="AC57" s="46">
        <f t="shared" si="20"/>
        <v>0</v>
      </c>
      <c r="AD57" s="48">
        <v>200.56</v>
      </c>
      <c r="AE57" s="46">
        <f t="shared" si="21"/>
        <v>200.56</v>
      </c>
      <c r="AF57" s="48"/>
      <c r="AG57" s="46">
        <f t="shared" si="22"/>
        <v>1424.7700000000002</v>
      </c>
    </row>
    <row r="58" spans="1:35">
      <c r="A58" s="56">
        <v>43159</v>
      </c>
      <c r="B58" s="48">
        <v>279.39999999999998</v>
      </c>
      <c r="C58" s="48">
        <v>0</v>
      </c>
      <c r="D58" s="48">
        <v>0</v>
      </c>
      <c r="E58" s="48">
        <v>0</v>
      </c>
      <c r="F58" s="48">
        <v>0</v>
      </c>
      <c r="G58" s="46">
        <f t="shared" si="17"/>
        <v>279.39999999999998</v>
      </c>
      <c r="H58" s="48">
        <v>99.5</v>
      </c>
      <c r="I58" s="48">
        <v>0</v>
      </c>
      <c r="J58" s="48">
        <v>42.2</v>
      </c>
      <c r="K58" s="48">
        <v>231.22</v>
      </c>
      <c r="L58" s="48">
        <v>3.64</v>
      </c>
      <c r="M58" s="48">
        <v>6</v>
      </c>
      <c r="N58" s="48">
        <v>294.55</v>
      </c>
      <c r="O58" s="48">
        <v>381.12</v>
      </c>
      <c r="P58" s="48">
        <v>30.44</v>
      </c>
      <c r="Q58" s="48">
        <v>0</v>
      </c>
      <c r="R58" s="48">
        <v>2.5</v>
      </c>
      <c r="S58" s="48">
        <v>204</v>
      </c>
      <c r="T58" s="48">
        <v>0</v>
      </c>
      <c r="U58" s="46">
        <f t="shared" si="18"/>
        <v>1295.17</v>
      </c>
      <c r="V58" s="48">
        <v>330.7</v>
      </c>
      <c r="W58" s="48">
        <v>0</v>
      </c>
      <c r="X58" s="46">
        <f t="shared" si="19"/>
        <v>330.7</v>
      </c>
      <c r="Y58" s="48">
        <v>0</v>
      </c>
      <c r="Z58" s="48">
        <v>0</v>
      </c>
      <c r="AA58" s="48">
        <v>0</v>
      </c>
      <c r="AB58" s="48">
        <v>0</v>
      </c>
      <c r="AC58" s="46">
        <f t="shared" si="20"/>
        <v>0</v>
      </c>
      <c r="AD58" s="48">
        <v>4644.03</v>
      </c>
      <c r="AE58" s="46">
        <f t="shared" si="21"/>
        <v>4644.03</v>
      </c>
      <c r="AF58" s="48"/>
      <c r="AG58" s="46">
        <f t="shared" si="22"/>
        <v>6549.2999999999993</v>
      </c>
    </row>
    <row r="59" spans="1:35">
      <c r="A59" s="56"/>
      <c r="B59" s="63"/>
      <c r="C59" s="48"/>
      <c r="D59" s="48"/>
      <c r="E59" s="48"/>
      <c r="F59" s="48"/>
      <c r="G59" s="46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6"/>
      <c r="V59" s="48"/>
      <c r="W59" s="48"/>
      <c r="X59" s="46"/>
      <c r="Y59" s="48"/>
      <c r="Z59" s="48"/>
      <c r="AA59" s="48"/>
      <c r="AB59" s="48"/>
      <c r="AC59" s="46"/>
      <c r="AD59" s="48"/>
      <c r="AE59" s="46"/>
      <c r="AF59" s="48"/>
      <c r="AG59" s="46"/>
    </row>
    <row r="60" spans="1:35">
      <c r="A60" s="57"/>
      <c r="B60" s="48">
        <f>SUM(B39:B58)</f>
        <v>9448.5399999999991</v>
      </c>
      <c r="C60" s="48">
        <f t="shared" ref="C60:F60" si="23">SUM(C39:C58)</f>
        <v>104.06</v>
      </c>
      <c r="D60" s="48">
        <f t="shared" si="23"/>
        <v>30.869999999999997</v>
      </c>
      <c r="E60" s="48">
        <f t="shared" si="23"/>
        <v>6</v>
      </c>
      <c r="F60" s="48">
        <f t="shared" si="23"/>
        <v>726.78</v>
      </c>
      <c r="G60" s="46">
        <f t="shared" ref="G60:AG60" si="24">SUM(G39:G59)</f>
        <v>10316.25</v>
      </c>
      <c r="H60" s="48">
        <f t="shared" si="24"/>
        <v>1551.5</v>
      </c>
      <c r="I60" s="48">
        <f t="shared" si="24"/>
        <v>7</v>
      </c>
      <c r="J60" s="48">
        <f t="shared" si="24"/>
        <v>1068.6300000000001</v>
      </c>
      <c r="K60" s="48">
        <f t="shared" si="24"/>
        <v>15233.62</v>
      </c>
      <c r="L60" s="48">
        <f t="shared" si="24"/>
        <v>308.29999999999995</v>
      </c>
      <c r="M60" s="48">
        <f t="shared" si="24"/>
        <v>107</v>
      </c>
      <c r="N60" s="48">
        <f t="shared" si="24"/>
        <v>3465.7900000000004</v>
      </c>
      <c r="O60" s="48">
        <f t="shared" si="24"/>
        <v>5420.76</v>
      </c>
      <c r="P60" s="48">
        <f t="shared" si="24"/>
        <v>1368.7599999999998</v>
      </c>
      <c r="Q60" s="48">
        <f t="shared" si="24"/>
        <v>22330</v>
      </c>
      <c r="R60" s="48">
        <f t="shared" si="24"/>
        <v>287.5</v>
      </c>
      <c r="S60" s="48">
        <f t="shared" si="24"/>
        <v>2536.64</v>
      </c>
      <c r="T60" s="48">
        <f t="shared" si="24"/>
        <v>0</v>
      </c>
      <c r="U60" s="46">
        <f t="shared" si="24"/>
        <v>53685.5</v>
      </c>
      <c r="V60" s="48">
        <f t="shared" si="24"/>
        <v>4838.84</v>
      </c>
      <c r="W60" s="48">
        <f t="shared" si="24"/>
        <v>0</v>
      </c>
      <c r="X60" s="46">
        <f t="shared" si="24"/>
        <v>4838.84</v>
      </c>
      <c r="Y60" s="48">
        <f t="shared" si="24"/>
        <v>1.1299999999999999</v>
      </c>
      <c r="Z60" s="48">
        <f t="shared" si="24"/>
        <v>17.13</v>
      </c>
      <c r="AA60" s="48">
        <f t="shared" si="24"/>
        <v>3.17</v>
      </c>
      <c r="AB60" s="48">
        <f t="shared" si="24"/>
        <v>869</v>
      </c>
      <c r="AC60" s="46">
        <f t="shared" si="24"/>
        <v>890.43000000000006</v>
      </c>
      <c r="AD60" s="48">
        <f t="shared" si="24"/>
        <v>9340.42</v>
      </c>
      <c r="AE60" s="46">
        <f t="shared" si="24"/>
        <v>9340.42</v>
      </c>
      <c r="AF60" s="48"/>
      <c r="AG60" s="55">
        <f t="shared" si="24"/>
        <v>79071.44</v>
      </c>
      <c r="AH60" s="4"/>
      <c r="AI60" s="4"/>
    </row>
    <row r="61" spans="1:35">
      <c r="A61" s="57"/>
      <c r="B61" s="48"/>
      <c r="C61" s="48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6" t="s">
        <v>34</v>
      </c>
      <c r="AF61" s="48"/>
      <c r="AG61" s="55">
        <v>35383.410000000003</v>
      </c>
    </row>
    <row r="62" spans="1:35">
      <c r="A62" s="57"/>
      <c r="B62" s="48"/>
      <c r="C62" s="48"/>
      <c r="D62" s="48"/>
      <c r="E62" s="48"/>
      <c r="F62" s="48"/>
      <c r="G62" s="46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6"/>
      <c r="V62" s="48"/>
      <c r="W62" s="48"/>
      <c r="X62" s="46"/>
      <c r="Y62" s="48"/>
      <c r="Z62" s="48"/>
      <c r="AA62" s="48"/>
      <c r="AB62" s="48"/>
      <c r="AC62" s="46"/>
      <c r="AD62" s="48"/>
      <c r="AE62" s="46" t="s">
        <v>35</v>
      </c>
      <c r="AF62" s="48"/>
      <c r="AG62" s="55">
        <v>106150.24</v>
      </c>
      <c r="AI62" s="10"/>
    </row>
    <row r="63" spans="1:35">
      <c r="A63" s="57"/>
      <c r="B63" s="48"/>
      <c r="C63" s="48"/>
      <c r="D63" s="48"/>
      <c r="E63" s="48"/>
      <c r="F63" s="48"/>
      <c r="G63" s="46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6"/>
      <c r="V63" s="48"/>
      <c r="W63" s="48"/>
      <c r="X63" s="46"/>
      <c r="Y63" s="48"/>
      <c r="Z63" s="48"/>
      <c r="AA63" s="48"/>
      <c r="AB63" s="48"/>
      <c r="AC63" s="46"/>
      <c r="AD63" s="48"/>
      <c r="AE63" s="46"/>
      <c r="AF63" s="48"/>
      <c r="AG63" s="55"/>
    </row>
    <row r="64" spans="1:35">
      <c r="A64" s="57"/>
      <c r="B64" s="48"/>
      <c r="C64" s="48"/>
      <c r="D64" s="48"/>
      <c r="E64" s="48"/>
      <c r="F64" s="48"/>
      <c r="G64" s="46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6"/>
      <c r="V64" s="48"/>
      <c r="W64" s="48"/>
      <c r="X64" s="46"/>
      <c r="Y64" s="48"/>
      <c r="Z64" s="48"/>
      <c r="AA64" s="48"/>
      <c r="AB64" s="48"/>
      <c r="AC64" s="46"/>
      <c r="AD64" s="48"/>
      <c r="AE64" s="8" t="s">
        <v>82</v>
      </c>
      <c r="AG64" s="55">
        <f>SUM(AG59:AG62)</f>
        <v>220605.09000000003</v>
      </c>
    </row>
    <row r="65" spans="1:34" ht="27" customHeight="1">
      <c r="B65" s="4"/>
      <c r="C65" s="4"/>
      <c r="D65" s="100" t="s">
        <v>28</v>
      </c>
      <c r="E65" s="100"/>
      <c r="F65" s="100"/>
      <c r="G65" s="100"/>
      <c r="H65" s="100"/>
      <c r="I65" s="100"/>
      <c r="J65" s="100"/>
      <c r="K65" s="100"/>
      <c r="L65" s="100"/>
      <c r="M65" s="4"/>
      <c r="N65" s="4"/>
      <c r="O65" s="4"/>
      <c r="P65" s="4"/>
      <c r="Q65" s="4"/>
      <c r="R65" s="4"/>
      <c r="S65" s="4"/>
      <c r="T65" s="4"/>
      <c r="U65" s="8"/>
      <c r="V65" s="4"/>
      <c r="W65" s="4"/>
      <c r="X65" s="8"/>
      <c r="Y65" s="4"/>
      <c r="Z65" s="4"/>
      <c r="AA65" s="4"/>
      <c r="AB65" s="4"/>
      <c r="AC65" s="8"/>
      <c r="AE65"/>
      <c r="AG65"/>
    </row>
    <row r="66" spans="1:34" ht="27" customHeight="1">
      <c r="B66" s="4" t="s">
        <v>36</v>
      </c>
      <c r="C66" s="4"/>
      <c r="D66" s="100" t="s">
        <v>75</v>
      </c>
      <c r="E66" s="100"/>
      <c r="F66" s="100"/>
      <c r="G66" s="100"/>
      <c r="H66" s="100"/>
      <c r="I66" s="100"/>
      <c r="J66" s="100"/>
      <c r="K66" s="100"/>
      <c r="L66" s="100"/>
      <c r="M66" s="4"/>
      <c r="N66" s="4"/>
      <c r="O66" s="4"/>
      <c r="P66" s="4"/>
      <c r="Q66" s="4"/>
      <c r="R66" s="4"/>
      <c r="S66" s="4"/>
      <c r="T66" s="4"/>
      <c r="U66" s="8"/>
      <c r="V66" s="4"/>
      <c r="W66" s="4"/>
      <c r="X66" s="8"/>
      <c r="Y66" s="4"/>
      <c r="Z66" s="4"/>
      <c r="AA66" s="4"/>
      <c r="AB66" s="4"/>
      <c r="AC66" s="8"/>
      <c r="AD66" s="4"/>
      <c r="AE66" s="8"/>
      <c r="AG66" s="8"/>
    </row>
    <row r="67" spans="1:34">
      <c r="B67" s="4"/>
      <c r="C67" s="4"/>
      <c r="D67" s="4"/>
      <c r="E67" s="4"/>
      <c r="F67" s="4"/>
      <c r="G67" s="8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8"/>
      <c r="V67" s="4"/>
      <c r="W67" s="4"/>
      <c r="X67" s="8"/>
      <c r="Y67" s="4"/>
      <c r="Z67" s="4"/>
      <c r="AA67" s="4"/>
      <c r="AB67" s="4"/>
      <c r="AC67" s="8"/>
      <c r="AD67" s="4"/>
      <c r="AE67" s="8"/>
      <c r="AG67" s="8"/>
    </row>
    <row r="68" spans="1:34" s="19" customFormat="1" ht="20.25" customHeight="1">
      <c r="A68" s="58"/>
      <c r="B68" s="37">
        <v>85119001</v>
      </c>
      <c r="C68" s="37">
        <v>85119003</v>
      </c>
      <c r="D68" s="37">
        <v>85119018</v>
      </c>
      <c r="E68" s="37">
        <v>11802</v>
      </c>
      <c r="F68" s="37">
        <v>11804</v>
      </c>
      <c r="G68" s="37">
        <v>21310001</v>
      </c>
      <c r="H68" s="37">
        <v>85801005</v>
      </c>
      <c r="I68" s="37">
        <v>858011006</v>
      </c>
      <c r="J68" s="37">
        <v>85801008</v>
      </c>
      <c r="K68" s="37">
        <v>85801009</v>
      </c>
      <c r="L68" s="37">
        <v>85801099</v>
      </c>
      <c r="M68" s="37">
        <v>85801011</v>
      </c>
      <c r="N68" s="37">
        <v>85801014</v>
      </c>
      <c r="O68" s="37">
        <v>85801015</v>
      </c>
      <c r="P68" s="37">
        <v>85801017</v>
      </c>
      <c r="Q68" s="37">
        <v>85801018</v>
      </c>
      <c r="R68" s="37">
        <v>85801019</v>
      </c>
      <c r="S68" s="37">
        <v>95803010</v>
      </c>
      <c r="T68" s="37">
        <v>85803099</v>
      </c>
      <c r="U68" s="37">
        <v>21312001</v>
      </c>
      <c r="V68" s="37">
        <v>85807001</v>
      </c>
      <c r="W68" s="37">
        <v>85807099</v>
      </c>
      <c r="X68" s="37">
        <v>21314001</v>
      </c>
      <c r="Y68" s="37">
        <v>85601002</v>
      </c>
      <c r="Z68" s="37">
        <v>85601012</v>
      </c>
      <c r="AA68" s="37">
        <v>85601014</v>
      </c>
      <c r="AB68" s="37">
        <v>85909099</v>
      </c>
      <c r="AC68" s="37">
        <v>21315001</v>
      </c>
    </row>
    <row r="69" spans="1:34" s="61" customFormat="1" ht="60.75" customHeight="1">
      <c r="A69" s="59" t="s">
        <v>49</v>
      </c>
      <c r="B69" s="24" t="s">
        <v>0</v>
      </c>
      <c r="C69" s="24" t="s">
        <v>1</v>
      </c>
      <c r="D69" s="24" t="s">
        <v>2</v>
      </c>
      <c r="E69" s="24" t="s">
        <v>40</v>
      </c>
      <c r="F69" s="24" t="s">
        <v>41</v>
      </c>
      <c r="G69" s="24" t="s">
        <v>22</v>
      </c>
      <c r="H69" s="24" t="s">
        <v>3</v>
      </c>
      <c r="I69" s="24" t="s">
        <v>4</v>
      </c>
      <c r="J69" s="24" t="s">
        <v>5</v>
      </c>
      <c r="K69" s="24" t="s">
        <v>6</v>
      </c>
      <c r="L69" s="24" t="s">
        <v>7</v>
      </c>
      <c r="M69" s="24" t="s">
        <v>8</v>
      </c>
      <c r="N69" s="24" t="s">
        <v>9</v>
      </c>
      <c r="O69" s="24" t="s">
        <v>10</v>
      </c>
      <c r="P69" s="24" t="s">
        <v>11</v>
      </c>
      <c r="Q69" s="24" t="s">
        <v>12</v>
      </c>
      <c r="R69" s="24" t="s">
        <v>13</v>
      </c>
      <c r="S69" s="24" t="s">
        <v>14</v>
      </c>
      <c r="T69" s="24" t="s">
        <v>15</v>
      </c>
      <c r="U69" s="24" t="s">
        <v>23</v>
      </c>
      <c r="V69" s="24" t="s">
        <v>25</v>
      </c>
      <c r="W69" s="24" t="s">
        <v>16</v>
      </c>
      <c r="X69" s="24" t="s">
        <v>24</v>
      </c>
      <c r="Y69" s="24" t="s">
        <v>17</v>
      </c>
      <c r="Z69" s="24" t="s">
        <v>18</v>
      </c>
      <c r="AA69" s="24" t="s">
        <v>19</v>
      </c>
      <c r="AB69" s="24" t="s">
        <v>20</v>
      </c>
      <c r="AC69" s="24" t="s">
        <v>26</v>
      </c>
      <c r="AD69" s="24" t="s">
        <v>21</v>
      </c>
      <c r="AE69" s="24" t="s">
        <v>27</v>
      </c>
      <c r="AF69" s="60"/>
      <c r="AG69" s="24" t="s">
        <v>61</v>
      </c>
    </row>
    <row r="70" spans="1:34">
      <c r="A70" s="41"/>
      <c r="B70" s="4"/>
      <c r="C70" s="4"/>
      <c r="D70" s="4"/>
      <c r="E70" s="4"/>
      <c r="F70" s="4"/>
      <c r="G70" s="8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8"/>
      <c r="V70" s="4"/>
      <c r="W70" s="4"/>
      <c r="X70" s="8"/>
      <c r="Y70" s="4"/>
      <c r="Z70" s="4"/>
      <c r="AA70" s="4"/>
      <c r="AB70" s="4"/>
      <c r="AC70" s="8"/>
      <c r="AD70" s="4"/>
      <c r="AE70" s="8"/>
      <c r="AG70" s="8"/>
    </row>
    <row r="71" spans="1:34">
      <c r="A71" s="56">
        <v>43160</v>
      </c>
      <c r="B71" s="48">
        <v>528.23</v>
      </c>
      <c r="C71" s="48">
        <v>0</v>
      </c>
      <c r="D71" s="48">
        <v>0</v>
      </c>
      <c r="E71" s="48">
        <v>35.520000000000003</v>
      </c>
      <c r="F71" s="48">
        <v>0</v>
      </c>
      <c r="G71" s="46">
        <f>SUM(B71:E71)</f>
        <v>563.75</v>
      </c>
      <c r="H71" s="48">
        <v>82</v>
      </c>
      <c r="I71" s="48">
        <v>0</v>
      </c>
      <c r="J71" s="48">
        <v>5.28</v>
      </c>
      <c r="K71" s="48">
        <v>659.02</v>
      </c>
      <c r="L71" s="48">
        <v>0</v>
      </c>
      <c r="M71" s="48">
        <v>6</v>
      </c>
      <c r="N71" s="48">
        <v>112.15</v>
      </c>
      <c r="O71" s="48">
        <v>478.46</v>
      </c>
      <c r="P71" s="48">
        <v>37.729999999999997</v>
      </c>
      <c r="Q71" s="48">
        <v>0</v>
      </c>
      <c r="R71" s="48">
        <v>0</v>
      </c>
      <c r="S71" s="48">
        <v>0</v>
      </c>
      <c r="T71" s="48">
        <v>0</v>
      </c>
      <c r="U71" s="46">
        <f>SUM(H71:T71)</f>
        <v>1380.6399999999999</v>
      </c>
      <c r="V71" s="48">
        <v>154.55000000000001</v>
      </c>
      <c r="W71" s="48">
        <v>0</v>
      </c>
      <c r="X71" s="46">
        <f>SUM(V71:W71)</f>
        <v>154.55000000000001</v>
      </c>
      <c r="Y71" s="48">
        <v>0</v>
      </c>
      <c r="Z71" s="48">
        <v>0</v>
      </c>
      <c r="AA71" s="48">
        <v>0</v>
      </c>
      <c r="AB71" s="48">
        <v>0</v>
      </c>
      <c r="AC71" s="46">
        <f>SUM(Y71:AB71)</f>
        <v>0</v>
      </c>
      <c r="AD71" s="48">
        <v>529.92999999999995</v>
      </c>
      <c r="AE71" s="46">
        <f>SUM(AD71)</f>
        <v>529.92999999999995</v>
      </c>
      <c r="AF71" s="48"/>
      <c r="AG71" s="46">
        <f>AE71+AC71+X71+U71+G71</f>
        <v>2628.87</v>
      </c>
      <c r="AH71" s="8"/>
    </row>
    <row r="72" spans="1:34">
      <c r="A72" s="56">
        <v>43161</v>
      </c>
      <c r="B72" s="48">
        <v>16.2</v>
      </c>
      <c r="C72" s="48">
        <v>0</v>
      </c>
      <c r="D72" s="48">
        <v>0</v>
      </c>
      <c r="E72" s="48">
        <v>0</v>
      </c>
      <c r="F72" s="48">
        <v>0</v>
      </c>
      <c r="G72" s="46">
        <f t="shared" ref="G72:G92" si="25">SUM(B72:E72)</f>
        <v>16.2</v>
      </c>
      <c r="H72" s="48">
        <v>74</v>
      </c>
      <c r="I72" s="48">
        <v>0</v>
      </c>
      <c r="J72" s="48">
        <v>15.7</v>
      </c>
      <c r="K72" s="48">
        <v>475.45</v>
      </c>
      <c r="L72" s="48">
        <v>1.56</v>
      </c>
      <c r="M72" s="48">
        <v>6</v>
      </c>
      <c r="N72" s="48">
        <v>54.61</v>
      </c>
      <c r="O72" s="48">
        <v>169.71</v>
      </c>
      <c r="P72" s="48">
        <v>28</v>
      </c>
      <c r="Q72" s="48">
        <v>0</v>
      </c>
      <c r="R72" s="48">
        <v>20</v>
      </c>
      <c r="S72" s="48">
        <v>41</v>
      </c>
      <c r="T72" s="48">
        <v>0</v>
      </c>
      <c r="U72" s="46">
        <f t="shared" ref="U72:U92" si="26">SUM(H72:T72)</f>
        <v>886.03</v>
      </c>
      <c r="V72" s="48">
        <v>247.25</v>
      </c>
      <c r="W72" s="48">
        <v>0</v>
      </c>
      <c r="X72" s="46">
        <f t="shared" ref="X72:X92" si="27">SUM(V72:W72)</f>
        <v>247.25</v>
      </c>
      <c r="Y72" s="48">
        <v>0</v>
      </c>
      <c r="Z72" s="48">
        <v>0</v>
      </c>
      <c r="AA72" s="48">
        <v>0</v>
      </c>
      <c r="AB72" s="48">
        <v>0</v>
      </c>
      <c r="AC72" s="46">
        <f t="shared" ref="AC72:AC92" si="28">SUM(Y72:AB72)</f>
        <v>0</v>
      </c>
      <c r="AD72" s="48">
        <v>167.4</v>
      </c>
      <c r="AE72" s="46">
        <f t="shared" ref="AE72:AE92" si="29">SUM(AD72)</f>
        <v>167.4</v>
      </c>
      <c r="AF72" s="48"/>
      <c r="AG72" s="46">
        <f t="shared" ref="AG72:AG92" si="30">AE72+AC72+X72+U72+G72</f>
        <v>1316.8799999999999</v>
      </c>
    </row>
    <row r="73" spans="1:34">
      <c r="A73" s="56">
        <v>43164</v>
      </c>
      <c r="B73" s="48">
        <v>0</v>
      </c>
      <c r="C73" s="48">
        <v>0</v>
      </c>
      <c r="D73" s="48">
        <v>0</v>
      </c>
      <c r="E73" s="48">
        <v>0</v>
      </c>
      <c r="F73" s="48">
        <v>0</v>
      </c>
      <c r="G73" s="46">
        <f t="shared" si="25"/>
        <v>0</v>
      </c>
      <c r="H73" s="48">
        <v>49</v>
      </c>
      <c r="I73" s="48">
        <v>1</v>
      </c>
      <c r="J73" s="48">
        <v>31.8</v>
      </c>
      <c r="K73" s="48">
        <v>161.38</v>
      </c>
      <c r="L73" s="48">
        <v>0.5</v>
      </c>
      <c r="M73" s="48">
        <v>0</v>
      </c>
      <c r="N73" s="48">
        <v>20.22</v>
      </c>
      <c r="O73" s="48">
        <v>605.05999999999995</v>
      </c>
      <c r="P73" s="48">
        <v>20.9</v>
      </c>
      <c r="Q73" s="48">
        <v>0</v>
      </c>
      <c r="R73" s="48">
        <v>10</v>
      </c>
      <c r="S73" s="48">
        <v>0</v>
      </c>
      <c r="T73" s="48">
        <v>0</v>
      </c>
      <c r="U73" s="46">
        <f t="shared" si="26"/>
        <v>899.8599999999999</v>
      </c>
      <c r="V73" s="48">
        <v>53.55</v>
      </c>
      <c r="W73" s="48">
        <v>0</v>
      </c>
      <c r="X73" s="46">
        <f t="shared" si="27"/>
        <v>53.55</v>
      </c>
      <c r="Y73" s="48">
        <v>0</v>
      </c>
      <c r="Z73" s="48">
        <v>0</v>
      </c>
      <c r="AA73" s="48">
        <v>0</v>
      </c>
      <c r="AB73" s="48">
        <v>0</v>
      </c>
      <c r="AC73" s="46">
        <f t="shared" si="28"/>
        <v>0</v>
      </c>
      <c r="AD73" s="48">
        <v>76.42</v>
      </c>
      <c r="AE73" s="46">
        <f t="shared" si="29"/>
        <v>76.42</v>
      </c>
      <c r="AF73" s="48"/>
      <c r="AG73" s="46">
        <f t="shared" si="30"/>
        <v>1029.83</v>
      </c>
    </row>
    <row r="74" spans="1:34">
      <c r="A74" s="56">
        <v>43165</v>
      </c>
      <c r="B74" s="48">
        <v>6.02</v>
      </c>
      <c r="C74" s="48">
        <v>0</v>
      </c>
      <c r="D74" s="48">
        <v>0</v>
      </c>
      <c r="E74" s="48">
        <v>0</v>
      </c>
      <c r="F74" s="48">
        <v>0</v>
      </c>
      <c r="G74" s="46">
        <f t="shared" si="25"/>
        <v>6.02</v>
      </c>
      <c r="H74" s="48">
        <v>91</v>
      </c>
      <c r="I74" s="48">
        <v>0</v>
      </c>
      <c r="J74" s="48">
        <v>36.97</v>
      </c>
      <c r="K74" s="48">
        <v>120.16</v>
      </c>
      <c r="L74" s="48">
        <v>7.34</v>
      </c>
      <c r="M74" s="48">
        <v>6</v>
      </c>
      <c r="N74" s="48">
        <v>76.8</v>
      </c>
      <c r="O74" s="48">
        <v>30</v>
      </c>
      <c r="P74" s="48">
        <v>25.65</v>
      </c>
      <c r="Q74" s="48">
        <v>0</v>
      </c>
      <c r="R74" s="48">
        <v>0</v>
      </c>
      <c r="S74" s="48">
        <v>0</v>
      </c>
      <c r="T74" s="48">
        <v>0</v>
      </c>
      <c r="U74" s="46">
        <f t="shared" si="26"/>
        <v>393.92</v>
      </c>
      <c r="V74" s="48">
        <v>197.5</v>
      </c>
      <c r="W74" s="48">
        <v>0</v>
      </c>
      <c r="X74" s="46">
        <f t="shared" si="27"/>
        <v>197.5</v>
      </c>
      <c r="Y74" s="48">
        <v>0</v>
      </c>
      <c r="Z74" s="48">
        <v>0</v>
      </c>
      <c r="AA74" s="48">
        <v>0</v>
      </c>
      <c r="AB74" s="48">
        <v>0</v>
      </c>
      <c r="AC74" s="46">
        <f t="shared" si="28"/>
        <v>0</v>
      </c>
      <c r="AD74" s="48">
        <v>1013.06</v>
      </c>
      <c r="AE74" s="46">
        <f t="shared" si="29"/>
        <v>1013.06</v>
      </c>
      <c r="AF74" s="48"/>
      <c r="AG74" s="46">
        <f t="shared" si="30"/>
        <v>1610.5</v>
      </c>
    </row>
    <row r="75" spans="1:34">
      <c r="A75" s="56">
        <v>43166</v>
      </c>
      <c r="B75" s="48">
        <v>13.5</v>
      </c>
      <c r="C75" s="48">
        <v>0</v>
      </c>
      <c r="D75" s="48">
        <v>0</v>
      </c>
      <c r="E75" s="48">
        <v>141.76</v>
      </c>
      <c r="F75" s="48">
        <v>0</v>
      </c>
      <c r="G75" s="46">
        <f t="shared" si="25"/>
        <v>155.26</v>
      </c>
      <c r="H75" s="48">
        <v>66.5</v>
      </c>
      <c r="I75" s="48">
        <v>1</v>
      </c>
      <c r="J75" s="48">
        <v>41.07</v>
      </c>
      <c r="K75" s="48">
        <v>221.01</v>
      </c>
      <c r="L75" s="48">
        <v>5.87</v>
      </c>
      <c r="M75" s="48">
        <v>10</v>
      </c>
      <c r="N75" s="48">
        <v>38.33</v>
      </c>
      <c r="O75" s="48">
        <v>459.7</v>
      </c>
      <c r="P75" s="48">
        <v>22.12</v>
      </c>
      <c r="Q75" s="48">
        <v>0</v>
      </c>
      <c r="R75" s="48">
        <v>10</v>
      </c>
      <c r="S75" s="48">
        <v>10</v>
      </c>
      <c r="T75" s="48">
        <v>0</v>
      </c>
      <c r="U75" s="46">
        <f t="shared" si="26"/>
        <v>885.6</v>
      </c>
      <c r="V75" s="48">
        <v>108.7</v>
      </c>
      <c r="W75" s="48">
        <v>0</v>
      </c>
      <c r="X75" s="46">
        <f t="shared" si="27"/>
        <v>108.7</v>
      </c>
      <c r="Y75" s="48">
        <v>0</v>
      </c>
      <c r="Z75" s="48">
        <v>0</v>
      </c>
      <c r="AA75" s="48">
        <v>0</v>
      </c>
      <c r="AB75" s="48">
        <v>0</v>
      </c>
      <c r="AC75" s="46">
        <f t="shared" si="28"/>
        <v>0</v>
      </c>
      <c r="AD75" s="48">
        <v>115.04</v>
      </c>
      <c r="AE75" s="46">
        <f t="shared" si="29"/>
        <v>115.04</v>
      </c>
      <c r="AF75" s="48"/>
      <c r="AG75" s="46">
        <f t="shared" si="30"/>
        <v>1264.6000000000001</v>
      </c>
    </row>
    <row r="76" spans="1:34">
      <c r="A76" s="56">
        <v>43167</v>
      </c>
      <c r="B76" s="48">
        <v>0</v>
      </c>
      <c r="C76" s="48">
        <v>0</v>
      </c>
      <c r="D76" s="48">
        <v>3.43</v>
      </c>
      <c r="E76" s="48">
        <v>0</v>
      </c>
      <c r="F76" s="48">
        <v>0</v>
      </c>
      <c r="G76" s="46">
        <f t="shared" si="25"/>
        <v>3.43</v>
      </c>
      <c r="H76" s="48">
        <v>96.5</v>
      </c>
      <c r="I76" s="48">
        <v>1</v>
      </c>
      <c r="J76" s="48">
        <v>1.94</v>
      </c>
      <c r="K76" s="48">
        <v>3.44</v>
      </c>
      <c r="L76" s="48">
        <v>0.28999999999999998</v>
      </c>
      <c r="M76" s="48">
        <v>0</v>
      </c>
      <c r="N76" s="48">
        <v>9.27</v>
      </c>
      <c r="O76" s="48">
        <v>171.05</v>
      </c>
      <c r="P76" s="48">
        <v>1.24</v>
      </c>
      <c r="Q76" s="48">
        <v>0</v>
      </c>
      <c r="R76" s="48">
        <v>2.5</v>
      </c>
      <c r="S76" s="48">
        <v>0</v>
      </c>
      <c r="T76" s="48">
        <v>0</v>
      </c>
      <c r="U76" s="46">
        <f t="shared" si="26"/>
        <v>287.23</v>
      </c>
      <c r="V76" s="48">
        <v>78.5</v>
      </c>
      <c r="W76" s="48">
        <v>0</v>
      </c>
      <c r="X76" s="46">
        <f t="shared" si="27"/>
        <v>78.5</v>
      </c>
      <c r="Y76" s="48">
        <v>0</v>
      </c>
      <c r="Z76" s="48">
        <v>0</v>
      </c>
      <c r="AA76" s="48">
        <v>0</v>
      </c>
      <c r="AB76" s="48">
        <v>0</v>
      </c>
      <c r="AC76" s="46">
        <f t="shared" si="28"/>
        <v>0</v>
      </c>
      <c r="AD76" s="48">
        <v>0</v>
      </c>
      <c r="AE76" s="46">
        <f t="shared" si="29"/>
        <v>0</v>
      </c>
      <c r="AF76" s="48"/>
      <c r="AG76" s="46">
        <f t="shared" si="30"/>
        <v>369.16</v>
      </c>
    </row>
    <row r="77" spans="1:34">
      <c r="A77" s="56">
        <v>43168</v>
      </c>
      <c r="B77" s="48">
        <v>82.07</v>
      </c>
      <c r="C77" s="48">
        <v>0</v>
      </c>
      <c r="D77" s="48">
        <v>0</v>
      </c>
      <c r="E77" s="48">
        <v>9</v>
      </c>
      <c r="F77" s="48">
        <v>0</v>
      </c>
      <c r="G77" s="46">
        <f t="shared" si="25"/>
        <v>91.07</v>
      </c>
      <c r="H77" s="48">
        <v>116.5</v>
      </c>
      <c r="I77" s="48">
        <v>1</v>
      </c>
      <c r="J77" s="48">
        <v>1081.29</v>
      </c>
      <c r="K77" s="48">
        <v>6746.02</v>
      </c>
      <c r="L77" s="48">
        <v>66.59</v>
      </c>
      <c r="M77" s="48">
        <v>10</v>
      </c>
      <c r="N77" s="48">
        <v>463.78</v>
      </c>
      <c r="O77" s="48">
        <v>6</v>
      </c>
      <c r="P77" s="48">
        <v>798.44</v>
      </c>
      <c r="Q77" s="48">
        <v>0</v>
      </c>
      <c r="R77" s="48">
        <v>20</v>
      </c>
      <c r="S77" s="48">
        <v>20</v>
      </c>
      <c r="T77" s="48">
        <v>0</v>
      </c>
      <c r="U77" s="46">
        <f t="shared" si="26"/>
        <v>9329.6200000000008</v>
      </c>
      <c r="V77" s="48">
        <v>87.3</v>
      </c>
      <c r="W77" s="48">
        <v>0</v>
      </c>
      <c r="X77" s="46">
        <f t="shared" si="27"/>
        <v>87.3</v>
      </c>
      <c r="Y77" s="48">
        <v>0</v>
      </c>
      <c r="Z77" s="48">
        <v>0</v>
      </c>
      <c r="AA77" s="48">
        <v>0</v>
      </c>
      <c r="AB77" s="48">
        <v>0</v>
      </c>
      <c r="AC77" s="46">
        <f t="shared" si="28"/>
        <v>0</v>
      </c>
      <c r="AD77" s="48">
        <v>116.26</v>
      </c>
      <c r="AE77" s="46">
        <f t="shared" si="29"/>
        <v>116.26</v>
      </c>
      <c r="AF77" s="48"/>
      <c r="AG77" s="46">
        <f t="shared" si="30"/>
        <v>9624.25</v>
      </c>
    </row>
    <row r="78" spans="1:34">
      <c r="A78" s="56">
        <v>43171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6">
        <f t="shared" si="25"/>
        <v>0</v>
      </c>
      <c r="H78" s="48">
        <v>101.5</v>
      </c>
      <c r="I78" s="48">
        <v>0</v>
      </c>
      <c r="J78" s="48">
        <v>55.71</v>
      </c>
      <c r="K78" s="48">
        <v>157.56</v>
      </c>
      <c r="L78" s="48">
        <v>2.33</v>
      </c>
      <c r="M78" s="48">
        <v>6</v>
      </c>
      <c r="N78" s="48">
        <v>41.83</v>
      </c>
      <c r="O78" s="48">
        <v>608.47</v>
      </c>
      <c r="P78" s="48">
        <v>13.11</v>
      </c>
      <c r="Q78" s="48">
        <v>0</v>
      </c>
      <c r="R78" s="48">
        <v>12.5</v>
      </c>
      <c r="S78" s="48">
        <v>3</v>
      </c>
      <c r="T78" s="48">
        <v>0</v>
      </c>
      <c r="U78" s="46">
        <f t="shared" si="26"/>
        <v>1002.01</v>
      </c>
      <c r="V78" s="48">
        <v>376.75</v>
      </c>
      <c r="W78" s="48">
        <v>0</v>
      </c>
      <c r="X78" s="46">
        <f t="shared" si="27"/>
        <v>376.75</v>
      </c>
      <c r="Y78" s="48">
        <v>0</v>
      </c>
      <c r="Z78" s="48">
        <v>0</v>
      </c>
      <c r="AA78" s="48">
        <v>0</v>
      </c>
      <c r="AB78" s="48">
        <v>0</v>
      </c>
      <c r="AC78" s="46">
        <f t="shared" si="28"/>
        <v>0</v>
      </c>
      <c r="AD78" s="48">
        <v>49.49</v>
      </c>
      <c r="AE78" s="46">
        <f t="shared" si="29"/>
        <v>49.49</v>
      </c>
      <c r="AF78" s="48"/>
      <c r="AG78" s="46">
        <f t="shared" si="30"/>
        <v>1428.25</v>
      </c>
    </row>
    <row r="79" spans="1:34">
      <c r="A79" s="56">
        <v>43172</v>
      </c>
      <c r="B79" s="48">
        <v>0</v>
      </c>
      <c r="C79" s="48">
        <v>0</v>
      </c>
      <c r="D79" s="48">
        <v>0</v>
      </c>
      <c r="E79" s="48">
        <v>0</v>
      </c>
      <c r="F79" s="48">
        <v>18</v>
      </c>
      <c r="G79" s="46">
        <f>SUM(B79:F79)</f>
        <v>18</v>
      </c>
      <c r="H79" s="48">
        <v>71</v>
      </c>
      <c r="I79" s="48">
        <v>1</v>
      </c>
      <c r="J79" s="48">
        <v>28.07</v>
      </c>
      <c r="K79" s="48">
        <v>475.5</v>
      </c>
      <c r="L79" s="48">
        <v>4.0199999999999996</v>
      </c>
      <c r="M79" s="48">
        <v>0</v>
      </c>
      <c r="N79" s="48">
        <v>68.05</v>
      </c>
      <c r="O79" s="48">
        <v>6</v>
      </c>
      <c r="P79" s="48">
        <v>42.39</v>
      </c>
      <c r="Q79" s="48">
        <v>0</v>
      </c>
      <c r="R79" s="48">
        <v>0</v>
      </c>
      <c r="S79" s="48">
        <v>35</v>
      </c>
      <c r="T79" s="48">
        <v>0</v>
      </c>
      <c r="U79" s="46">
        <f t="shared" si="26"/>
        <v>731.02999999999986</v>
      </c>
      <c r="V79" s="48">
        <v>623.17999999999995</v>
      </c>
      <c r="W79" s="48">
        <v>0</v>
      </c>
      <c r="X79" s="46">
        <f t="shared" si="27"/>
        <v>623.17999999999995</v>
      </c>
      <c r="Y79" s="48">
        <v>0</v>
      </c>
      <c r="Z79" s="48">
        <v>0</v>
      </c>
      <c r="AA79" s="48">
        <v>0</v>
      </c>
      <c r="AB79" s="48">
        <v>0</v>
      </c>
      <c r="AC79" s="46">
        <f>SUM(Y79:AB79)</f>
        <v>0</v>
      </c>
      <c r="AD79" s="48">
        <v>59.36</v>
      </c>
      <c r="AE79" s="46">
        <f t="shared" si="29"/>
        <v>59.36</v>
      </c>
      <c r="AF79" s="48"/>
      <c r="AG79" s="46">
        <f t="shared" si="30"/>
        <v>1431.5699999999997</v>
      </c>
    </row>
    <row r="80" spans="1:34">
      <c r="A80" s="56">
        <v>43173</v>
      </c>
      <c r="B80" s="48">
        <v>73.08</v>
      </c>
      <c r="C80" s="48">
        <v>0</v>
      </c>
      <c r="D80" s="48">
        <v>0</v>
      </c>
      <c r="E80" s="48">
        <v>0</v>
      </c>
      <c r="F80" s="48">
        <v>0</v>
      </c>
      <c r="G80" s="46">
        <f t="shared" si="25"/>
        <v>73.08</v>
      </c>
      <c r="H80" s="48">
        <v>80.5</v>
      </c>
      <c r="I80" s="48">
        <v>0</v>
      </c>
      <c r="J80" s="48">
        <v>68.209999999999994</v>
      </c>
      <c r="K80" s="48">
        <v>1096.8599999999999</v>
      </c>
      <c r="L80" s="48">
        <v>224.02</v>
      </c>
      <c r="M80" s="48">
        <v>0</v>
      </c>
      <c r="N80" s="48">
        <v>139.88</v>
      </c>
      <c r="O80" s="48">
        <v>0</v>
      </c>
      <c r="P80" s="48">
        <v>74.47</v>
      </c>
      <c r="Q80" s="48">
        <v>0</v>
      </c>
      <c r="R80" s="48">
        <v>0</v>
      </c>
      <c r="S80" s="48">
        <v>563</v>
      </c>
      <c r="T80" s="48">
        <v>0</v>
      </c>
      <c r="U80" s="46">
        <f t="shared" si="26"/>
        <v>2246.9399999999996</v>
      </c>
      <c r="V80" s="48">
        <v>429.1</v>
      </c>
      <c r="W80" s="48">
        <v>0</v>
      </c>
      <c r="X80" s="46">
        <f t="shared" si="27"/>
        <v>429.1</v>
      </c>
      <c r="Y80" s="48">
        <v>0</v>
      </c>
      <c r="Z80" s="48">
        <v>0</v>
      </c>
      <c r="AA80" s="48">
        <v>0</v>
      </c>
      <c r="AB80" s="48">
        <v>0</v>
      </c>
      <c r="AC80" s="46">
        <f t="shared" si="28"/>
        <v>0</v>
      </c>
      <c r="AD80" s="48">
        <v>187.51</v>
      </c>
      <c r="AE80" s="46">
        <f t="shared" si="29"/>
        <v>187.51</v>
      </c>
      <c r="AF80" s="48"/>
      <c r="AG80" s="46">
        <f t="shared" si="30"/>
        <v>2936.6299999999997</v>
      </c>
    </row>
    <row r="81" spans="1:35">
      <c r="A81" s="56">
        <v>43174</v>
      </c>
      <c r="B81" s="48">
        <v>10</v>
      </c>
      <c r="C81" s="48">
        <v>0</v>
      </c>
      <c r="D81" s="48">
        <v>0</v>
      </c>
      <c r="E81" s="48">
        <v>0</v>
      </c>
      <c r="F81" s="48">
        <v>0</v>
      </c>
      <c r="G81" s="46">
        <f t="shared" si="25"/>
        <v>10</v>
      </c>
      <c r="H81" s="48">
        <v>158</v>
      </c>
      <c r="I81" s="48">
        <v>2</v>
      </c>
      <c r="J81" s="48">
        <v>59.46</v>
      </c>
      <c r="K81" s="48">
        <v>260.62</v>
      </c>
      <c r="L81" s="48">
        <v>1.02</v>
      </c>
      <c r="M81" s="48">
        <v>0</v>
      </c>
      <c r="N81" s="48">
        <v>92.85</v>
      </c>
      <c r="O81" s="48">
        <v>504.47</v>
      </c>
      <c r="P81" s="48">
        <v>27.61</v>
      </c>
      <c r="Q81" s="48">
        <v>0</v>
      </c>
      <c r="R81" s="48">
        <v>0</v>
      </c>
      <c r="S81" s="48">
        <v>713.85</v>
      </c>
      <c r="T81" s="48">
        <v>0</v>
      </c>
      <c r="U81" s="46">
        <f t="shared" si="26"/>
        <v>1819.88</v>
      </c>
      <c r="V81" s="48">
        <v>297.7</v>
      </c>
      <c r="W81" s="48">
        <v>0</v>
      </c>
      <c r="X81" s="46">
        <f t="shared" si="27"/>
        <v>297.7</v>
      </c>
      <c r="Y81" s="48">
        <v>0</v>
      </c>
      <c r="Z81" s="48">
        <v>0</v>
      </c>
      <c r="AA81" s="48">
        <v>0</v>
      </c>
      <c r="AB81" s="48">
        <v>0</v>
      </c>
      <c r="AC81" s="46">
        <f t="shared" si="28"/>
        <v>0</v>
      </c>
      <c r="AD81" s="48">
        <v>294.5</v>
      </c>
      <c r="AE81" s="46">
        <f t="shared" si="29"/>
        <v>294.5</v>
      </c>
      <c r="AF81" s="48"/>
      <c r="AG81" s="46">
        <f t="shared" si="30"/>
        <v>2422.08</v>
      </c>
    </row>
    <row r="82" spans="1:35">
      <c r="A82" s="56">
        <v>43175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6">
        <f t="shared" si="25"/>
        <v>0</v>
      </c>
      <c r="H82" s="48">
        <v>96</v>
      </c>
      <c r="I82" s="48">
        <v>0</v>
      </c>
      <c r="J82" s="48">
        <v>51.16</v>
      </c>
      <c r="K82" s="48">
        <v>553.16999999999996</v>
      </c>
      <c r="L82" s="48">
        <v>1.68</v>
      </c>
      <c r="M82" s="48">
        <v>0</v>
      </c>
      <c r="N82" s="48">
        <v>194.9</v>
      </c>
      <c r="O82" s="48">
        <v>157.47999999999999</v>
      </c>
      <c r="P82" s="48">
        <v>34.200000000000003</v>
      </c>
      <c r="Q82" s="48">
        <v>0</v>
      </c>
      <c r="R82" s="48">
        <v>10</v>
      </c>
      <c r="S82" s="48">
        <v>2003</v>
      </c>
      <c r="T82" s="48">
        <v>0</v>
      </c>
      <c r="U82" s="46">
        <f t="shared" si="26"/>
        <v>3101.59</v>
      </c>
      <c r="V82" s="48">
        <v>260.02</v>
      </c>
      <c r="W82" s="48">
        <v>0</v>
      </c>
      <c r="X82" s="46">
        <f t="shared" si="27"/>
        <v>260.02</v>
      </c>
      <c r="Y82" s="48">
        <v>0</v>
      </c>
      <c r="Z82" s="48">
        <v>5.71</v>
      </c>
      <c r="AA82" s="48">
        <v>0</v>
      </c>
      <c r="AB82" s="48">
        <v>0</v>
      </c>
      <c r="AC82" s="46">
        <f>SUM(Y82:AB82)</f>
        <v>5.71</v>
      </c>
      <c r="AD82" s="48">
        <v>876.72</v>
      </c>
      <c r="AE82" s="46">
        <f>SUM(AD82)</f>
        <v>876.72</v>
      </c>
      <c r="AF82" s="48"/>
      <c r="AG82" s="46">
        <f t="shared" si="30"/>
        <v>4244.04</v>
      </c>
    </row>
    <row r="83" spans="1:35">
      <c r="A83" s="56">
        <v>43178</v>
      </c>
      <c r="B83" s="48">
        <v>1516.09</v>
      </c>
      <c r="C83" s="48">
        <v>0</v>
      </c>
      <c r="D83" s="48">
        <v>6.86</v>
      </c>
      <c r="E83" s="48">
        <v>0</v>
      </c>
      <c r="F83" s="48">
        <v>0</v>
      </c>
      <c r="G83" s="46">
        <f t="shared" si="25"/>
        <v>1522.9499999999998</v>
      </c>
      <c r="H83" s="48">
        <v>61</v>
      </c>
      <c r="I83" s="48">
        <v>0</v>
      </c>
      <c r="J83" s="48">
        <v>29.18</v>
      </c>
      <c r="K83" s="48">
        <v>786.05</v>
      </c>
      <c r="L83" s="48">
        <v>2.66</v>
      </c>
      <c r="M83" s="48">
        <v>18</v>
      </c>
      <c r="N83" s="48">
        <v>1045.48</v>
      </c>
      <c r="O83" s="48">
        <v>706.57</v>
      </c>
      <c r="P83" s="48">
        <v>59.59</v>
      </c>
      <c r="Q83" s="48">
        <v>17830</v>
      </c>
      <c r="R83" s="48">
        <v>20</v>
      </c>
      <c r="S83" s="48">
        <v>124</v>
      </c>
      <c r="T83" s="48">
        <v>0</v>
      </c>
      <c r="U83" s="46">
        <f t="shared" si="26"/>
        <v>20682.53</v>
      </c>
      <c r="V83" s="48">
        <v>423.8</v>
      </c>
      <c r="W83" s="48">
        <v>0</v>
      </c>
      <c r="X83" s="46">
        <f t="shared" si="27"/>
        <v>423.8</v>
      </c>
      <c r="Y83" s="48">
        <v>0</v>
      </c>
      <c r="Z83" s="48">
        <v>0</v>
      </c>
      <c r="AA83" s="48">
        <v>0</v>
      </c>
      <c r="AB83" s="48">
        <v>0</v>
      </c>
      <c r="AC83" s="46">
        <f t="shared" si="28"/>
        <v>0</v>
      </c>
      <c r="AD83" s="48">
        <v>38.729999999999997</v>
      </c>
      <c r="AE83" s="46">
        <f t="shared" si="29"/>
        <v>38.729999999999997</v>
      </c>
      <c r="AF83" s="48"/>
      <c r="AG83" s="46">
        <f t="shared" si="30"/>
        <v>22668.01</v>
      </c>
    </row>
    <row r="84" spans="1:35">
      <c r="A84" s="56">
        <v>43179</v>
      </c>
      <c r="B84" s="48">
        <v>12</v>
      </c>
      <c r="C84" s="48">
        <v>0</v>
      </c>
      <c r="D84" s="48">
        <v>0</v>
      </c>
      <c r="E84" s="48">
        <v>0</v>
      </c>
      <c r="F84" s="48">
        <v>0</v>
      </c>
      <c r="G84" s="46">
        <f t="shared" si="25"/>
        <v>12</v>
      </c>
      <c r="H84" s="48">
        <v>51</v>
      </c>
      <c r="I84" s="48">
        <v>1</v>
      </c>
      <c r="J84" s="48">
        <v>37.619999999999997</v>
      </c>
      <c r="K84" s="48">
        <v>1441.43</v>
      </c>
      <c r="L84" s="48">
        <v>11.42</v>
      </c>
      <c r="M84" s="48">
        <v>0</v>
      </c>
      <c r="N84" s="48">
        <v>207.77</v>
      </c>
      <c r="O84" s="48">
        <v>231.44</v>
      </c>
      <c r="P84" s="48">
        <v>63.2</v>
      </c>
      <c r="Q84" s="48">
        <v>0</v>
      </c>
      <c r="R84" s="48">
        <v>0</v>
      </c>
      <c r="S84" s="48">
        <v>1130</v>
      </c>
      <c r="T84" s="48">
        <v>0</v>
      </c>
      <c r="U84" s="46">
        <f t="shared" si="26"/>
        <v>3174.88</v>
      </c>
      <c r="V84" s="48">
        <v>432.85</v>
      </c>
      <c r="W84" s="48">
        <v>0</v>
      </c>
      <c r="X84" s="46">
        <f t="shared" si="27"/>
        <v>432.85</v>
      </c>
      <c r="Y84" s="48">
        <v>0</v>
      </c>
      <c r="Z84" s="48">
        <v>5.71</v>
      </c>
      <c r="AA84" s="48">
        <v>0</v>
      </c>
      <c r="AB84" s="48">
        <v>0</v>
      </c>
      <c r="AC84" s="46">
        <f t="shared" si="28"/>
        <v>5.71</v>
      </c>
      <c r="AD84" s="48">
        <v>867.21</v>
      </c>
      <c r="AE84" s="46">
        <f t="shared" si="29"/>
        <v>867.21</v>
      </c>
      <c r="AF84" s="48"/>
      <c r="AG84" s="46">
        <f t="shared" si="30"/>
        <v>4492.6499999999996</v>
      </c>
    </row>
    <row r="85" spans="1:35">
      <c r="A85" s="56">
        <v>43180</v>
      </c>
      <c r="B85" s="48">
        <v>225.01</v>
      </c>
      <c r="C85" s="48">
        <v>0</v>
      </c>
      <c r="D85" s="48">
        <v>0</v>
      </c>
      <c r="E85" s="48">
        <v>0</v>
      </c>
      <c r="F85" s="48">
        <v>228.46</v>
      </c>
      <c r="G85" s="46">
        <f>SUM(B85:F85)</f>
        <v>453.47</v>
      </c>
      <c r="H85" s="48">
        <v>82.5</v>
      </c>
      <c r="I85" s="48">
        <v>1</v>
      </c>
      <c r="J85" s="48">
        <v>20.9</v>
      </c>
      <c r="K85" s="48">
        <v>631.59</v>
      </c>
      <c r="L85" s="48">
        <v>2.3199999999999998</v>
      </c>
      <c r="M85" s="48">
        <v>0</v>
      </c>
      <c r="N85" s="48">
        <v>177.9</v>
      </c>
      <c r="O85" s="48">
        <v>186.12</v>
      </c>
      <c r="P85" s="48">
        <v>26.41</v>
      </c>
      <c r="Q85" s="48">
        <v>0</v>
      </c>
      <c r="R85" s="48">
        <v>10</v>
      </c>
      <c r="S85" s="48">
        <v>688</v>
      </c>
      <c r="T85" s="48">
        <v>0</v>
      </c>
      <c r="U85" s="46">
        <f t="shared" si="26"/>
        <v>1826.74</v>
      </c>
      <c r="V85" s="48">
        <v>276.39999999999998</v>
      </c>
      <c r="W85" s="48">
        <v>0</v>
      </c>
      <c r="X85" s="46">
        <f t="shared" si="27"/>
        <v>276.39999999999998</v>
      </c>
      <c r="Y85" s="48">
        <v>0</v>
      </c>
      <c r="Z85" s="48">
        <v>0</v>
      </c>
      <c r="AA85" s="48">
        <v>0</v>
      </c>
      <c r="AB85" s="48">
        <v>0</v>
      </c>
      <c r="AC85" s="46">
        <f t="shared" si="28"/>
        <v>0</v>
      </c>
      <c r="AD85" s="48">
        <v>1367.07</v>
      </c>
      <c r="AE85" s="46">
        <f t="shared" si="29"/>
        <v>1367.07</v>
      </c>
      <c r="AF85" s="48"/>
      <c r="AG85" s="46">
        <f t="shared" si="30"/>
        <v>3923.6800000000003</v>
      </c>
    </row>
    <row r="86" spans="1:35">
      <c r="A86" s="56">
        <v>43181</v>
      </c>
      <c r="B86" s="48">
        <v>3698.89</v>
      </c>
      <c r="C86" s="48">
        <v>0</v>
      </c>
      <c r="D86" s="48">
        <v>0</v>
      </c>
      <c r="E86" s="48">
        <v>0</v>
      </c>
      <c r="F86" s="48">
        <v>0</v>
      </c>
      <c r="G86" s="46">
        <f t="shared" si="25"/>
        <v>3698.89</v>
      </c>
      <c r="H86" s="48">
        <v>84</v>
      </c>
      <c r="I86" s="48">
        <v>0</v>
      </c>
      <c r="J86" s="48">
        <v>28.89</v>
      </c>
      <c r="K86" s="48">
        <v>580.72</v>
      </c>
      <c r="L86" s="48">
        <v>3.49</v>
      </c>
      <c r="M86" s="48">
        <v>12</v>
      </c>
      <c r="N86" s="48">
        <v>1616.93</v>
      </c>
      <c r="O86" s="48">
        <v>229.85</v>
      </c>
      <c r="P86" s="48">
        <v>19.190000000000001</v>
      </c>
      <c r="Q86" s="48">
        <v>750</v>
      </c>
      <c r="R86" s="48">
        <v>12.5</v>
      </c>
      <c r="S86" s="48">
        <v>363</v>
      </c>
      <c r="T86" s="48">
        <v>0</v>
      </c>
      <c r="U86" s="46">
        <f t="shared" si="26"/>
        <v>3700.57</v>
      </c>
      <c r="V86" s="48">
        <v>179</v>
      </c>
      <c r="W86" s="48">
        <v>0</v>
      </c>
      <c r="X86" s="46">
        <f t="shared" si="27"/>
        <v>179</v>
      </c>
      <c r="Y86" s="48">
        <v>0</v>
      </c>
      <c r="Z86" s="48">
        <v>0</v>
      </c>
      <c r="AA86" s="48">
        <v>0</v>
      </c>
      <c r="AB86" s="48">
        <v>0</v>
      </c>
      <c r="AC86" s="46">
        <f t="shared" si="28"/>
        <v>0</v>
      </c>
      <c r="AD86" s="48">
        <v>26592.12</v>
      </c>
      <c r="AE86" s="46">
        <f t="shared" si="29"/>
        <v>26592.12</v>
      </c>
      <c r="AF86" s="48"/>
      <c r="AG86" s="46">
        <f t="shared" si="30"/>
        <v>34170.58</v>
      </c>
    </row>
    <row r="87" spans="1:35">
      <c r="A87" s="56">
        <v>43182</v>
      </c>
      <c r="B87" s="48">
        <v>1665.42</v>
      </c>
      <c r="C87" s="48">
        <v>0</v>
      </c>
      <c r="D87" s="48">
        <v>0</v>
      </c>
      <c r="E87" s="48">
        <v>0</v>
      </c>
      <c r="F87" s="48">
        <v>0</v>
      </c>
      <c r="G87" s="46">
        <f t="shared" si="25"/>
        <v>1665.42</v>
      </c>
      <c r="H87" s="48">
        <v>63</v>
      </c>
      <c r="I87" s="48">
        <v>1</v>
      </c>
      <c r="J87" s="48">
        <v>26.04</v>
      </c>
      <c r="K87" s="48">
        <v>1874.91</v>
      </c>
      <c r="L87" s="48">
        <v>2.69</v>
      </c>
      <c r="M87" s="48">
        <v>0</v>
      </c>
      <c r="N87" s="48">
        <v>614.27</v>
      </c>
      <c r="O87" s="48">
        <v>278.27</v>
      </c>
      <c r="P87" s="48">
        <v>102.4</v>
      </c>
      <c r="Q87" s="48">
        <v>0</v>
      </c>
      <c r="R87" s="48">
        <v>20</v>
      </c>
      <c r="S87" s="48">
        <v>4912.43</v>
      </c>
      <c r="T87" s="48">
        <v>0</v>
      </c>
      <c r="U87" s="46">
        <f t="shared" si="26"/>
        <v>7895.01</v>
      </c>
      <c r="V87" s="48">
        <v>474.15</v>
      </c>
      <c r="W87" s="48">
        <v>0</v>
      </c>
      <c r="X87" s="46">
        <f t="shared" si="27"/>
        <v>474.15</v>
      </c>
      <c r="Y87" s="48">
        <v>0</v>
      </c>
      <c r="Z87" s="48">
        <v>0</v>
      </c>
      <c r="AA87" s="48">
        <v>0</v>
      </c>
      <c r="AB87" s="48">
        <v>0</v>
      </c>
      <c r="AC87" s="46">
        <f>SUM(Y87:AB87)</f>
        <v>0</v>
      </c>
      <c r="AD87" s="48">
        <v>2958.47</v>
      </c>
      <c r="AE87" s="46">
        <f t="shared" si="29"/>
        <v>2958.47</v>
      </c>
      <c r="AF87" s="48"/>
      <c r="AG87" s="46">
        <f t="shared" si="30"/>
        <v>12993.050000000001</v>
      </c>
    </row>
    <row r="88" spans="1:35">
      <c r="A88" s="64">
        <v>43185</v>
      </c>
      <c r="B88" s="98" t="s">
        <v>72</v>
      </c>
      <c r="C88" s="98"/>
      <c r="D88" s="98"/>
      <c r="E88" s="98"/>
      <c r="F88" s="98"/>
      <c r="G88" s="46">
        <f t="shared" si="25"/>
        <v>0</v>
      </c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6">
        <f t="shared" si="26"/>
        <v>0</v>
      </c>
      <c r="V88" s="48"/>
      <c r="W88" s="48"/>
      <c r="X88" s="46">
        <f t="shared" si="27"/>
        <v>0</v>
      </c>
      <c r="Y88" s="48"/>
      <c r="Z88" s="48"/>
      <c r="AA88" s="48"/>
      <c r="AB88" s="48"/>
      <c r="AC88" s="46">
        <f t="shared" si="28"/>
        <v>0</v>
      </c>
      <c r="AD88" s="48"/>
      <c r="AE88" s="46">
        <f t="shared" si="29"/>
        <v>0</v>
      </c>
      <c r="AF88" s="48"/>
      <c r="AG88" s="46">
        <f t="shared" si="30"/>
        <v>0</v>
      </c>
    </row>
    <row r="89" spans="1:35">
      <c r="A89" s="64">
        <v>43186</v>
      </c>
      <c r="B89" s="98"/>
      <c r="C89" s="98"/>
      <c r="D89" s="98"/>
      <c r="E89" s="98"/>
      <c r="F89" s="98"/>
      <c r="G89" s="46">
        <f t="shared" si="25"/>
        <v>0</v>
      </c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6">
        <f t="shared" si="26"/>
        <v>0</v>
      </c>
      <c r="V89" s="48"/>
      <c r="W89" s="48"/>
      <c r="X89" s="46">
        <f>SUM(V89:W89)</f>
        <v>0</v>
      </c>
      <c r="Y89" s="48"/>
      <c r="Z89" s="48"/>
      <c r="AA89" s="48"/>
      <c r="AB89" s="48"/>
      <c r="AC89" s="46">
        <f t="shared" si="28"/>
        <v>0</v>
      </c>
      <c r="AD89" s="48"/>
      <c r="AE89" s="46">
        <f t="shared" si="29"/>
        <v>0</v>
      </c>
      <c r="AF89" s="48"/>
      <c r="AG89" s="46">
        <f t="shared" si="30"/>
        <v>0</v>
      </c>
    </row>
    <row r="90" spans="1:35">
      <c r="A90" s="64">
        <v>43187</v>
      </c>
      <c r="B90" s="98"/>
      <c r="C90" s="98"/>
      <c r="D90" s="98"/>
      <c r="E90" s="98"/>
      <c r="F90" s="98"/>
      <c r="G90" s="46">
        <f t="shared" si="25"/>
        <v>0</v>
      </c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6">
        <f t="shared" si="26"/>
        <v>0</v>
      </c>
      <c r="V90" s="48"/>
      <c r="W90" s="48"/>
      <c r="X90" s="46">
        <f t="shared" si="27"/>
        <v>0</v>
      </c>
      <c r="Y90" s="48"/>
      <c r="Z90" s="48"/>
      <c r="AA90" s="48"/>
      <c r="AB90" s="48"/>
      <c r="AC90" s="46">
        <f t="shared" si="28"/>
        <v>0</v>
      </c>
      <c r="AD90" s="48"/>
      <c r="AE90" s="46">
        <f t="shared" si="29"/>
        <v>0</v>
      </c>
      <c r="AF90" s="48"/>
      <c r="AG90" s="46">
        <f t="shared" si="30"/>
        <v>0</v>
      </c>
    </row>
    <row r="91" spans="1:35">
      <c r="A91" s="64">
        <v>43188</v>
      </c>
      <c r="B91" s="98"/>
      <c r="C91" s="98"/>
      <c r="D91" s="98"/>
      <c r="E91" s="98"/>
      <c r="F91" s="98"/>
      <c r="G91" s="46">
        <f t="shared" si="25"/>
        <v>0</v>
      </c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6">
        <f t="shared" si="26"/>
        <v>0</v>
      </c>
      <c r="V91" s="48"/>
      <c r="W91" s="48"/>
      <c r="X91" s="46">
        <f t="shared" si="27"/>
        <v>0</v>
      </c>
      <c r="Y91" s="48"/>
      <c r="Z91" s="48"/>
      <c r="AA91" s="48"/>
      <c r="AB91" s="48"/>
      <c r="AC91" s="46">
        <f t="shared" si="28"/>
        <v>0</v>
      </c>
      <c r="AD91" s="48"/>
      <c r="AE91" s="46">
        <f t="shared" si="29"/>
        <v>0</v>
      </c>
      <c r="AF91" s="48"/>
      <c r="AG91" s="46">
        <f t="shared" si="30"/>
        <v>0</v>
      </c>
    </row>
    <row r="92" spans="1:35">
      <c r="A92" s="64">
        <v>43189</v>
      </c>
      <c r="B92" s="98"/>
      <c r="C92" s="98"/>
      <c r="D92" s="98"/>
      <c r="E92" s="98"/>
      <c r="F92" s="98"/>
      <c r="G92" s="46">
        <f t="shared" si="25"/>
        <v>0</v>
      </c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6">
        <f t="shared" si="26"/>
        <v>0</v>
      </c>
      <c r="V92" s="48"/>
      <c r="W92" s="48"/>
      <c r="X92" s="46">
        <f t="shared" si="27"/>
        <v>0</v>
      </c>
      <c r="Y92" s="48"/>
      <c r="Z92" s="48"/>
      <c r="AA92" s="48"/>
      <c r="AB92" s="48"/>
      <c r="AC92" s="46">
        <f t="shared" si="28"/>
        <v>0</v>
      </c>
      <c r="AD92" s="48"/>
      <c r="AE92" s="46">
        <f t="shared" si="29"/>
        <v>0</v>
      </c>
      <c r="AF92" s="48"/>
      <c r="AG92" s="46">
        <f t="shared" si="30"/>
        <v>0</v>
      </c>
    </row>
    <row r="93" spans="1:35">
      <c r="A93" s="57"/>
      <c r="B93" s="48"/>
      <c r="C93" s="48"/>
      <c r="D93" s="48"/>
      <c r="E93" s="48"/>
      <c r="F93" s="48"/>
      <c r="G93" s="46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6"/>
      <c r="V93" s="48"/>
      <c r="W93" s="48"/>
      <c r="X93" s="46"/>
      <c r="Y93" s="48"/>
      <c r="Z93" s="48"/>
      <c r="AA93" s="48"/>
      <c r="AB93" s="48"/>
      <c r="AC93" s="46"/>
      <c r="AD93" s="48"/>
      <c r="AE93" s="46"/>
      <c r="AF93" s="48"/>
      <c r="AG93" s="46"/>
    </row>
    <row r="94" spans="1:35">
      <c r="A94" s="57"/>
      <c r="B94" s="48">
        <f>SUM(B71:B93)</f>
        <v>7846.51</v>
      </c>
      <c r="C94" s="48">
        <f>SUM(C71:C93)</f>
        <v>0</v>
      </c>
      <c r="D94" s="48">
        <f>SUM(D71:D93)</f>
        <v>10.290000000000001</v>
      </c>
      <c r="E94" s="48">
        <f>SUM(E71:E93)</f>
        <v>186.28</v>
      </c>
      <c r="F94" s="48">
        <f>SUM(F71:F93)</f>
        <v>246.46</v>
      </c>
      <c r="G94" s="46">
        <f>SUM(G70:G93)</f>
        <v>8289.5399999999991</v>
      </c>
      <c r="H94" s="48">
        <f t="shared" ref="H94:T94" si="31">SUM(H71:H93)</f>
        <v>1424</v>
      </c>
      <c r="I94" s="48">
        <f t="shared" si="31"/>
        <v>10</v>
      </c>
      <c r="J94" s="48">
        <f t="shared" si="31"/>
        <v>1619.2900000000002</v>
      </c>
      <c r="K94" s="48">
        <f t="shared" si="31"/>
        <v>16244.89</v>
      </c>
      <c r="L94" s="48">
        <f t="shared" si="31"/>
        <v>337.8</v>
      </c>
      <c r="M94" s="48">
        <f t="shared" si="31"/>
        <v>74</v>
      </c>
      <c r="N94" s="48">
        <f t="shared" si="31"/>
        <v>4975.0200000000004</v>
      </c>
      <c r="O94" s="48">
        <f t="shared" si="31"/>
        <v>4828.6499999999996</v>
      </c>
      <c r="P94" s="48">
        <f t="shared" si="31"/>
        <v>1396.65</v>
      </c>
      <c r="Q94" s="48">
        <f t="shared" si="31"/>
        <v>18580</v>
      </c>
      <c r="R94" s="48">
        <f t="shared" si="31"/>
        <v>147.5</v>
      </c>
      <c r="S94" s="48">
        <f t="shared" si="31"/>
        <v>10606.28</v>
      </c>
      <c r="T94" s="48">
        <f t="shared" si="31"/>
        <v>0</v>
      </c>
      <c r="U94" s="46">
        <f>SUM(U70:U93)</f>
        <v>60244.08</v>
      </c>
      <c r="V94" s="48">
        <f>SUM(V71:V93)</f>
        <v>4700.2999999999993</v>
      </c>
      <c r="W94" s="48">
        <f>SUM(W70:W93)</f>
        <v>0</v>
      </c>
      <c r="X94" s="46">
        <f>SUM(X70:X93)</f>
        <v>4700.2999999999993</v>
      </c>
      <c r="Y94" s="48">
        <f>SUM(Y71:Y93)</f>
        <v>0</v>
      </c>
      <c r="Z94" s="48">
        <f>SUM(Z71:Z93)</f>
        <v>11.42</v>
      </c>
      <c r="AA94" s="48">
        <f>SUM(AA71:AA93)</f>
        <v>0</v>
      </c>
      <c r="AB94" s="48">
        <f>SUM(AB71:AB93)</f>
        <v>0</v>
      </c>
      <c r="AC94" s="46">
        <f>SUM(AC70:AC93)</f>
        <v>11.42</v>
      </c>
      <c r="AD94" s="48">
        <f>SUM(AD70:AD93)</f>
        <v>35309.29</v>
      </c>
      <c r="AE94" s="46">
        <f>SUM(AE70:AE93)</f>
        <v>35309.29</v>
      </c>
      <c r="AF94" s="48"/>
      <c r="AG94" s="55">
        <f>SUM(AG70:AG93)</f>
        <v>108554.63</v>
      </c>
      <c r="AH94" s="4"/>
      <c r="AI94" s="4"/>
    </row>
    <row r="95" spans="1:35">
      <c r="A95" s="56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6"/>
      <c r="V95" s="48"/>
      <c r="W95" s="48"/>
      <c r="X95" s="46"/>
      <c r="Y95" s="48"/>
      <c r="Z95" s="48"/>
      <c r="AA95" s="48"/>
      <c r="AB95" s="48"/>
      <c r="AC95" s="46"/>
      <c r="AD95" s="48"/>
      <c r="AE95" s="46" t="s">
        <v>34</v>
      </c>
      <c r="AF95" s="48"/>
      <c r="AG95" s="55">
        <v>35383.410000000003</v>
      </c>
    </row>
    <row r="96" spans="1:35">
      <c r="A96" s="57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6"/>
      <c r="V96" s="48"/>
      <c r="W96" s="48"/>
      <c r="X96" s="46"/>
      <c r="Y96" s="48"/>
      <c r="Z96" s="48"/>
      <c r="AA96" s="48"/>
      <c r="AB96" s="48"/>
      <c r="AC96" s="46"/>
      <c r="AD96" s="48"/>
      <c r="AE96" s="46" t="s">
        <v>35</v>
      </c>
      <c r="AF96" s="48"/>
      <c r="AG96" s="55">
        <v>106150.24</v>
      </c>
    </row>
    <row r="97" spans="1:105" ht="16.5" customHeight="1">
      <c r="A97" s="57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6"/>
      <c r="V97" s="48"/>
      <c r="W97" s="48"/>
      <c r="X97" s="46"/>
      <c r="Y97" s="48"/>
      <c r="Z97" s="48"/>
      <c r="AA97" s="48"/>
      <c r="AB97" s="48"/>
      <c r="AC97" s="46"/>
      <c r="AD97" s="48"/>
      <c r="AE97" s="46"/>
      <c r="AF97" s="48"/>
      <c r="AG97" s="55"/>
    </row>
    <row r="98" spans="1:105" ht="16.5" customHeight="1">
      <c r="A98" s="57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6"/>
      <c r="V98" s="48"/>
      <c r="W98" s="48"/>
      <c r="X98" s="46"/>
      <c r="Y98" s="48"/>
      <c r="Z98" s="48"/>
      <c r="AA98" s="48"/>
      <c r="AB98" s="48"/>
      <c r="AC98" s="46"/>
      <c r="AD98" s="48"/>
      <c r="AE98" s="8" t="s">
        <v>82</v>
      </c>
      <c r="AG98" s="55">
        <f>SUM(AG93:AG96)</f>
        <v>250088.28000000003</v>
      </c>
    </row>
    <row r="99" spans="1:105" ht="27" customHeight="1">
      <c r="B99" s="4"/>
      <c r="C99" s="4"/>
      <c r="D99" s="100" t="s">
        <v>28</v>
      </c>
      <c r="E99" s="100"/>
      <c r="F99" s="100"/>
      <c r="G99" s="100"/>
      <c r="H99" s="100"/>
      <c r="I99" s="100"/>
      <c r="J99" s="100"/>
      <c r="K99" s="100"/>
      <c r="L99" s="100"/>
      <c r="M99" s="4"/>
      <c r="N99" s="4"/>
      <c r="O99" s="4"/>
      <c r="P99" s="4"/>
      <c r="Q99" s="4"/>
      <c r="R99" s="4"/>
      <c r="S99" s="4"/>
      <c r="T99" s="4"/>
      <c r="U99" s="8"/>
      <c r="V99" s="4"/>
      <c r="W99" s="4"/>
      <c r="X99" s="8"/>
      <c r="Y99" s="4"/>
      <c r="Z99" s="4"/>
      <c r="AA99" s="4"/>
      <c r="AB99" s="4"/>
      <c r="AC99" s="8"/>
      <c r="AD99" s="4"/>
      <c r="AE99"/>
      <c r="AG99"/>
    </row>
    <row r="100" spans="1:105" ht="27" customHeight="1">
      <c r="B100" s="4"/>
      <c r="C100" s="4"/>
      <c r="D100" s="100" t="s">
        <v>76</v>
      </c>
      <c r="E100" s="100"/>
      <c r="F100" s="100"/>
      <c r="G100" s="100"/>
      <c r="H100" s="100"/>
      <c r="I100" s="100"/>
      <c r="J100" s="100"/>
      <c r="K100" s="100"/>
      <c r="L100" s="100"/>
      <c r="M100" s="4"/>
      <c r="N100" s="4"/>
      <c r="O100" s="4"/>
      <c r="P100" s="4"/>
      <c r="Q100" s="4"/>
      <c r="R100" s="4"/>
      <c r="S100" s="4"/>
      <c r="T100" s="4"/>
      <c r="U100" s="8"/>
      <c r="V100" s="4"/>
      <c r="W100" s="4"/>
      <c r="X100" s="8"/>
      <c r="Y100" s="4"/>
      <c r="Z100" s="4"/>
      <c r="AA100" s="4"/>
      <c r="AB100" s="4"/>
      <c r="AC100" s="8"/>
      <c r="AD100" s="4"/>
      <c r="AG100" s="20"/>
    </row>
    <row r="101" spans="1:105">
      <c r="B101" s="4"/>
      <c r="C101" s="4"/>
      <c r="D101" s="4"/>
      <c r="E101" s="4"/>
      <c r="F101" s="4"/>
      <c r="G101" s="8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8"/>
      <c r="V101" s="4"/>
      <c r="W101" s="4"/>
      <c r="X101" s="8"/>
      <c r="Y101" s="4"/>
      <c r="Z101" s="4"/>
      <c r="AA101" s="4"/>
      <c r="AB101" s="4"/>
      <c r="AC101" s="8"/>
      <c r="AD101" s="4"/>
      <c r="AE101" s="8"/>
      <c r="AG101" s="8"/>
    </row>
    <row r="102" spans="1:105" s="19" customFormat="1" ht="20.25" customHeight="1">
      <c r="A102" s="58"/>
      <c r="B102" s="37">
        <v>85119001</v>
      </c>
      <c r="C102" s="37">
        <v>85119003</v>
      </c>
      <c r="D102" s="37">
        <v>85119018</v>
      </c>
      <c r="E102" s="37">
        <v>11802</v>
      </c>
      <c r="F102" s="37">
        <v>11804</v>
      </c>
      <c r="G102" s="37">
        <v>21310001</v>
      </c>
      <c r="H102" s="37">
        <v>85801005</v>
      </c>
      <c r="I102" s="37">
        <v>858011006</v>
      </c>
      <c r="J102" s="37">
        <v>85801008</v>
      </c>
      <c r="K102" s="37">
        <v>85801009</v>
      </c>
      <c r="L102" s="37">
        <v>85801099</v>
      </c>
      <c r="M102" s="37">
        <v>85801011</v>
      </c>
      <c r="N102" s="37">
        <v>85801014</v>
      </c>
      <c r="O102" s="37">
        <v>85801015</v>
      </c>
      <c r="P102" s="37">
        <v>85801017</v>
      </c>
      <c r="Q102" s="37">
        <v>85801018</v>
      </c>
      <c r="R102" s="37">
        <v>85801019</v>
      </c>
      <c r="S102" s="37">
        <v>95803010</v>
      </c>
      <c r="T102" s="37">
        <v>85803099</v>
      </c>
      <c r="U102" s="37">
        <v>21312001</v>
      </c>
      <c r="V102" s="37">
        <v>85807001</v>
      </c>
      <c r="W102" s="37">
        <v>85807099</v>
      </c>
      <c r="X102" s="37">
        <v>21314001</v>
      </c>
      <c r="Y102" s="37">
        <v>85601002</v>
      </c>
      <c r="Z102" s="37">
        <v>85601012</v>
      </c>
      <c r="AA102" s="37">
        <v>85601014</v>
      </c>
      <c r="AB102" s="37">
        <v>85909099</v>
      </c>
      <c r="AC102" s="37">
        <v>21315001</v>
      </c>
    </row>
    <row r="103" spans="1:105" s="61" customFormat="1" ht="60.75" customHeight="1">
      <c r="A103" s="59" t="s">
        <v>50</v>
      </c>
      <c r="B103" s="24" t="s">
        <v>0</v>
      </c>
      <c r="C103" s="24" t="s">
        <v>1</v>
      </c>
      <c r="D103" s="24" t="s">
        <v>2</v>
      </c>
      <c r="E103" s="24" t="s">
        <v>40</v>
      </c>
      <c r="F103" s="24" t="s">
        <v>41</v>
      </c>
      <c r="G103" s="24" t="s">
        <v>22</v>
      </c>
      <c r="H103" s="24" t="s">
        <v>3</v>
      </c>
      <c r="I103" s="24" t="s">
        <v>4</v>
      </c>
      <c r="J103" s="24" t="s">
        <v>5</v>
      </c>
      <c r="K103" s="24" t="s">
        <v>6</v>
      </c>
      <c r="L103" s="24" t="s">
        <v>7</v>
      </c>
      <c r="M103" s="24" t="s">
        <v>8</v>
      </c>
      <c r="N103" s="24" t="s">
        <v>9</v>
      </c>
      <c r="O103" s="24" t="s">
        <v>10</v>
      </c>
      <c r="P103" s="24" t="s">
        <v>11</v>
      </c>
      <c r="Q103" s="24" t="s">
        <v>12</v>
      </c>
      <c r="R103" s="24" t="s">
        <v>13</v>
      </c>
      <c r="S103" s="24" t="s">
        <v>14</v>
      </c>
      <c r="T103" s="24" t="s">
        <v>15</v>
      </c>
      <c r="U103" s="24" t="s">
        <v>23</v>
      </c>
      <c r="V103" s="24" t="s">
        <v>25</v>
      </c>
      <c r="W103" s="24" t="s">
        <v>16</v>
      </c>
      <c r="X103" s="24" t="s">
        <v>24</v>
      </c>
      <c r="Y103" s="24" t="s">
        <v>17</v>
      </c>
      <c r="Z103" s="24" t="s">
        <v>18</v>
      </c>
      <c r="AA103" s="24" t="s">
        <v>19</v>
      </c>
      <c r="AB103" s="24" t="s">
        <v>20</v>
      </c>
      <c r="AC103" s="24" t="s">
        <v>26</v>
      </c>
      <c r="AD103" s="24" t="s">
        <v>21</v>
      </c>
      <c r="AE103" s="24" t="s">
        <v>27</v>
      </c>
      <c r="AF103" s="60"/>
      <c r="AG103" s="24" t="s">
        <v>61</v>
      </c>
    </row>
    <row r="104" spans="1:105">
      <c r="B104" s="22"/>
      <c r="C104" s="4"/>
      <c r="D104" s="4"/>
      <c r="E104" s="4"/>
      <c r="F104" s="4"/>
      <c r="G104" s="8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8"/>
      <c r="V104" s="4"/>
      <c r="W104" s="4"/>
      <c r="X104" s="8"/>
      <c r="Y104" s="4"/>
      <c r="Z104" s="4"/>
      <c r="AA104" s="4"/>
      <c r="AB104" s="4"/>
      <c r="AC104" s="8"/>
      <c r="AD104" s="4"/>
      <c r="AE104" s="8"/>
      <c r="AG104" s="8"/>
    </row>
    <row r="105" spans="1:105">
      <c r="A105" s="56">
        <v>43193</v>
      </c>
      <c r="B105" s="48">
        <v>179.81</v>
      </c>
      <c r="C105" s="48">
        <v>0</v>
      </c>
      <c r="D105" s="48">
        <v>3.43</v>
      </c>
      <c r="E105" s="48">
        <v>4.5</v>
      </c>
      <c r="F105" s="48">
        <v>0</v>
      </c>
      <c r="G105" s="46">
        <f>SUM(B105:F105)</f>
        <v>187.74</v>
      </c>
      <c r="H105" s="48">
        <v>117</v>
      </c>
      <c r="I105" s="48">
        <v>0</v>
      </c>
      <c r="J105" s="48">
        <v>55.32</v>
      </c>
      <c r="K105" s="48">
        <v>176.81</v>
      </c>
      <c r="L105" s="48">
        <v>9.09</v>
      </c>
      <c r="M105" s="48">
        <v>16</v>
      </c>
      <c r="N105" s="48">
        <v>267.31</v>
      </c>
      <c r="O105" s="48">
        <v>2149.62</v>
      </c>
      <c r="P105" s="48">
        <v>27.35</v>
      </c>
      <c r="Q105" s="48">
        <v>0</v>
      </c>
      <c r="R105" s="48">
        <v>40</v>
      </c>
      <c r="S105" s="48">
        <v>3738.86</v>
      </c>
      <c r="T105" s="48">
        <v>0</v>
      </c>
      <c r="U105" s="46">
        <f>SUM(H105:T105)</f>
        <v>6597.36</v>
      </c>
      <c r="V105" s="48">
        <v>573.6</v>
      </c>
      <c r="W105" s="48">
        <v>0</v>
      </c>
      <c r="X105" s="46">
        <f>SUM(V105:W105)</f>
        <v>573.6</v>
      </c>
      <c r="Y105" s="48">
        <v>0</v>
      </c>
      <c r="Z105" s="48">
        <v>0</v>
      </c>
      <c r="AA105" s="48">
        <v>0</v>
      </c>
      <c r="AB105" s="48">
        <v>0</v>
      </c>
      <c r="AC105" s="46">
        <f>SUM(Y105:AB105)</f>
        <v>0</v>
      </c>
      <c r="AD105" s="48">
        <v>396.87</v>
      </c>
      <c r="AE105" s="46">
        <f>SUM(AD105)</f>
        <v>396.87</v>
      </c>
      <c r="AF105" s="48"/>
      <c r="AG105" s="46">
        <f>AE105+AC105+X105+U105+G105</f>
        <v>7755.57</v>
      </c>
    </row>
    <row r="106" spans="1:105">
      <c r="A106" s="56">
        <v>43194</v>
      </c>
      <c r="B106" s="48">
        <v>55.92</v>
      </c>
      <c r="C106" s="48">
        <v>0</v>
      </c>
      <c r="D106" s="48">
        <v>0</v>
      </c>
      <c r="E106" s="48">
        <v>0</v>
      </c>
      <c r="F106" s="48">
        <v>0</v>
      </c>
      <c r="G106" s="46">
        <f>SUM(B106:F106)</f>
        <v>55.92</v>
      </c>
      <c r="H106" s="48">
        <v>76</v>
      </c>
      <c r="I106" s="48">
        <v>0</v>
      </c>
      <c r="J106" s="48">
        <v>21.44</v>
      </c>
      <c r="K106" s="48">
        <v>183.93</v>
      </c>
      <c r="L106" s="48">
        <v>1.72</v>
      </c>
      <c r="M106" s="48">
        <v>10</v>
      </c>
      <c r="N106" s="48">
        <v>47.34</v>
      </c>
      <c r="O106" s="48">
        <v>468.82</v>
      </c>
      <c r="P106" s="48">
        <v>22.88</v>
      </c>
      <c r="Q106" s="48">
        <v>0</v>
      </c>
      <c r="R106" s="48">
        <v>0</v>
      </c>
      <c r="S106" s="48">
        <v>3</v>
      </c>
      <c r="T106" s="48">
        <v>0</v>
      </c>
      <c r="U106" s="46">
        <f>SUM(H106:T106)</f>
        <v>835.13</v>
      </c>
      <c r="V106" s="48">
        <v>292.82</v>
      </c>
      <c r="W106" s="48">
        <v>0</v>
      </c>
      <c r="X106" s="46">
        <f t="shared" ref="X106:X121" si="32">SUM(V106:W106)</f>
        <v>292.82</v>
      </c>
      <c r="Y106" s="48">
        <v>0</v>
      </c>
      <c r="Z106" s="48">
        <v>0</v>
      </c>
      <c r="AA106" s="48">
        <v>0</v>
      </c>
      <c r="AB106" s="48">
        <v>0</v>
      </c>
      <c r="AC106" s="46">
        <f t="shared" ref="AC106:AC121" si="33">SUM(Y106:AB106)</f>
        <v>0</v>
      </c>
      <c r="AD106" s="48">
        <v>256.05</v>
      </c>
      <c r="AE106" s="46">
        <f t="shared" ref="AE106:AE121" si="34">SUM(AD106)</f>
        <v>256.05</v>
      </c>
      <c r="AF106" s="48"/>
      <c r="AG106" s="46">
        <f t="shared" ref="AG106:AG121" si="35">AE106+AC106+X106+U106+G106</f>
        <v>1439.92</v>
      </c>
    </row>
    <row r="107" spans="1:105">
      <c r="A107" s="56">
        <v>43195</v>
      </c>
      <c r="B107" s="48">
        <v>1375.55</v>
      </c>
      <c r="C107" s="48">
        <v>0</v>
      </c>
      <c r="D107" s="48">
        <v>0</v>
      </c>
      <c r="E107" s="48">
        <v>17.786000000000001</v>
      </c>
      <c r="F107" s="48" t="s">
        <v>68</v>
      </c>
      <c r="G107" s="46">
        <f t="shared" ref="G107:G112" si="36">SUM(B107:F107)</f>
        <v>1393.336</v>
      </c>
      <c r="H107" s="48">
        <v>71</v>
      </c>
      <c r="I107" s="48">
        <v>0</v>
      </c>
      <c r="J107" s="48">
        <v>31.47</v>
      </c>
      <c r="K107" s="48">
        <v>382.27</v>
      </c>
      <c r="L107" s="48">
        <v>2.6</v>
      </c>
      <c r="M107" s="48">
        <v>0</v>
      </c>
      <c r="N107" s="48">
        <v>263.67</v>
      </c>
      <c r="O107" s="48">
        <v>188.6</v>
      </c>
      <c r="P107" s="48">
        <v>27.66</v>
      </c>
      <c r="Q107" s="48">
        <v>0</v>
      </c>
      <c r="R107" s="48">
        <v>10</v>
      </c>
      <c r="S107" s="48">
        <v>35</v>
      </c>
      <c r="T107" s="48">
        <v>0</v>
      </c>
      <c r="U107" s="46">
        <f t="shared" ref="U107:U118" si="37">SUM(H107:T107)</f>
        <v>1012.27</v>
      </c>
      <c r="V107" s="48">
        <v>193.25</v>
      </c>
      <c r="W107" s="48">
        <v>0</v>
      </c>
      <c r="X107" s="46">
        <f t="shared" ref="X107:X118" si="38">SUM(V107:W107)</f>
        <v>193.25</v>
      </c>
      <c r="Y107" s="48">
        <v>0</v>
      </c>
      <c r="Z107" s="48">
        <v>0</v>
      </c>
      <c r="AA107" s="48">
        <v>0</v>
      </c>
      <c r="AB107" s="48">
        <v>0</v>
      </c>
      <c r="AC107" s="46">
        <f t="shared" ref="AC107:AC118" si="39">SUM(Y107:AB107)</f>
        <v>0</v>
      </c>
      <c r="AD107" s="48">
        <v>3042.03</v>
      </c>
      <c r="AE107" s="46">
        <f t="shared" ref="AE107:AE118" si="40">SUM(AD107)</f>
        <v>3042.03</v>
      </c>
      <c r="AF107" s="48"/>
      <c r="AG107" s="46">
        <f t="shared" ref="AG107:AG118" si="41">AE107+AC107+X107+U107+G107</f>
        <v>5640.8860000000004</v>
      </c>
    </row>
    <row r="108" spans="1:105">
      <c r="A108" s="56">
        <v>43196</v>
      </c>
      <c r="B108" s="48">
        <v>1053.32</v>
      </c>
      <c r="C108" s="48">
        <v>0</v>
      </c>
      <c r="D108" s="48">
        <v>0</v>
      </c>
      <c r="E108" s="48">
        <v>0</v>
      </c>
      <c r="F108" s="48">
        <v>0</v>
      </c>
      <c r="G108" s="46">
        <f t="shared" si="36"/>
        <v>1053.32</v>
      </c>
      <c r="H108" s="48">
        <v>117</v>
      </c>
      <c r="I108" s="48">
        <v>2</v>
      </c>
      <c r="J108" s="48">
        <v>14.87</v>
      </c>
      <c r="K108" s="48">
        <v>64.849999999999994</v>
      </c>
      <c r="L108" s="48">
        <v>1.64</v>
      </c>
      <c r="M108" s="48">
        <v>0</v>
      </c>
      <c r="N108" s="48">
        <v>88.5</v>
      </c>
      <c r="O108" s="48">
        <v>210.28</v>
      </c>
      <c r="P108" s="48">
        <v>3.3</v>
      </c>
      <c r="Q108" s="48">
        <v>0</v>
      </c>
      <c r="R108" s="48">
        <v>27.5</v>
      </c>
      <c r="S108" s="48">
        <v>70</v>
      </c>
      <c r="T108" s="48">
        <v>0</v>
      </c>
      <c r="U108" s="46">
        <f t="shared" si="37"/>
        <v>599.94000000000005</v>
      </c>
      <c r="V108" s="48">
        <v>108.05</v>
      </c>
      <c r="W108" s="48">
        <v>0</v>
      </c>
      <c r="X108" s="46">
        <f t="shared" si="38"/>
        <v>108.05</v>
      </c>
      <c r="Y108" s="48">
        <v>0</v>
      </c>
      <c r="Z108" s="48">
        <v>0</v>
      </c>
      <c r="AA108" s="48">
        <v>0</v>
      </c>
      <c r="AB108" s="48">
        <v>0</v>
      </c>
      <c r="AC108" s="46">
        <f t="shared" si="39"/>
        <v>0</v>
      </c>
      <c r="AD108" s="48">
        <v>297.92</v>
      </c>
      <c r="AE108" s="46">
        <f t="shared" si="40"/>
        <v>297.92</v>
      </c>
      <c r="AF108" s="48"/>
      <c r="AG108" s="46">
        <f t="shared" si="41"/>
        <v>2059.23</v>
      </c>
    </row>
    <row r="109" spans="1:105">
      <c r="A109" s="56">
        <v>43199</v>
      </c>
      <c r="B109" s="48">
        <v>55</v>
      </c>
      <c r="C109" s="48">
        <v>0</v>
      </c>
      <c r="D109" s="48">
        <v>0</v>
      </c>
      <c r="E109" s="48">
        <v>0</v>
      </c>
      <c r="F109" s="48">
        <v>0</v>
      </c>
      <c r="G109" s="46">
        <f t="shared" si="36"/>
        <v>55</v>
      </c>
      <c r="H109" s="48">
        <v>166.5</v>
      </c>
      <c r="I109" s="48">
        <v>0</v>
      </c>
      <c r="J109" s="48">
        <v>24.86</v>
      </c>
      <c r="K109" s="48">
        <v>115.88</v>
      </c>
      <c r="L109" s="48">
        <v>4.21</v>
      </c>
      <c r="M109" s="48">
        <v>6</v>
      </c>
      <c r="N109" s="48">
        <v>43.76</v>
      </c>
      <c r="O109" s="48">
        <v>437.66</v>
      </c>
      <c r="P109" s="48">
        <v>12.85</v>
      </c>
      <c r="Q109" s="48">
        <v>0</v>
      </c>
      <c r="R109" s="48">
        <v>0</v>
      </c>
      <c r="S109" s="48">
        <v>38</v>
      </c>
      <c r="T109" s="48">
        <v>0</v>
      </c>
      <c r="U109" s="46">
        <f t="shared" si="37"/>
        <v>849.72</v>
      </c>
      <c r="V109" s="48">
        <v>357.95</v>
      </c>
      <c r="W109" s="48">
        <v>0</v>
      </c>
      <c r="X109" s="46">
        <f t="shared" si="38"/>
        <v>357.95</v>
      </c>
      <c r="Y109" s="48">
        <v>0</v>
      </c>
      <c r="Z109" s="48">
        <v>0</v>
      </c>
      <c r="AA109" s="48">
        <v>0</v>
      </c>
      <c r="AB109" s="48">
        <v>0</v>
      </c>
      <c r="AC109" s="46">
        <f t="shared" si="39"/>
        <v>0</v>
      </c>
      <c r="AD109" s="48">
        <v>94.76</v>
      </c>
      <c r="AE109" s="46">
        <f t="shared" si="40"/>
        <v>94.76</v>
      </c>
      <c r="AF109" s="48"/>
      <c r="AG109" s="46">
        <f t="shared" si="41"/>
        <v>1357.43</v>
      </c>
    </row>
    <row r="110" spans="1:105">
      <c r="A110" s="56">
        <v>43200</v>
      </c>
      <c r="B110" s="48">
        <v>0</v>
      </c>
      <c r="C110" s="48">
        <v>0</v>
      </c>
      <c r="D110" s="48">
        <v>0</v>
      </c>
      <c r="E110" s="48">
        <v>0</v>
      </c>
      <c r="F110" s="48">
        <v>0</v>
      </c>
      <c r="G110" s="46">
        <f t="shared" si="36"/>
        <v>0</v>
      </c>
      <c r="H110" s="48">
        <v>70</v>
      </c>
      <c r="I110" s="48">
        <v>0</v>
      </c>
      <c r="J110" s="48">
        <v>34.47</v>
      </c>
      <c r="K110" s="48">
        <v>118.6</v>
      </c>
      <c r="L110" s="48">
        <v>6.52</v>
      </c>
      <c r="M110" s="48">
        <v>0</v>
      </c>
      <c r="N110" s="48">
        <v>49.94</v>
      </c>
      <c r="O110" s="48">
        <v>123.78</v>
      </c>
      <c r="P110" s="48">
        <v>20.22</v>
      </c>
      <c r="Q110" s="48">
        <v>0</v>
      </c>
      <c r="R110" s="48">
        <v>0</v>
      </c>
      <c r="S110" s="48">
        <v>26</v>
      </c>
      <c r="T110" s="48">
        <v>0</v>
      </c>
      <c r="U110" s="46">
        <f t="shared" si="37"/>
        <v>449.53</v>
      </c>
      <c r="V110" s="48">
        <v>603.95000000000005</v>
      </c>
      <c r="W110" s="48">
        <v>0</v>
      </c>
      <c r="X110" s="46">
        <f t="shared" si="38"/>
        <v>603.95000000000005</v>
      </c>
      <c r="Y110" s="48">
        <v>0</v>
      </c>
      <c r="Z110" s="48">
        <v>3</v>
      </c>
      <c r="AA110" s="48">
        <v>0</v>
      </c>
      <c r="AB110" s="48">
        <v>0</v>
      </c>
      <c r="AC110" s="46">
        <f t="shared" si="39"/>
        <v>3</v>
      </c>
      <c r="AD110" s="48">
        <v>122.17</v>
      </c>
      <c r="AE110" s="46">
        <f t="shared" si="40"/>
        <v>122.17</v>
      </c>
      <c r="AF110" s="48"/>
      <c r="AG110" s="46">
        <f t="shared" si="41"/>
        <v>1178.6500000000001</v>
      </c>
      <c r="AI110" s="104"/>
      <c r="AJ110" s="104"/>
      <c r="AK110" s="104"/>
      <c r="AL110" s="104"/>
    </row>
    <row r="111" spans="1:105">
      <c r="A111" s="56">
        <v>43201</v>
      </c>
      <c r="B111" s="48">
        <v>36</v>
      </c>
      <c r="C111" s="48">
        <v>0</v>
      </c>
      <c r="D111" s="48">
        <v>0</v>
      </c>
      <c r="E111" s="48">
        <v>0</v>
      </c>
      <c r="F111" s="48">
        <v>176.66</v>
      </c>
      <c r="G111" s="46">
        <f t="shared" si="36"/>
        <v>212.66</v>
      </c>
      <c r="H111" s="48">
        <v>70</v>
      </c>
      <c r="I111" s="48">
        <v>0</v>
      </c>
      <c r="J111" s="48">
        <v>371.41</v>
      </c>
      <c r="K111" s="48">
        <v>5355.59</v>
      </c>
      <c r="L111" s="48">
        <v>78.72</v>
      </c>
      <c r="M111" s="48">
        <v>6</v>
      </c>
      <c r="N111" s="48">
        <v>369.37</v>
      </c>
      <c r="O111" s="48">
        <v>277.88</v>
      </c>
      <c r="P111" s="48">
        <v>642.14</v>
      </c>
      <c r="Q111" s="48">
        <v>0</v>
      </c>
      <c r="R111" s="48">
        <v>15</v>
      </c>
      <c r="S111" s="48">
        <v>8</v>
      </c>
      <c r="T111" s="48">
        <v>0</v>
      </c>
      <c r="U111" s="46">
        <f t="shared" si="37"/>
        <v>7194.1100000000006</v>
      </c>
      <c r="V111" s="48">
        <v>508.55</v>
      </c>
      <c r="W111" s="48">
        <v>0</v>
      </c>
      <c r="X111" s="46">
        <f t="shared" si="38"/>
        <v>508.55</v>
      </c>
      <c r="Y111" s="48">
        <v>0</v>
      </c>
      <c r="Z111" s="48">
        <v>0</v>
      </c>
      <c r="AA111" s="48">
        <v>0</v>
      </c>
      <c r="AB111" s="48">
        <v>0</v>
      </c>
      <c r="AC111" s="46">
        <f t="shared" si="39"/>
        <v>0</v>
      </c>
      <c r="AD111" s="48">
        <v>0</v>
      </c>
      <c r="AE111" s="46">
        <f t="shared" si="40"/>
        <v>0</v>
      </c>
      <c r="AF111" s="48"/>
      <c r="AG111" s="46">
        <f t="shared" si="41"/>
        <v>7915.3200000000006</v>
      </c>
      <c r="DA111" t="s">
        <v>43</v>
      </c>
    </row>
    <row r="112" spans="1:105">
      <c r="A112" s="56">
        <v>43202</v>
      </c>
      <c r="B112" s="48">
        <v>98.94</v>
      </c>
      <c r="C112" s="48">
        <v>0</v>
      </c>
      <c r="D112" s="48">
        <v>346.43</v>
      </c>
      <c r="E112" s="48">
        <v>0</v>
      </c>
      <c r="F112" s="48">
        <v>0</v>
      </c>
      <c r="G112" s="46">
        <f t="shared" si="36"/>
        <v>445.37</v>
      </c>
      <c r="H112" s="48">
        <v>62</v>
      </c>
      <c r="I112" s="48">
        <v>1</v>
      </c>
      <c r="J112" s="48">
        <v>14.49</v>
      </c>
      <c r="K112" s="48">
        <v>130.02000000000001</v>
      </c>
      <c r="L112" s="48">
        <v>2.36</v>
      </c>
      <c r="M112" s="48">
        <v>0</v>
      </c>
      <c r="N112" s="48">
        <v>37.58</v>
      </c>
      <c r="O112" s="48">
        <v>139.11000000000001</v>
      </c>
      <c r="P112" s="48">
        <v>10.71</v>
      </c>
      <c r="Q112" s="48">
        <v>0</v>
      </c>
      <c r="R112" s="48">
        <v>0</v>
      </c>
      <c r="S112" s="48">
        <v>0</v>
      </c>
      <c r="T112" s="48">
        <v>0</v>
      </c>
      <c r="U112" s="46">
        <f t="shared" si="37"/>
        <v>397.27</v>
      </c>
      <c r="V112" s="48">
        <v>433.4</v>
      </c>
      <c r="W112" s="48">
        <v>0</v>
      </c>
      <c r="X112" s="46">
        <f>SUM(V112:W112)</f>
        <v>433.4</v>
      </c>
      <c r="Y112" s="48">
        <v>0</v>
      </c>
      <c r="Z112" s="48">
        <v>0</v>
      </c>
      <c r="AA112" s="48">
        <v>0</v>
      </c>
      <c r="AB112" s="48">
        <v>0</v>
      </c>
      <c r="AC112" s="46">
        <f t="shared" si="39"/>
        <v>0</v>
      </c>
      <c r="AD112" s="48">
        <v>0</v>
      </c>
      <c r="AE112" s="46">
        <f t="shared" si="40"/>
        <v>0</v>
      </c>
      <c r="AF112" s="48"/>
      <c r="AG112" s="46">
        <f t="shared" si="41"/>
        <v>1276.04</v>
      </c>
    </row>
    <row r="113" spans="1:35">
      <c r="A113" s="56">
        <v>43203</v>
      </c>
      <c r="B113" s="48">
        <v>3642.57</v>
      </c>
      <c r="C113" s="48">
        <v>0</v>
      </c>
      <c r="D113" s="48">
        <v>490.49</v>
      </c>
      <c r="E113" s="48">
        <v>0</v>
      </c>
      <c r="F113" s="48">
        <v>0</v>
      </c>
      <c r="G113" s="46">
        <f t="shared" ref="G113:G117" si="42">SUM(B113:F113)</f>
        <v>4133.0600000000004</v>
      </c>
      <c r="H113" s="48">
        <v>76</v>
      </c>
      <c r="I113" s="48">
        <v>0</v>
      </c>
      <c r="J113" s="48">
        <v>33.35</v>
      </c>
      <c r="K113" s="48">
        <v>87.76</v>
      </c>
      <c r="L113" s="48">
        <v>3.18</v>
      </c>
      <c r="M113" s="48">
        <v>0</v>
      </c>
      <c r="N113" s="48">
        <v>256.17</v>
      </c>
      <c r="O113" s="48">
        <v>160.21</v>
      </c>
      <c r="P113" s="48">
        <v>17.47</v>
      </c>
      <c r="Q113" s="48">
        <v>0</v>
      </c>
      <c r="R113" s="48">
        <v>3</v>
      </c>
      <c r="S113" s="48">
        <v>77.42</v>
      </c>
      <c r="T113" s="48">
        <v>0</v>
      </c>
      <c r="U113" s="46">
        <f t="shared" si="37"/>
        <v>714.56000000000006</v>
      </c>
      <c r="V113" s="48">
        <v>475.6</v>
      </c>
      <c r="W113" s="48">
        <v>0</v>
      </c>
      <c r="X113" s="46">
        <f t="shared" si="38"/>
        <v>475.6</v>
      </c>
      <c r="Y113" s="48">
        <v>0</v>
      </c>
      <c r="Z113" s="48">
        <v>0</v>
      </c>
      <c r="AA113" s="48">
        <v>0</v>
      </c>
      <c r="AB113" s="48">
        <v>0</v>
      </c>
      <c r="AC113" s="46">
        <f t="shared" si="39"/>
        <v>0</v>
      </c>
      <c r="AD113" s="48">
        <v>505.17</v>
      </c>
      <c r="AE113" s="46">
        <f t="shared" si="40"/>
        <v>505.17</v>
      </c>
      <c r="AF113" s="48"/>
      <c r="AG113" s="46">
        <f t="shared" si="41"/>
        <v>5828.39</v>
      </c>
    </row>
    <row r="114" spans="1:35">
      <c r="A114" s="56">
        <v>43206</v>
      </c>
      <c r="B114" s="48">
        <v>1886.14</v>
      </c>
      <c r="C114" s="48">
        <v>0</v>
      </c>
      <c r="D114" s="48">
        <v>0</v>
      </c>
      <c r="E114" s="48">
        <v>0</v>
      </c>
      <c r="F114" s="48">
        <v>14.02</v>
      </c>
      <c r="G114" s="46">
        <f t="shared" si="42"/>
        <v>1900.16</v>
      </c>
      <c r="H114" s="48">
        <v>43.5</v>
      </c>
      <c r="I114" s="48">
        <v>0</v>
      </c>
      <c r="J114" s="48">
        <v>27.42</v>
      </c>
      <c r="K114" s="48">
        <v>989.46</v>
      </c>
      <c r="L114" s="48">
        <v>0.84</v>
      </c>
      <c r="M114" s="48">
        <v>0</v>
      </c>
      <c r="N114" s="48">
        <v>288.01</v>
      </c>
      <c r="O114" s="48">
        <v>15</v>
      </c>
      <c r="P114" s="48">
        <v>43.28</v>
      </c>
      <c r="Q114" s="48">
        <v>0</v>
      </c>
      <c r="R114" s="48">
        <v>13</v>
      </c>
      <c r="S114" s="48">
        <v>1571.96</v>
      </c>
      <c r="T114" s="48">
        <v>0</v>
      </c>
      <c r="U114" s="46">
        <f t="shared" si="37"/>
        <v>2992.4700000000003</v>
      </c>
      <c r="V114" s="48">
        <v>770.28</v>
      </c>
      <c r="W114" s="48">
        <v>0</v>
      </c>
      <c r="X114" s="46">
        <f t="shared" si="38"/>
        <v>770.28</v>
      </c>
      <c r="Y114" s="48">
        <v>0</v>
      </c>
      <c r="Z114" s="48">
        <v>0</v>
      </c>
      <c r="AA114" s="48">
        <v>0</v>
      </c>
      <c r="AB114" s="48">
        <v>0</v>
      </c>
      <c r="AC114" s="46">
        <f t="shared" si="39"/>
        <v>0</v>
      </c>
      <c r="AD114" s="48">
        <v>365.81</v>
      </c>
      <c r="AE114" s="46">
        <f t="shared" si="40"/>
        <v>365.81</v>
      </c>
      <c r="AF114" s="48"/>
      <c r="AG114" s="46">
        <f t="shared" si="41"/>
        <v>6028.72</v>
      </c>
    </row>
    <row r="115" spans="1:35">
      <c r="A115" s="56">
        <v>43207</v>
      </c>
      <c r="B115" s="48">
        <v>31.29</v>
      </c>
      <c r="C115" s="48">
        <v>0</v>
      </c>
      <c r="D115" s="48">
        <v>0</v>
      </c>
      <c r="E115" s="48">
        <v>0</v>
      </c>
      <c r="F115" s="48">
        <v>0</v>
      </c>
      <c r="G115" s="46">
        <f t="shared" si="42"/>
        <v>31.29</v>
      </c>
      <c r="H115" s="48">
        <v>83.5</v>
      </c>
      <c r="I115" s="48">
        <v>0</v>
      </c>
      <c r="J115" s="48">
        <v>13.79</v>
      </c>
      <c r="K115" s="48">
        <v>87.88</v>
      </c>
      <c r="L115" s="48">
        <v>1.78</v>
      </c>
      <c r="M115" s="48">
        <v>6</v>
      </c>
      <c r="N115" s="48">
        <v>56.02</v>
      </c>
      <c r="O115" s="48">
        <v>560</v>
      </c>
      <c r="P115" s="48">
        <v>5.32</v>
      </c>
      <c r="Q115" s="48">
        <v>0</v>
      </c>
      <c r="R115" s="48">
        <v>0</v>
      </c>
      <c r="S115" s="48">
        <v>390.42</v>
      </c>
      <c r="T115" s="48">
        <v>0</v>
      </c>
      <c r="U115" s="46">
        <f t="shared" si="37"/>
        <v>1204.71</v>
      </c>
      <c r="V115" s="48">
        <v>351.05</v>
      </c>
      <c r="W115" s="48">
        <v>0</v>
      </c>
      <c r="X115" s="46">
        <f t="shared" si="38"/>
        <v>351.05</v>
      </c>
      <c r="Y115" s="48">
        <v>0</v>
      </c>
      <c r="Z115" s="48">
        <v>0</v>
      </c>
      <c r="AA115" s="48">
        <v>0</v>
      </c>
      <c r="AB115" s="48">
        <v>0</v>
      </c>
      <c r="AC115" s="46">
        <f t="shared" si="39"/>
        <v>0</v>
      </c>
      <c r="AD115" s="48">
        <v>148.97999999999999</v>
      </c>
      <c r="AE115" s="46">
        <f t="shared" si="40"/>
        <v>148.97999999999999</v>
      </c>
      <c r="AF115" s="48"/>
      <c r="AG115" s="46">
        <f t="shared" si="41"/>
        <v>1736.03</v>
      </c>
    </row>
    <row r="116" spans="1:35">
      <c r="A116" s="56">
        <v>43208</v>
      </c>
      <c r="B116" s="48">
        <v>1127.93</v>
      </c>
      <c r="C116" s="48">
        <v>0</v>
      </c>
      <c r="D116" s="48">
        <v>34.299999999999997</v>
      </c>
      <c r="E116" s="48">
        <v>0</v>
      </c>
      <c r="F116" s="48">
        <v>0</v>
      </c>
      <c r="G116" s="46">
        <f t="shared" si="42"/>
        <v>1162.23</v>
      </c>
      <c r="H116" s="48">
        <v>44</v>
      </c>
      <c r="I116" s="48">
        <v>0</v>
      </c>
      <c r="J116" s="48">
        <v>29.27</v>
      </c>
      <c r="K116" s="48">
        <v>803</v>
      </c>
      <c r="L116" s="48">
        <v>228.23</v>
      </c>
      <c r="M116" s="48">
        <v>0</v>
      </c>
      <c r="N116" s="48">
        <v>131.41999999999999</v>
      </c>
      <c r="O116" s="48">
        <v>0</v>
      </c>
      <c r="P116" s="48">
        <v>36.69</v>
      </c>
      <c r="Q116" s="48">
        <v>0</v>
      </c>
      <c r="R116" s="48">
        <v>0</v>
      </c>
      <c r="S116" s="48">
        <v>0</v>
      </c>
      <c r="T116" s="48">
        <v>0</v>
      </c>
      <c r="U116" s="46">
        <f t="shared" si="37"/>
        <v>1272.6100000000001</v>
      </c>
      <c r="V116" s="48">
        <v>310.85000000000002</v>
      </c>
      <c r="W116" s="48">
        <v>0</v>
      </c>
      <c r="X116" s="46">
        <f t="shared" si="38"/>
        <v>310.85000000000002</v>
      </c>
      <c r="Y116" s="48">
        <v>0</v>
      </c>
      <c r="Z116" s="48">
        <v>0</v>
      </c>
      <c r="AA116" s="48">
        <v>0</v>
      </c>
      <c r="AB116" s="48">
        <v>0</v>
      </c>
      <c r="AC116" s="46">
        <f t="shared" si="39"/>
        <v>0</v>
      </c>
      <c r="AD116" s="48">
        <v>49.06</v>
      </c>
      <c r="AE116" s="46">
        <f t="shared" si="40"/>
        <v>49.06</v>
      </c>
      <c r="AF116" s="48"/>
      <c r="AG116" s="46">
        <f t="shared" si="41"/>
        <v>2794.75</v>
      </c>
    </row>
    <row r="117" spans="1:35">
      <c r="A117" s="56">
        <v>43209</v>
      </c>
      <c r="B117" s="48">
        <v>0</v>
      </c>
      <c r="C117" s="48">
        <v>0</v>
      </c>
      <c r="D117" s="48">
        <v>10.29</v>
      </c>
      <c r="E117" s="48">
        <v>0</v>
      </c>
      <c r="F117" s="48">
        <v>135</v>
      </c>
      <c r="G117" s="46">
        <f t="shared" si="42"/>
        <v>145.29</v>
      </c>
      <c r="H117" s="48">
        <v>63.5</v>
      </c>
      <c r="I117" s="48">
        <v>0</v>
      </c>
      <c r="J117" s="48">
        <v>27.07</v>
      </c>
      <c r="K117" s="48">
        <v>179.91</v>
      </c>
      <c r="L117" s="48">
        <v>0.25</v>
      </c>
      <c r="M117" s="48">
        <v>16</v>
      </c>
      <c r="N117" s="48">
        <v>53.67</v>
      </c>
      <c r="O117" s="48">
        <v>498.39</v>
      </c>
      <c r="P117" s="48">
        <v>8.57</v>
      </c>
      <c r="Q117" s="48">
        <v>0</v>
      </c>
      <c r="R117" s="48">
        <v>0</v>
      </c>
      <c r="S117" s="48">
        <v>0</v>
      </c>
      <c r="T117" s="48">
        <v>0</v>
      </c>
      <c r="U117" s="46">
        <f t="shared" si="37"/>
        <v>847.36</v>
      </c>
      <c r="V117" s="48">
        <v>339.1</v>
      </c>
      <c r="W117" s="48">
        <v>0</v>
      </c>
      <c r="X117" s="46">
        <f t="shared" si="38"/>
        <v>339.1</v>
      </c>
      <c r="Y117" s="48">
        <v>0</v>
      </c>
      <c r="Z117" s="48">
        <v>0</v>
      </c>
      <c r="AA117" s="48">
        <v>0</v>
      </c>
      <c r="AB117" s="48">
        <v>0</v>
      </c>
      <c r="AC117" s="46">
        <f t="shared" si="39"/>
        <v>0</v>
      </c>
      <c r="AD117" s="48">
        <v>215.14</v>
      </c>
      <c r="AE117" s="46">
        <f t="shared" si="40"/>
        <v>215.14</v>
      </c>
      <c r="AF117" s="48"/>
      <c r="AG117" s="46">
        <f t="shared" si="41"/>
        <v>1546.8899999999999</v>
      </c>
    </row>
    <row r="118" spans="1:35">
      <c r="A118" s="56">
        <v>43210</v>
      </c>
      <c r="B118" s="48">
        <v>917.04</v>
      </c>
      <c r="C118" s="48">
        <v>1021.86</v>
      </c>
      <c r="D118" s="48">
        <v>0</v>
      </c>
      <c r="E118" s="48">
        <v>0</v>
      </c>
      <c r="F118" s="48">
        <v>0</v>
      </c>
      <c r="G118" s="46">
        <f t="shared" ref="G118" si="43">SUM(B118:D118)</f>
        <v>1938.9</v>
      </c>
      <c r="H118" s="48">
        <v>136.5</v>
      </c>
      <c r="I118" s="48">
        <v>0</v>
      </c>
      <c r="J118" s="48">
        <v>35.92</v>
      </c>
      <c r="K118" s="48">
        <v>319.24</v>
      </c>
      <c r="L118" s="48">
        <v>8.61</v>
      </c>
      <c r="M118" s="48">
        <v>15</v>
      </c>
      <c r="N118" s="48">
        <v>261.13</v>
      </c>
      <c r="O118" s="48">
        <v>866.67</v>
      </c>
      <c r="P118" s="48">
        <v>33.11</v>
      </c>
      <c r="Q118" s="48">
        <v>0</v>
      </c>
      <c r="R118" s="48">
        <v>0</v>
      </c>
      <c r="S118" s="48">
        <v>3</v>
      </c>
      <c r="T118" s="48">
        <v>0</v>
      </c>
      <c r="U118" s="46">
        <f t="shared" si="37"/>
        <v>1679.1799999999998</v>
      </c>
      <c r="V118" s="48">
        <v>409.15</v>
      </c>
      <c r="W118" s="48">
        <v>0</v>
      </c>
      <c r="X118" s="46">
        <f t="shared" si="38"/>
        <v>409.15</v>
      </c>
      <c r="Y118" s="48">
        <v>0</v>
      </c>
      <c r="Z118" s="48">
        <v>0</v>
      </c>
      <c r="AA118" s="48">
        <v>0</v>
      </c>
      <c r="AB118" s="48">
        <v>90</v>
      </c>
      <c r="AC118" s="46">
        <f t="shared" si="39"/>
        <v>90</v>
      </c>
      <c r="AD118" s="48">
        <v>1938.96</v>
      </c>
      <c r="AE118" s="46">
        <f t="shared" si="40"/>
        <v>1938.96</v>
      </c>
      <c r="AF118" s="48"/>
      <c r="AG118" s="46">
        <f t="shared" si="41"/>
        <v>6056.1900000000005</v>
      </c>
    </row>
    <row r="119" spans="1:35">
      <c r="A119" s="56">
        <v>43213</v>
      </c>
      <c r="B119" s="48">
        <v>60.93</v>
      </c>
      <c r="C119" s="48">
        <v>0</v>
      </c>
      <c r="D119" s="48">
        <v>6.86</v>
      </c>
      <c r="E119" s="48">
        <v>0</v>
      </c>
      <c r="F119" s="48">
        <v>4.5</v>
      </c>
      <c r="G119" s="46">
        <f>SUM(B119:F119)</f>
        <v>72.290000000000006</v>
      </c>
      <c r="H119" s="48">
        <v>102</v>
      </c>
      <c r="I119" s="48">
        <v>0</v>
      </c>
      <c r="J119" s="48">
        <v>109.22</v>
      </c>
      <c r="K119" s="48">
        <v>1198.79</v>
      </c>
      <c r="L119" s="48">
        <v>6.85</v>
      </c>
      <c r="M119" s="48">
        <v>0</v>
      </c>
      <c r="N119" s="48">
        <v>1055.1500000000001</v>
      </c>
      <c r="O119" s="48">
        <v>686.72</v>
      </c>
      <c r="P119" s="48">
        <v>92.72</v>
      </c>
      <c r="Q119" s="48">
        <v>0</v>
      </c>
      <c r="R119" s="48">
        <v>20</v>
      </c>
      <c r="S119" s="48">
        <v>331.67</v>
      </c>
      <c r="T119" s="48">
        <v>0</v>
      </c>
      <c r="U119" s="46">
        <f t="shared" ref="U119:U121" si="44">SUM(H119:T119)</f>
        <v>3603.1200000000003</v>
      </c>
      <c r="V119" s="48">
        <v>740.95</v>
      </c>
      <c r="W119" s="48">
        <v>0</v>
      </c>
      <c r="X119" s="46">
        <f t="shared" si="32"/>
        <v>740.95</v>
      </c>
      <c r="Y119" s="48">
        <v>0</v>
      </c>
      <c r="Z119" s="48">
        <v>0</v>
      </c>
      <c r="AA119" s="48">
        <v>0</v>
      </c>
      <c r="AB119" s="48">
        <v>0</v>
      </c>
      <c r="AC119" s="46">
        <f t="shared" si="33"/>
        <v>0</v>
      </c>
      <c r="AD119" s="48">
        <v>17672.37</v>
      </c>
      <c r="AE119" s="46">
        <f t="shared" si="34"/>
        <v>17672.37</v>
      </c>
      <c r="AF119" s="48"/>
      <c r="AG119" s="46">
        <f t="shared" si="35"/>
        <v>22088.73</v>
      </c>
    </row>
    <row r="120" spans="1:35">
      <c r="A120" s="56">
        <v>43214</v>
      </c>
      <c r="B120" s="48">
        <v>215.69</v>
      </c>
      <c r="C120" s="48">
        <v>0</v>
      </c>
      <c r="D120" s="48">
        <v>0</v>
      </c>
      <c r="E120" s="48">
        <v>0</v>
      </c>
      <c r="F120" s="48">
        <v>0</v>
      </c>
      <c r="G120" s="46">
        <f t="shared" ref="G120:G123" si="45">SUM(B120:D120)</f>
        <v>215.69</v>
      </c>
      <c r="H120" s="48">
        <v>11</v>
      </c>
      <c r="I120" s="48">
        <v>0</v>
      </c>
      <c r="J120" s="48">
        <v>29.06</v>
      </c>
      <c r="K120" s="48">
        <v>162.63</v>
      </c>
      <c r="L120" s="48">
        <v>1.78</v>
      </c>
      <c r="M120" s="48">
        <v>0</v>
      </c>
      <c r="N120" s="48">
        <v>46.85</v>
      </c>
      <c r="O120" s="48">
        <v>110.64</v>
      </c>
      <c r="P120" s="48">
        <v>16.850000000000001</v>
      </c>
      <c r="Q120" s="48">
        <v>0</v>
      </c>
      <c r="R120" s="48">
        <v>0</v>
      </c>
      <c r="S120" s="48">
        <v>0</v>
      </c>
      <c r="T120" s="48">
        <v>0</v>
      </c>
      <c r="U120" s="46">
        <f t="shared" si="44"/>
        <v>378.81</v>
      </c>
      <c r="V120" s="48">
        <v>229.35</v>
      </c>
      <c r="W120" s="48">
        <v>0</v>
      </c>
      <c r="X120" s="46">
        <f t="shared" si="32"/>
        <v>229.35</v>
      </c>
      <c r="Y120" s="48">
        <v>22.03</v>
      </c>
      <c r="Z120" s="48">
        <v>0</v>
      </c>
      <c r="AA120" s="48">
        <v>41.2</v>
      </c>
      <c r="AB120" s="48">
        <v>0</v>
      </c>
      <c r="AC120" s="46">
        <f t="shared" si="33"/>
        <v>63.230000000000004</v>
      </c>
      <c r="AD120" s="48">
        <v>271.92</v>
      </c>
      <c r="AE120" s="46">
        <f t="shared" si="34"/>
        <v>271.92</v>
      </c>
      <c r="AF120" s="48"/>
      <c r="AG120" s="46">
        <f t="shared" si="35"/>
        <v>1159</v>
      </c>
    </row>
    <row r="121" spans="1:35">
      <c r="A121" s="56">
        <v>43215</v>
      </c>
      <c r="B121" s="48">
        <v>2755.37</v>
      </c>
      <c r="C121" s="48">
        <v>1791.96</v>
      </c>
      <c r="D121" s="48">
        <v>0</v>
      </c>
      <c r="E121" s="48">
        <v>0</v>
      </c>
      <c r="F121" s="48">
        <v>0</v>
      </c>
      <c r="G121" s="46">
        <f t="shared" si="45"/>
        <v>4547.33</v>
      </c>
      <c r="H121" s="48">
        <v>28</v>
      </c>
      <c r="I121" s="48">
        <v>0</v>
      </c>
      <c r="J121" s="48">
        <v>305.56</v>
      </c>
      <c r="K121" s="48">
        <v>680.29</v>
      </c>
      <c r="L121" s="48">
        <v>0.94</v>
      </c>
      <c r="M121" s="48">
        <v>0</v>
      </c>
      <c r="N121" s="48">
        <v>299.26</v>
      </c>
      <c r="O121" s="48">
        <v>234.41</v>
      </c>
      <c r="P121" s="48">
        <v>207.37</v>
      </c>
      <c r="Q121" s="48">
        <v>0</v>
      </c>
      <c r="R121" s="48">
        <v>0</v>
      </c>
      <c r="S121" s="48">
        <v>0</v>
      </c>
      <c r="T121" s="48">
        <v>0</v>
      </c>
      <c r="U121" s="46">
        <f t="shared" si="44"/>
        <v>1755.83</v>
      </c>
      <c r="V121" s="48">
        <v>216.37</v>
      </c>
      <c r="W121" s="48">
        <v>0</v>
      </c>
      <c r="X121" s="46">
        <f t="shared" si="32"/>
        <v>216.37</v>
      </c>
      <c r="Y121" s="48">
        <v>1.51</v>
      </c>
      <c r="Z121" s="48">
        <v>0</v>
      </c>
      <c r="AA121" s="48">
        <v>28.66</v>
      </c>
      <c r="AB121" s="48">
        <v>0</v>
      </c>
      <c r="AC121" s="46">
        <f t="shared" si="33"/>
        <v>30.17</v>
      </c>
      <c r="AD121" s="48">
        <v>0</v>
      </c>
      <c r="AE121" s="46">
        <f t="shared" si="34"/>
        <v>0</v>
      </c>
      <c r="AF121" s="48"/>
      <c r="AG121" s="46">
        <f t="shared" si="35"/>
        <v>6549.7</v>
      </c>
    </row>
    <row r="122" spans="1:35">
      <c r="A122" s="56">
        <v>43216</v>
      </c>
      <c r="B122" s="48">
        <v>85.03</v>
      </c>
      <c r="C122" s="48">
        <v>0</v>
      </c>
      <c r="D122" s="48">
        <v>0</v>
      </c>
      <c r="E122" s="48">
        <v>0</v>
      </c>
      <c r="F122" s="48">
        <v>0</v>
      </c>
      <c r="G122" s="46">
        <f t="shared" si="45"/>
        <v>85.03</v>
      </c>
      <c r="H122" s="48">
        <v>24.5</v>
      </c>
      <c r="I122" s="48">
        <v>0</v>
      </c>
      <c r="J122" s="48">
        <v>4.2699999999999996</v>
      </c>
      <c r="K122" s="48">
        <v>4.97</v>
      </c>
      <c r="L122" s="48">
        <v>1.3</v>
      </c>
      <c r="M122" s="48">
        <v>0</v>
      </c>
      <c r="N122" s="48">
        <v>9.34</v>
      </c>
      <c r="O122" s="48">
        <v>136.76</v>
      </c>
      <c r="P122" s="48">
        <v>2.63</v>
      </c>
      <c r="Q122" s="48">
        <v>0</v>
      </c>
      <c r="R122" s="48">
        <v>0</v>
      </c>
      <c r="S122" s="48">
        <v>3</v>
      </c>
      <c r="T122" s="48">
        <v>0</v>
      </c>
      <c r="U122" s="46">
        <f t="shared" ref="U122:U123" si="46">SUM(H122:T122)</f>
        <v>186.76999999999998</v>
      </c>
      <c r="V122" s="48">
        <v>61.42</v>
      </c>
      <c r="W122" s="48">
        <v>0</v>
      </c>
      <c r="X122" s="46">
        <f t="shared" ref="X122:X123" si="47">SUM(V122:W122)</f>
        <v>61.42</v>
      </c>
      <c r="Y122" s="48">
        <v>0</v>
      </c>
      <c r="Z122" s="48">
        <v>0</v>
      </c>
      <c r="AA122" s="48">
        <v>6.17</v>
      </c>
      <c r="AB122" s="48">
        <v>0</v>
      </c>
      <c r="AC122" s="46">
        <f t="shared" ref="AC122:AC123" si="48">SUM(Y122:AB122)</f>
        <v>6.17</v>
      </c>
      <c r="AD122" s="48">
        <v>0</v>
      </c>
      <c r="AE122" s="46">
        <f t="shared" ref="AE122:AE123" si="49">SUM(AD122)</f>
        <v>0</v>
      </c>
      <c r="AF122" s="48"/>
      <c r="AG122" s="46">
        <f t="shared" ref="AG122:AG123" si="50">AE122+AC122+X122+U122+G122</f>
        <v>339.39</v>
      </c>
    </row>
    <row r="123" spans="1:35">
      <c r="A123" s="56">
        <v>43217</v>
      </c>
      <c r="B123" s="48">
        <v>0</v>
      </c>
      <c r="C123" s="48">
        <v>0</v>
      </c>
      <c r="D123" s="48">
        <v>0</v>
      </c>
      <c r="E123" s="48">
        <v>0</v>
      </c>
      <c r="F123" s="48">
        <v>0</v>
      </c>
      <c r="G123" s="46">
        <f t="shared" si="45"/>
        <v>0</v>
      </c>
      <c r="H123" s="48">
        <v>50</v>
      </c>
      <c r="I123" s="48">
        <v>0</v>
      </c>
      <c r="J123" s="48">
        <v>0</v>
      </c>
      <c r="K123" s="48">
        <v>0</v>
      </c>
      <c r="L123" s="48">
        <v>0</v>
      </c>
      <c r="M123" s="48">
        <v>6</v>
      </c>
      <c r="N123" s="48">
        <v>12.97</v>
      </c>
      <c r="O123" s="48">
        <v>160.12</v>
      </c>
      <c r="P123" s="48">
        <v>0</v>
      </c>
      <c r="Q123" s="48">
        <v>0</v>
      </c>
      <c r="R123" s="48">
        <v>0</v>
      </c>
      <c r="S123" s="48">
        <v>3</v>
      </c>
      <c r="T123" s="48">
        <v>0</v>
      </c>
      <c r="U123" s="46">
        <f t="shared" si="46"/>
        <v>232.09</v>
      </c>
      <c r="V123" s="48">
        <v>201.1</v>
      </c>
      <c r="W123" s="48">
        <v>0</v>
      </c>
      <c r="X123" s="46">
        <f t="shared" si="47"/>
        <v>201.1</v>
      </c>
      <c r="Y123" s="48">
        <v>0</v>
      </c>
      <c r="Z123" s="48">
        <v>0</v>
      </c>
      <c r="AA123" s="48">
        <v>19.5</v>
      </c>
      <c r="AB123" s="48">
        <v>0</v>
      </c>
      <c r="AC123" s="46">
        <f t="shared" si="48"/>
        <v>19.5</v>
      </c>
      <c r="AD123" s="48">
        <v>0</v>
      </c>
      <c r="AE123" s="46">
        <f t="shared" si="49"/>
        <v>0</v>
      </c>
      <c r="AF123" s="48"/>
      <c r="AG123" s="46">
        <f t="shared" si="50"/>
        <v>452.69</v>
      </c>
    </row>
    <row r="124" spans="1:35">
      <c r="A124" s="57"/>
      <c r="B124" s="48"/>
      <c r="C124" s="48"/>
      <c r="D124" s="48"/>
      <c r="E124" s="48"/>
      <c r="F124" s="48"/>
      <c r="G124" s="46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6"/>
      <c r="V124" s="48"/>
      <c r="W124" s="48"/>
      <c r="X124" s="46"/>
      <c r="Y124" s="48"/>
      <c r="Z124" s="48"/>
      <c r="AA124" s="48"/>
      <c r="AB124" s="48"/>
      <c r="AC124" s="46"/>
      <c r="AD124" s="48"/>
      <c r="AE124" s="46"/>
      <c r="AF124" s="48"/>
      <c r="AG124" s="46"/>
    </row>
    <row r="125" spans="1:35">
      <c r="A125" s="65"/>
      <c r="B125" s="48">
        <f t="shared" ref="B125:T125" si="51">SUM(B105:B124)</f>
        <v>13576.530000000004</v>
      </c>
      <c r="C125" s="48">
        <f t="shared" si="51"/>
        <v>2813.82</v>
      </c>
      <c r="D125" s="48">
        <f t="shared" si="51"/>
        <v>891.8</v>
      </c>
      <c r="E125" s="48">
        <f t="shared" si="51"/>
        <v>22.286000000000001</v>
      </c>
      <c r="F125" s="48">
        <f t="shared" si="51"/>
        <v>330.18</v>
      </c>
      <c r="G125" s="46">
        <f t="shared" si="51"/>
        <v>17634.616000000002</v>
      </c>
      <c r="H125" s="48">
        <f t="shared" si="51"/>
        <v>1412</v>
      </c>
      <c r="I125" s="48">
        <f t="shared" si="51"/>
        <v>3</v>
      </c>
      <c r="J125" s="48">
        <f t="shared" si="51"/>
        <v>1183.26</v>
      </c>
      <c r="K125" s="48">
        <f t="shared" si="51"/>
        <v>11041.88</v>
      </c>
      <c r="L125" s="48">
        <f t="shared" si="51"/>
        <v>360.62</v>
      </c>
      <c r="M125" s="48">
        <f t="shared" si="51"/>
        <v>81</v>
      </c>
      <c r="N125" s="48">
        <f t="shared" si="51"/>
        <v>3637.4599999999996</v>
      </c>
      <c r="O125" s="48">
        <f t="shared" si="51"/>
        <v>7424.670000000001</v>
      </c>
      <c r="P125" s="48">
        <f t="shared" si="51"/>
        <v>1231.1200000000003</v>
      </c>
      <c r="Q125" s="48">
        <f t="shared" si="51"/>
        <v>0</v>
      </c>
      <c r="R125" s="48">
        <f t="shared" si="51"/>
        <v>128.5</v>
      </c>
      <c r="S125" s="48">
        <f t="shared" si="51"/>
        <v>6299.33</v>
      </c>
      <c r="T125" s="48">
        <f t="shared" si="51"/>
        <v>0</v>
      </c>
      <c r="U125" s="46">
        <f t="shared" ref="U125:AE125" si="52">SUM(U104:U124)</f>
        <v>32802.840000000004</v>
      </c>
      <c r="V125" s="48">
        <f t="shared" si="52"/>
        <v>7176.7900000000009</v>
      </c>
      <c r="W125" s="48">
        <f t="shared" si="52"/>
        <v>0</v>
      </c>
      <c r="X125" s="46">
        <f t="shared" si="52"/>
        <v>7176.7900000000009</v>
      </c>
      <c r="Y125" s="48">
        <f t="shared" si="52"/>
        <v>23.540000000000003</v>
      </c>
      <c r="Z125" s="48">
        <f t="shared" si="52"/>
        <v>3</v>
      </c>
      <c r="AA125" s="48">
        <f t="shared" si="52"/>
        <v>95.53</v>
      </c>
      <c r="AB125" s="48">
        <f t="shared" si="52"/>
        <v>90</v>
      </c>
      <c r="AC125" s="46">
        <f t="shared" si="52"/>
        <v>212.07000000000002</v>
      </c>
      <c r="AD125" s="48">
        <f t="shared" si="52"/>
        <v>25377.21</v>
      </c>
      <c r="AE125" s="46">
        <f t="shared" si="52"/>
        <v>25377.21</v>
      </c>
      <c r="AF125" s="48"/>
      <c r="AG125" s="55">
        <f>SUM(AG104:AG124)</f>
        <v>83203.525999999998</v>
      </c>
      <c r="AH125" s="4"/>
      <c r="AI125" s="4"/>
    </row>
    <row r="126" spans="1:35">
      <c r="A126" s="57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6" t="s">
        <v>34</v>
      </c>
      <c r="AF126" s="48"/>
      <c r="AG126" s="55">
        <v>35383.410000000003</v>
      </c>
    </row>
    <row r="127" spans="1:35">
      <c r="A127" s="57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6" t="s">
        <v>35</v>
      </c>
      <c r="AF127" s="48"/>
      <c r="AG127" s="55">
        <v>106150.24</v>
      </c>
    </row>
    <row r="128" spans="1:35" ht="16.5" customHeight="1">
      <c r="A128" s="57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6"/>
      <c r="V128" s="48"/>
      <c r="W128" s="48"/>
      <c r="X128" s="46"/>
      <c r="Y128" s="48"/>
      <c r="Z128" s="48"/>
      <c r="AA128" s="48"/>
      <c r="AB128" s="48"/>
      <c r="AC128" s="46"/>
      <c r="AD128" s="48"/>
      <c r="AE128" s="46"/>
      <c r="AF128" s="48"/>
      <c r="AG128" s="55"/>
    </row>
    <row r="129" spans="1:35 16384:16384" ht="16.5" customHeight="1">
      <c r="A129" s="57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6"/>
      <c r="V129" s="48"/>
      <c r="W129" s="48"/>
      <c r="X129" s="46"/>
      <c r="Y129" s="48"/>
      <c r="Z129" s="48"/>
      <c r="AA129" s="48"/>
      <c r="AB129" s="48"/>
      <c r="AC129" s="46"/>
      <c r="AD129" s="48"/>
      <c r="AE129" s="8" t="s">
        <v>82</v>
      </c>
      <c r="AG129" s="55">
        <f>SUM(AG124:AG127)</f>
        <v>224737.17600000001</v>
      </c>
    </row>
    <row r="130" spans="1:35 16384:16384" ht="26.25" customHeight="1">
      <c r="B130" s="4"/>
      <c r="C130" s="4"/>
      <c r="D130" s="100" t="s">
        <v>28</v>
      </c>
      <c r="E130" s="100"/>
      <c r="F130" s="100"/>
      <c r="G130" s="100"/>
      <c r="H130" s="100"/>
      <c r="I130" s="100"/>
      <c r="J130" s="100"/>
      <c r="K130" s="100"/>
      <c r="L130" s="100"/>
      <c r="M130" s="4"/>
      <c r="N130" s="4"/>
      <c r="O130" s="4"/>
      <c r="P130" s="4"/>
      <c r="Q130" s="4"/>
      <c r="R130" s="4"/>
      <c r="S130" s="4"/>
      <c r="T130" s="4"/>
      <c r="U130" s="8"/>
      <c r="V130" s="4"/>
      <c r="W130" s="4"/>
      <c r="X130" s="8"/>
      <c r="Y130" s="4"/>
      <c r="Z130" s="4"/>
      <c r="AA130" s="4"/>
      <c r="AB130" s="4"/>
      <c r="AC130" s="8"/>
      <c r="AD130" s="4"/>
      <c r="AE130"/>
      <c r="AG130"/>
      <c r="XFD130">
        <f>SUM(A130:XFC130)</f>
        <v>0</v>
      </c>
    </row>
    <row r="131" spans="1:35 16384:16384" ht="26.25" customHeight="1">
      <c r="B131" s="4"/>
      <c r="C131" s="4"/>
      <c r="D131" s="100" t="s">
        <v>77</v>
      </c>
      <c r="E131" s="100"/>
      <c r="F131" s="100"/>
      <c r="G131" s="100"/>
      <c r="H131" s="100"/>
      <c r="I131" s="100"/>
      <c r="J131" s="100"/>
      <c r="K131" s="100"/>
      <c r="L131" s="100"/>
      <c r="M131" s="4"/>
      <c r="N131" s="4"/>
      <c r="O131" s="4"/>
      <c r="P131" s="4"/>
      <c r="Q131" s="4"/>
      <c r="R131" s="4"/>
      <c r="S131" s="4"/>
      <c r="T131" s="4"/>
      <c r="U131" s="8"/>
      <c r="V131" s="4"/>
      <c r="W131" s="4"/>
      <c r="X131" s="8"/>
      <c r="Y131" s="4"/>
      <c r="Z131" s="4"/>
      <c r="AA131" s="4"/>
      <c r="AB131" s="4"/>
      <c r="AC131" s="8"/>
      <c r="AD131" s="4"/>
      <c r="AG131" s="20"/>
    </row>
    <row r="132" spans="1:35 16384:16384">
      <c r="B132" s="4"/>
      <c r="C132" s="4"/>
      <c r="D132" s="4"/>
      <c r="E132" s="4"/>
      <c r="F132" s="4"/>
      <c r="G132" s="8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8"/>
      <c r="V132" s="4"/>
      <c r="W132" s="4"/>
      <c r="X132" s="8"/>
      <c r="Z132" s="4"/>
      <c r="AA132" s="4"/>
      <c r="AB132" s="4"/>
      <c r="AC132" s="8"/>
      <c r="AD132" s="4"/>
      <c r="AE132" s="8"/>
      <c r="AG132" s="8"/>
    </row>
    <row r="133" spans="1:35 16384:16384" s="19" customFormat="1" ht="20.25" customHeight="1">
      <c r="A133" s="58"/>
      <c r="B133" s="37">
        <v>85119001</v>
      </c>
      <c r="C133" s="37">
        <v>85119003</v>
      </c>
      <c r="D133" s="37">
        <v>85119018</v>
      </c>
      <c r="E133" s="37">
        <v>11802</v>
      </c>
      <c r="F133" s="37">
        <v>11804</v>
      </c>
      <c r="G133" s="37">
        <v>21310001</v>
      </c>
      <c r="H133" s="37">
        <v>85801005</v>
      </c>
      <c r="I133" s="37">
        <v>858011006</v>
      </c>
      <c r="J133" s="37">
        <v>85801008</v>
      </c>
      <c r="K133" s="37">
        <v>85801009</v>
      </c>
      <c r="L133" s="37">
        <v>85801099</v>
      </c>
      <c r="M133" s="37">
        <v>85801011</v>
      </c>
      <c r="N133" s="37">
        <v>85801014</v>
      </c>
      <c r="O133" s="37">
        <v>85801015</v>
      </c>
      <c r="P133" s="37">
        <v>85801017</v>
      </c>
      <c r="Q133" s="37">
        <v>85801018</v>
      </c>
      <c r="R133" s="37">
        <v>85801019</v>
      </c>
      <c r="S133" s="37">
        <v>95803010</v>
      </c>
      <c r="T133" s="37">
        <v>85803099</v>
      </c>
      <c r="U133" s="37">
        <v>21312001</v>
      </c>
      <c r="V133" s="37">
        <v>85807001</v>
      </c>
      <c r="W133" s="37">
        <v>85807099</v>
      </c>
      <c r="X133" s="37">
        <v>21314001</v>
      </c>
      <c r="Y133" s="37">
        <v>85601002</v>
      </c>
      <c r="Z133" s="37">
        <v>85601012</v>
      </c>
      <c r="AA133" s="37">
        <v>85601014</v>
      </c>
      <c r="AB133" s="37">
        <v>85909099</v>
      </c>
      <c r="AC133" s="37">
        <v>21315001</v>
      </c>
    </row>
    <row r="134" spans="1:35 16384:16384" s="61" customFormat="1" ht="60.75" customHeight="1">
      <c r="A134" s="59" t="s">
        <v>51</v>
      </c>
      <c r="B134" s="24" t="s">
        <v>0</v>
      </c>
      <c r="C134" s="24" t="s">
        <v>1</v>
      </c>
      <c r="D134" s="24" t="s">
        <v>2</v>
      </c>
      <c r="E134" s="24" t="s">
        <v>40</v>
      </c>
      <c r="F134" s="24" t="s">
        <v>41</v>
      </c>
      <c r="G134" s="24" t="s">
        <v>22</v>
      </c>
      <c r="H134" s="24" t="s">
        <v>3</v>
      </c>
      <c r="I134" s="24" t="s">
        <v>4</v>
      </c>
      <c r="J134" s="24" t="s">
        <v>5</v>
      </c>
      <c r="K134" s="24" t="s">
        <v>6</v>
      </c>
      <c r="L134" s="24" t="s">
        <v>7</v>
      </c>
      <c r="M134" s="24" t="s">
        <v>8</v>
      </c>
      <c r="N134" s="24" t="s">
        <v>9</v>
      </c>
      <c r="O134" s="24" t="s">
        <v>10</v>
      </c>
      <c r="P134" s="24" t="s">
        <v>11</v>
      </c>
      <c r="Q134" s="24" t="s">
        <v>12</v>
      </c>
      <c r="R134" s="24" t="s">
        <v>13</v>
      </c>
      <c r="S134" s="24" t="s">
        <v>14</v>
      </c>
      <c r="T134" s="24" t="s">
        <v>15</v>
      </c>
      <c r="U134" s="24" t="s">
        <v>23</v>
      </c>
      <c r="V134" s="24" t="s">
        <v>25</v>
      </c>
      <c r="W134" s="24" t="s">
        <v>16</v>
      </c>
      <c r="X134" s="24" t="s">
        <v>24</v>
      </c>
      <c r="Y134" s="24" t="s">
        <v>17</v>
      </c>
      <c r="Z134" s="24" t="s">
        <v>18</v>
      </c>
      <c r="AA134" s="24" t="s">
        <v>19</v>
      </c>
      <c r="AB134" s="24" t="s">
        <v>20</v>
      </c>
      <c r="AC134" s="24" t="s">
        <v>26</v>
      </c>
      <c r="AD134" s="24" t="s">
        <v>21</v>
      </c>
      <c r="AE134" s="24" t="s">
        <v>27</v>
      </c>
      <c r="AF134" s="60"/>
      <c r="AG134" s="24" t="s">
        <v>29</v>
      </c>
    </row>
    <row r="135" spans="1:35 16384:16384">
      <c r="A135" s="40"/>
      <c r="B135" s="4"/>
      <c r="C135" s="4"/>
      <c r="D135" s="4"/>
      <c r="E135" s="4"/>
      <c r="F135" s="4"/>
      <c r="G135" s="8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8"/>
      <c r="V135" s="4"/>
      <c r="W135" s="4"/>
      <c r="X135" s="8"/>
      <c r="Y135" s="4"/>
      <c r="Z135" s="4"/>
      <c r="AA135" s="4"/>
      <c r="AB135" s="4"/>
      <c r="AC135" s="8"/>
      <c r="AD135" s="4"/>
      <c r="AE135" s="8"/>
      <c r="AG135" s="8"/>
    </row>
    <row r="136" spans="1:35 16384:16384">
      <c r="A136" s="64">
        <v>43221</v>
      </c>
      <c r="B136" s="99" t="s">
        <v>70</v>
      </c>
      <c r="C136" s="99"/>
      <c r="D136" s="99"/>
      <c r="E136" s="99"/>
      <c r="F136" s="99"/>
      <c r="G136" s="46">
        <f>SUM(B136:F136)</f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48">
        <v>0</v>
      </c>
      <c r="Q136" s="48">
        <v>0</v>
      </c>
      <c r="R136" s="48">
        <v>0</v>
      </c>
      <c r="S136" s="48">
        <v>0</v>
      </c>
      <c r="T136" s="48">
        <v>0</v>
      </c>
      <c r="U136" s="46">
        <f t="shared" ref="U136" si="53">SUM(H136:T136)</f>
        <v>0</v>
      </c>
      <c r="V136" s="48">
        <v>0</v>
      </c>
      <c r="W136" s="48">
        <v>0</v>
      </c>
      <c r="X136" s="46">
        <f t="shared" ref="X136" si="54">SUM(V136:W136)</f>
        <v>0</v>
      </c>
      <c r="Y136" s="48">
        <v>0</v>
      </c>
      <c r="Z136" s="48">
        <v>0</v>
      </c>
      <c r="AA136" s="48">
        <v>0</v>
      </c>
      <c r="AB136" s="48">
        <v>0</v>
      </c>
      <c r="AC136" s="46">
        <f t="shared" ref="AC136" si="55">SUM(Y136:AB136)</f>
        <v>0</v>
      </c>
      <c r="AD136" s="48">
        <v>0</v>
      </c>
      <c r="AE136" s="46">
        <f t="shared" ref="AE136" si="56">SUM(AD136)</f>
        <v>0</v>
      </c>
      <c r="AF136" s="48"/>
      <c r="AG136" s="46"/>
    </row>
    <row r="137" spans="1:35 16384:16384">
      <c r="A137" s="56">
        <v>43222</v>
      </c>
      <c r="B137" s="48">
        <v>316.81</v>
      </c>
      <c r="C137" s="48">
        <v>0</v>
      </c>
      <c r="D137" s="48">
        <v>3.43</v>
      </c>
      <c r="E137" s="48">
        <v>0</v>
      </c>
      <c r="F137" s="48">
        <v>0</v>
      </c>
      <c r="G137" s="46">
        <f>SUM(B137:F137)</f>
        <v>320.24</v>
      </c>
      <c r="H137" s="48">
        <v>134.5</v>
      </c>
      <c r="I137" s="48">
        <v>0</v>
      </c>
      <c r="J137" s="48">
        <v>520.4</v>
      </c>
      <c r="K137" s="48">
        <v>6584.65</v>
      </c>
      <c r="L137" s="48">
        <v>85.38</v>
      </c>
      <c r="M137" s="48">
        <v>16</v>
      </c>
      <c r="N137" s="48">
        <v>557.32000000000005</v>
      </c>
      <c r="O137" s="48">
        <v>904</v>
      </c>
      <c r="P137" s="48">
        <v>819.51</v>
      </c>
      <c r="Q137" s="48">
        <v>0</v>
      </c>
      <c r="R137" s="48">
        <v>0</v>
      </c>
      <c r="S137" s="48">
        <v>1356</v>
      </c>
      <c r="T137" s="48">
        <v>0</v>
      </c>
      <c r="U137" s="46">
        <f t="shared" ref="U137:U148" si="57">SUM(H137:T137)</f>
        <v>10977.76</v>
      </c>
      <c r="V137" s="48">
        <v>459.55</v>
      </c>
      <c r="W137" s="48">
        <v>0</v>
      </c>
      <c r="X137" s="46">
        <f t="shared" ref="X137:X148" si="58">SUM(V137:W137)</f>
        <v>459.55</v>
      </c>
      <c r="Y137" s="48">
        <v>209.9</v>
      </c>
      <c r="Z137" s="48">
        <v>0</v>
      </c>
      <c r="AA137" s="48">
        <v>116.13</v>
      </c>
      <c r="AB137" s="48">
        <v>0</v>
      </c>
      <c r="AC137" s="46">
        <f t="shared" ref="AC137:AC148" si="59">SUM(Y137:AB137)</f>
        <v>326.02999999999997</v>
      </c>
      <c r="AD137" s="48">
        <v>785.93</v>
      </c>
      <c r="AE137" s="46">
        <f t="shared" ref="AE137:AE148" si="60">SUM(AD137)</f>
        <v>785.93</v>
      </c>
      <c r="AF137" s="48"/>
      <c r="AG137" s="46">
        <f t="shared" ref="AG137:AG148" si="61">AE137+AC137+X137+U137+G137</f>
        <v>12869.51</v>
      </c>
    </row>
    <row r="138" spans="1:35 16384:16384">
      <c r="A138" s="56">
        <v>43223</v>
      </c>
      <c r="B138" s="48">
        <v>3861.86</v>
      </c>
      <c r="C138" s="48">
        <v>0</v>
      </c>
      <c r="D138" s="48">
        <v>0</v>
      </c>
      <c r="E138" s="48">
        <v>0</v>
      </c>
      <c r="F138" s="48">
        <v>0</v>
      </c>
      <c r="G138" s="46">
        <f t="shared" ref="G138:G158" si="62">SUM(B138:F138)</f>
        <v>3861.86</v>
      </c>
      <c r="H138" s="48">
        <v>94.5</v>
      </c>
      <c r="I138" s="48">
        <v>1</v>
      </c>
      <c r="J138" s="48">
        <v>26.65</v>
      </c>
      <c r="K138" s="48">
        <v>352.54</v>
      </c>
      <c r="L138" s="48">
        <v>1.28</v>
      </c>
      <c r="M138" s="48">
        <v>6</v>
      </c>
      <c r="N138" s="48">
        <v>401.12</v>
      </c>
      <c r="O138" s="48">
        <v>337.75</v>
      </c>
      <c r="P138" s="48">
        <v>61.51</v>
      </c>
      <c r="Q138" s="48">
        <v>250</v>
      </c>
      <c r="R138" s="48">
        <v>20</v>
      </c>
      <c r="S138" s="48">
        <v>1008</v>
      </c>
      <c r="T138" s="48">
        <v>0</v>
      </c>
      <c r="U138" s="46">
        <f t="shared" si="57"/>
        <v>2560.3500000000004</v>
      </c>
      <c r="V138" s="48">
        <v>183.95</v>
      </c>
      <c r="W138" s="48">
        <v>0</v>
      </c>
      <c r="X138" s="46">
        <f t="shared" si="58"/>
        <v>183.95</v>
      </c>
      <c r="Y138" s="48">
        <v>71.36</v>
      </c>
      <c r="Z138" s="48">
        <v>0</v>
      </c>
      <c r="AA138" s="48">
        <v>287.67</v>
      </c>
      <c r="AB138" s="48">
        <v>18.75</v>
      </c>
      <c r="AC138" s="46">
        <f t="shared" si="59"/>
        <v>377.78000000000003</v>
      </c>
      <c r="AD138" s="48">
        <v>2131.0500000000002</v>
      </c>
      <c r="AE138" s="46">
        <f t="shared" si="60"/>
        <v>2131.0500000000002</v>
      </c>
      <c r="AF138" s="48"/>
      <c r="AG138" s="46">
        <f t="shared" si="61"/>
        <v>9114.9900000000016</v>
      </c>
      <c r="AI138" s="4"/>
    </row>
    <row r="139" spans="1:35 16384:16384">
      <c r="A139" s="56">
        <v>43224</v>
      </c>
      <c r="B139" s="48">
        <v>56.39</v>
      </c>
      <c r="C139" s="48">
        <v>0</v>
      </c>
      <c r="D139" s="48">
        <v>0</v>
      </c>
      <c r="E139" s="48">
        <v>0</v>
      </c>
      <c r="F139" s="48">
        <v>0</v>
      </c>
      <c r="G139" s="46">
        <f t="shared" si="62"/>
        <v>56.39</v>
      </c>
      <c r="H139" s="48">
        <v>86</v>
      </c>
      <c r="I139" s="48">
        <v>0</v>
      </c>
      <c r="J139" s="48">
        <v>48.83</v>
      </c>
      <c r="K139" s="48">
        <v>224.99</v>
      </c>
      <c r="L139" s="48">
        <v>2.6</v>
      </c>
      <c r="M139" s="48">
        <v>21</v>
      </c>
      <c r="N139" s="48">
        <v>43.54</v>
      </c>
      <c r="O139" s="48">
        <v>220.5</v>
      </c>
      <c r="P139" s="48">
        <v>32.24</v>
      </c>
      <c r="Q139" s="48">
        <v>0</v>
      </c>
      <c r="R139" s="48">
        <v>40</v>
      </c>
      <c r="S139" s="48">
        <v>33</v>
      </c>
      <c r="T139" s="48">
        <v>0</v>
      </c>
      <c r="U139" s="46">
        <f t="shared" si="57"/>
        <v>752.7</v>
      </c>
      <c r="V139" s="48">
        <v>195.3</v>
      </c>
      <c r="W139" s="48">
        <v>0</v>
      </c>
      <c r="X139" s="46">
        <f t="shared" si="58"/>
        <v>195.3</v>
      </c>
      <c r="Y139" s="48">
        <v>3.88</v>
      </c>
      <c r="Z139" s="48">
        <v>5.71</v>
      </c>
      <c r="AA139" s="48">
        <v>46.68</v>
      </c>
      <c r="AB139" s="48">
        <v>0</v>
      </c>
      <c r="AC139" s="46">
        <f t="shared" si="59"/>
        <v>56.269999999999996</v>
      </c>
      <c r="AD139" s="48">
        <v>127.96</v>
      </c>
      <c r="AE139" s="46">
        <f t="shared" si="60"/>
        <v>127.96</v>
      </c>
      <c r="AF139" s="48"/>
      <c r="AG139" s="46">
        <f t="shared" si="61"/>
        <v>1188.6200000000001</v>
      </c>
    </row>
    <row r="140" spans="1:35 16384:16384">
      <c r="A140" s="56">
        <v>43227</v>
      </c>
      <c r="B140" s="48">
        <v>42</v>
      </c>
      <c r="C140" s="48">
        <v>0</v>
      </c>
      <c r="D140" s="48">
        <v>0</v>
      </c>
      <c r="E140" s="48">
        <v>0</v>
      </c>
      <c r="F140" s="48">
        <v>0</v>
      </c>
      <c r="G140" s="46">
        <f t="shared" si="62"/>
        <v>42</v>
      </c>
      <c r="H140" s="48">
        <v>141</v>
      </c>
      <c r="I140" s="48">
        <v>0</v>
      </c>
      <c r="J140" s="48">
        <v>106.67</v>
      </c>
      <c r="K140" s="48">
        <v>300.12</v>
      </c>
      <c r="L140" s="48">
        <v>6.96</v>
      </c>
      <c r="M140" s="48">
        <f>18+30</f>
        <v>48</v>
      </c>
      <c r="N140" s="48">
        <f>8.23+19.54+33.99</f>
        <v>61.760000000000005</v>
      </c>
      <c r="O140" s="48">
        <f>687.8+15</f>
        <v>702.8</v>
      </c>
      <c r="P140" s="48">
        <v>36.49</v>
      </c>
      <c r="Q140" s="48">
        <v>0</v>
      </c>
      <c r="R140" s="48">
        <v>5</v>
      </c>
      <c r="S140" s="48">
        <v>82</v>
      </c>
      <c r="T140" s="48">
        <v>0</v>
      </c>
      <c r="U140" s="46">
        <f t="shared" si="57"/>
        <v>1490.8</v>
      </c>
      <c r="V140" s="48">
        <v>391.37</v>
      </c>
      <c r="W140" s="48">
        <v>0</v>
      </c>
      <c r="X140" s="46">
        <f t="shared" si="58"/>
        <v>391.37</v>
      </c>
      <c r="Y140" s="48">
        <v>3.54</v>
      </c>
      <c r="Z140" s="48">
        <v>0</v>
      </c>
      <c r="AA140" s="48">
        <v>46.03</v>
      </c>
      <c r="AB140" s="48">
        <v>0</v>
      </c>
      <c r="AC140" s="46">
        <f t="shared" si="59"/>
        <v>49.57</v>
      </c>
      <c r="AD140" s="48">
        <v>60</v>
      </c>
      <c r="AE140" s="46">
        <f t="shared" si="60"/>
        <v>60</v>
      </c>
      <c r="AF140" s="48"/>
      <c r="AG140" s="46">
        <f t="shared" si="61"/>
        <v>2033.74</v>
      </c>
    </row>
    <row r="141" spans="1:35 16384:16384">
      <c r="A141" s="56">
        <v>43228</v>
      </c>
      <c r="B141" s="48">
        <v>561.48</v>
      </c>
      <c r="C141" s="48">
        <v>0</v>
      </c>
      <c r="D141" s="48">
        <v>0</v>
      </c>
      <c r="E141" s="48">
        <v>0</v>
      </c>
      <c r="F141" s="48">
        <v>0</v>
      </c>
      <c r="G141" s="46">
        <f t="shared" si="62"/>
        <v>561.48</v>
      </c>
      <c r="H141" s="48">
        <v>98</v>
      </c>
      <c r="I141" s="48">
        <v>1</v>
      </c>
      <c r="J141" s="48">
        <v>73.790000000000006</v>
      </c>
      <c r="K141" s="48">
        <v>1567.5</v>
      </c>
      <c r="L141" s="48">
        <v>18.510000000000002</v>
      </c>
      <c r="M141" s="48">
        <v>6</v>
      </c>
      <c r="N141" s="48">
        <f>5.27+18.6+155.46</f>
        <v>179.33</v>
      </c>
      <c r="O141" s="48">
        <v>154.04</v>
      </c>
      <c r="P141" s="48">
        <v>95.76</v>
      </c>
      <c r="Q141" s="48">
        <v>0</v>
      </c>
      <c r="R141" s="48">
        <v>0</v>
      </c>
      <c r="S141" s="48">
        <v>450.91</v>
      </c>
      <c r="T141" s="48">
        <v>0</v>
      </c>
      <c r="U141" s="46">
        <f t="shared" si="57"/>
        <v>2644.84</v>
      </c>
      <c r="V141" s="48">
        <v>373.05</v>
      </c>
      <c r="W141" s="48">
        <v>0</v>
      </c>
      <c r="X141" s="46">
        <f t="shared" si="58"/>
        <v>373.05</v>
      </c>
      <c r="Y141" s="48">
        <v>25.04</v>
      </c>
      <c r="Z141" s="48">
        <v>3</v>
      </c>
      <c r="AA141" s="48">
        <v>104.19</v>
      </c>
      <c r="AB141" s="48">
        <v>0</v>
      </c>
      <c r="AC141" s="46">
        <f t="shared" si="59"/>
        <v>132.22999999999999</v>
      </c>
      <c r="AD141" s="48">
        <v>340.47</v>
      </c>
      <c r="AE141" s="46">
        <f t="shared" si="60"/>
        <v>340.47</v>
      </c>
      <c r="AF141" s="48"/>
      <c r="AG141" s="46">
        <f t="shared" si="61"/>
        <v>4052.07</v>
      </c>
    </row>
    <row r="142" spans="1:35 16384:16384">
      <c r="A142" s="56">
        <v>43229</v>
      </c>
      <c r="B142" s="48">
        <v>464.98</v>
      </c>
      <c r="C142" s="48">
        <v>0</v>
      </c>
      <c r="D142" s="48">
        <v>0</v>
      </c>
      <c r="E142" s="48">
        <v>0</v>
      </c>
      <c r="F142" s="48">
        <v>0</v>
      </c>
      <c r="G142" s="46">
        <f t="shared" si="62"/>
        <v>464.98</v>
      </c>
      <c r="H142" s="48">
        <v>66</v>
      </c>
      <c r="I142" s="48">
        <v>0</v>
      </c>
      <c r="J142" s="48">
        <v>25.86</v>
      </c>
      <c r="K142" s="48">
        <v>510.65</v>
      </c>
      <c r="L142" s="48">
        <v>5.65</v>
      </c>
      <c r="M142" s="48">
        <v>0</v>
      </c>
      <c r="N142" s="48">
        <f>3.44+29.55+171.64</f>
        <v>204.63</v>
      </c>
      <c r="O142" s="48">
        <v>275.95999999999998</v>
      </c>
      <c r="P142" s="48">
        <v>34.04</v>
      </c>
      <c r="Q142" s="48">
        <v>0</v>
      </c>
      <c r="R142" s="48">
        <v>2.5</v>
      </c>
      <c r="S142" s="48">
        <v>0</v>
      </c>
      <c r="T142" s="48">
        <v>0</v>
      </c>
      <c r="U142" s="46">
        <f t="shared" si="57"/>
        <v>1125.29</v>
      </c>
      <c r="V142" s="48">
        <v>593.25</v>
      </c>
      <c r="W142" s="48">
        <v>0</v>
      </c>
      <c r="X142" s="46">
        <f t="shared" si="58"/>
        <v>593.25</v>
      </c>
      <c r="Y142" s="48">
        <v>796.04</v>
      </c>
      <c r="Z142" s="48">
        <v>3</v>
      </c>
      <c r="AA142" s="48">
        <v>244.3</v>
      </c>
      <c r="AB142" s="7"/>
      <c r="AC142" s="46">
        <f t="shared" si="59"/>
        <v>1043.3399999999999</v>
      </c>
      <c r="AD142" s="48">
        <v>2378.86</v>
      </c>
      <c r="AE142" s="46">
        <f t="shared" si="60"/>
        <v>2378.86</v>
      </c>
      <c r="AF142" s="48"/>
      <c r="AG142" s="46">
        <f t="shared" si="61"/>
        <v>5605.7199999999993</v>
      </c>
    </row>
    <row r="143" spans="1:35 16384:16384">
      <c r="A143" s="64">
        <v>43230</v>
      </c>
      <c r="B143" s="99" t="s">
        <v>71</v>
      </c>
      <c r="C143" s="99"/>
      <c r="D143" s="99"/>
      <c r="E143" s="99"/>
      <c r="F143" s="99"/>
      <c r="G143" s="46">
        <f t="shared" si="62"/>
        <v>0</v>
      </c>
      <c r="H143" s="48">
        <v>0</v>
      </c>
      <c r="I143" s="48">
        <v>0</v>
      </c>
      <c r="J143" s="48">
        <v>0</v>
      </c>
      <c r="K143" s="48">
        <v>0</v>
      </c>
      <c r="L143" s="48">
        <v>0</v>
      </c>
      <c r="M143" s="48">
        <v>0</v>
      </c>
      <c r="N143" s="48">
        <v>0</v>
      </c>
      <c r="O143" s="48">
        <v>0</v>
      </c>
      <c r="P143" s="48">
        <v>0</v>
      </c>
      <c r="Q143" s="48">
        <v>0</v>
      </c>
      <c r="R143" s="48">
        <v>0</v>
      </c>
      <c r="S143" s="48">
        <v>0</v>
      </c>
      <c r="T143" s="48">
        <v>0</v>
      </c>
      <c r="U143" s="46">
        <f t="shared" si="57"/>
        <v>0</v>
      </c>
      <c r="V143" s="48">
        <v>0</v>
      </c>
      <c r="W143" s="48">
        <v>0</v>
      </c>
      <c r="X143" s="46">
        <f t="shared" si="58"/>
        <v>0</v>
      </c>
      <c r="Y143" s="48">
        <v>0</v>
      </c>
      <c r="Z143" s="48">
        <v>0</v>
      </c>
      <c r="AA143" s="48">
        <v>0</v>
      </c>
      <c r="AB143" s="7">
        <v>0</v>
      </c>
      <c r="AC143" s="46">
        <f t="shared" si="59"/>
        <v>0</v>
      </c>
      <c r="AD143" s="48">
        <v>0</v>
      </c>
      <c r="AE143" s="46">
        <f t="shared" si="60"/>
        <v>0</v>
      </c>
      <c r="AF143" s="48"/>
      <c r="AG143" s="46">
        <f t="shared" si="61"/>
        <v>0</v>
      </c>
    </row>
    <row r="144" spans="1:35 16384:16384">
      <c r="A144" s="56">
        <v>43231</v>
      </c>
      <c r="B144" s="48">
        <v>11</v>
      </c>
      <c r="C144" s="48">
        <v>0</v>
      </c>
      <c r="D144" s="48">
        <v>3.43</v>
      </c>
      <c r="E144" s="48">
        <v>0</v>
      </c>
      <c r="F144" s="48">
        <v>0</v>
      </c>
      <c r="G144" s="46">
        <f t="shared" si="62"/>
        <v>14.43</v>
      </c>
      <c r="H144" s="48">
        <v>70.5</v>
      </c>
      <c r="I144" s="48">
        <v>1</v>
      </c>
      <c r="J144" s="48">
        <v>37.85</v>
      </c>
      <c r="K144" s="48">
        <v>93</v>
      </c>
      <c r="L144" s="48">
        <v>8.06</v>
      </c>
      <c r="M144" s="48">
        <v>10</v>
      </c>
      <c r="N144" s="48">
        <f>3.58+15.57+23.18</f>
        <v>42.33</v>
      </c>
      <c r="O144" s="48">
        <v>349.75</v>
      </c>
      <c r="P144" s="48">
        <v>20.13</v>
      </c>
      <c r="Q144" s="48">
        <v>0</v>
      </c>
      <c r="R144" s="48">
        <v>0</v>
      </c>
      <c r="S144" s="48">
        <v>0</v>
      </c>
      <c r="T144" s="48">
        <v>0</v>
      </c>
      <c r="U144" s="46">
        <f t="shared" si="57"/>
        <v>632.62</v>
      </c>
      <c r="V144" s="48">
        <v>311.60000000000002</v>
      </c>
      <c r="W144" s="48">
        <v>0</v>
      </c>
      <c r="X144" s="46">
        <f t="shared" si="58"/>
        <v>311.60000000000002</v>
      </c>
      <c r="Y144" s="48">
        <v>0</v>
      </c>
      <c r="Z144" s="48">
        <v>0</v>
      </c>
      <c r="AA144" s="48">
        <v>16.5</v>
      </c>
      <c r="AB144" s="48">
        <v>0</v>
      </c>
      <c r="AC144" s="46">
        <f t="shared" si="59"/>
        <v>16.5</v>
      </c>
      <c r="AD144" s="48">
        <v>279.27</v>
      </c>
      <c r="AE144" s="46">
        <f t="shared" si="60"/>
        <v>279.27</v>
      </c>
      <c r="AF144" s="48"/>
      <c r="AG144" s="46">
        <f t="shared" si="61"/>
        <v>1254.42</v>
      </c>
    </row>
    <row r="145" spans="1:35">
      <c r="A145" s="56">
        <v>43234</v>
      </c>
      <c r="B145" s="48">
        <v>6273.73</v>
      </c>
      <c r="C145" s="48">
        <v>0</v>
      </c>
      <c r="D145" s="48">
        <v>0</v>
      </c>
      <c r="E145" s="48">
        <v>0</v>
      </c>
      <c r="F145" s="48">
        <v>0</v>
      </c>
      <c r="G145" s="46">
        <f t="shared" si="62"/>
        <v>6273.73</v>
      </c>
      <c r="H145" s="48">
        <v>109</v>
      </c>
      <c r="I145" s="48">
        <v>0</v>
      </c>
      <c r="J145" s="48">
        <v>39.22</v>
      </c>
      <c r="K145" s="48">
        <v>33.46</v>
      </c>
      <c r="L145" s="48">
        <v>6.12</v>
      </c>
      <c r="M145" s="48">
        <v>32</v>
      </c>
      <c r="N145" s="48">
        <v>769.49</v>
      </c>
      <c r="O145" s="48">
        <v>605.70000000000005</v>
      </c>
      <c r="P145" s="48">
        <v>17.88</v>
      </c>
      <c r="Q145" s="48">
        <v>8064</v>
      </c>
      <c r="R145" s="48">
        <v>5</v>
      </c>
      <c r="S145" s="48">
        <v>25</v>
      </c>
      <c r="T145" s="48">
        <v>0</v>
      </c>
      <c r="U145" s="46">
        <f t="shared" si="57"/>
        <v>9706.8700000000008</v>
      </c>
      <c r="V145" s="48">
        <v>750.37</v>
      </c>
      <c r="W145" s="48">
        <v>0</v>
      </c>
      <c r="X145" s="46">
        <f t="shared" si="58"/>
        <v>750.37</v>
      </c>
      <c r="Y145" s="48">
        <v>0.57999999999999996</v>
      </c>
      <c r="Z145" s="48">
        <v>3</v>
      </c>
      <c r="AA145" s="48">
        <v>36.85</v>
      </c>
      <c r="AB145" s="48">
        <v>0</v>
      </c>
      <c r="AC145" s="46">
        <f t="shared" si="59"/>
        <v>40.43</v>
      </c>
      <c r="AD145" s="48">
        <v>13.5</v>
      </c>
      <c r="AE145" s="46">
        <f t="shared" si="60"/>
        <v>13.5</v>
      </c>
      <c r="AF145" s="48"/>
      <c r="AG145" s="46">
        <f t="shared" si="61"/>
        <v>16784.900000000001</v>
      </c>
    </row>
    <row r="146" spans="1:35">
      <c r="A146" s="56">
        <v>43235</v>
      </c>
      <c r="B146" s="48">
        <v>7.5</v>
      </c>
      <c r="C146" s="48">
        <v>0</v>
      </c>
      <c r="D146" s="48">
        <v>3.43</v>
      </c>
      <c r="E146" s="48">
        <v>0</v>
      </c>
      <c r="F146" s="48">
        <v>0</v>
      </c>
      <c r="G146" s="46">
        <f t="shared" si="62"/>
        <v>10.93</v>
      </c>
      <c r="H146" s="48">
        <v>102</v>
      </c>
      <c r="I146" s="48">
        <v>0</v>
      </c>
      <c r="J146" s="48">
        <v>41.73</v>
      </c>
      <c r="K146" s="48">
        <v>167.8</v>
      </c>
      <c r="L146" s="48">
        <v>2.11</v>
      </c>
      <c r="M146" s="48">
        <v>11</v>
      </c>
      <c r="N146" s="48">
        <v>73.2</v>
      </c>
      <c r="O146" s="48">
        <v>172.25</v>
      </c>
      <c r="P146" s="48">
        <v>12.7</v>
      </c>
      <c r="Q146" s="48">
        <v>0</v>
      </c>
      <c r="R146" s="48">
        <v>0</v>
      </c>
      <c r="S146" s="48">
        <v>217.38</v>
      </c>
      <c r="T146" s="48">
        <v>0</v>
      </c>
      <c r="U146" s="46">
        <f t="shared" si="57"/>
        <v>800.17</v>
      </c>
      <c r="V146" s="48">
        <v>657.15</v>
      </c>
      <c r="W146" s="48">
        <v>0</v>
      </c>
      <c r="X146" s="46">
        <f t="shared" si="58"/>
        <v>657.15</v>
      </c>
      <c r="Y146" s="48">
        <v>12.8</v>
      </c>
      <c r="Z146" s="48">
        <v>5.71</v>
      </c>
      <c r="AA146" s="48">
        <v>52.33</v>
      </c>
      <c r="AB146" s="48">
        <v>0</v>
      </c>
      <c r="AC146" s="46">
        <f t="shared" si="59"/>
        <v>70.84</v>
      </c>
      <c r="AD146" s="48">
        <v>241.69</v>
      </c>
      <c r="AE146" s="46">
        <f t="shared" si="60"/>
        <v>241.69</v>
      </c>
      <c r="AF146" s="48"/>
      <c r="AG146" s="46">
        <f t="shared" si="61"/>
        <v>1780.78</v>
      </c>
    </row>
    <row r="147" spans="1:35">
      <c r="A147" s="56">
        <v>43236</v>
      </c>
      <c r="B147" s="48">
        <v>0</v>
      </c>
      <c r="C147" s="48">
        <v>0</v>
      </c>
      <c r="D147" s="48">
        <v>0</v>
      </c>
      <c r="E147" s="48">
        <v>0</v>
      </c>
      <c r="F147" s="48">
        <v>0</v>
      </c>
      <c r="G147" s="46">
        <f t="shared" si="62"/>
        <v>0</v>
      </c>
      <c r="H147" s="48">
        <v>54.5</v>
      </c>
      <c r="I147" s="48">
        <v>2</v>
      </c>
      <c r="J147" s="48">
        <v>24.87</v>
      </c>
      <c r="K147" s="48">
        <v>58.62</v>
      </c>
      <c r="L147" s="48">
        <v>1.38</v>
      </c>
      <c r="M147" s="48">
        <v>0</v>
      </c>
      <c r="N147" s="48">
        <v>64.290000000000006</v>
      </c>
      <c r="O147" s="48">
        <v>348.9</v>
      </c>
      <c r="P147" s="48">
        <v>10.38</v>
      </c>
      <c r="Q147" s="48">
        <v>0</v>
      </c>
      <c r="R147" s="48">
        <v>0</v>
      </c>
      <c r="S147" s="48">
        <v>688.12</v>
      </c>
      <c r="T147" s="48">
        <v>0</v>
      </c>
      <c r="U147" s="46">
        <f t="shared" si="57"/>
        <v>1253.06</v>
      </c>
      <c r="V147" s="48">
        <v>387.25</v>
      </c>
      <c r="W147" s="48">
        <v>0</v>
      </c>
      <c r="X147" s="46">
        <f t="shared" si="58"/>
        <v>387.25</v>
      </c>
      <c r="Y147" s="48">
        <v>0</v>
      </c>
      <c r="Z147" s="48">
        <v>0</v>
      </c>
      <c r="AA147" s="48">
        <v>7.17</v>
      </c>
      <c r="AB147" s="48">
        <v>0</v>
      </c>
      <c r="AC147" s="46">
        <f t="shared" si="59"/>
        <v>7.17</v>
      </c>
      <c r="AD147" s="48">
        <v>0</v>
      </c>
      <c r="AE147" s="46">
        <f t="shared" si="60"/>
        <v>0</v>
      </c>
      <c r="AF147" s="48"/>
      <c r="AG147" s="46">
        <f t="shared" si="61"/>
        <v>1647.48</v>
      </c>
    </row>
    <row r="148" spans="1:35">
      <c r="A148" s="56">
        <v>43237</v>
      </c>
      <c r="B148" s="48">
        <v>0</v>
      </c>
      <c r="C148" s="48">
        <v>0</v>
      </c>
      <c r="D148" s="48">
        <v>0</v>
      </c>
      <c r="E148" s="48">
        <v>0</v>
      </c>
      <c r="F148" s="48">
        <v>0</v>
      </c>
      <c r="G148" s="46">
        <f t="shared" si="62"/>
        <v>0</v>
      </c>
      <c r="H148" s="48">
        <v>82</v>
      </c>
      <c r="I148" s="48">
        <v>0</v>
      </c>
      <c r="J148" s="48">
        <v>29.76</v>
      </c>
      <c r="K148" s="48">
        <v>96.09</v>
      </c>
      <c r="L148" s="48">
        <v>8.36</v>
      </c>
      <c r="M148" s="48">
        <v>0</v>
      </c>
      <c r="N148" s="48">
        <v>32.97</v>
      </c>
      <c r="O148" s="48">
        <v>27</v>
      </c>
      <c r="P148" s="48">
        <v>28.65</v>
      </c>
      <c r="Q148" s="48">
        <v>0</v>
      </c>
      <c r="R148" s="48">
        <v>2.5</v>
      </c>
      <c r="S148" s="48">
        <v>0</v>
      </c>
      <c r="T148" s="48">
        <v>0</v>
      </c>
      <c r="U148" s="46">
        <f t="shared" si="57"/>
        <v>307.33000000000004</v>
      </c>
      <c r="V148" s="48">
        <v>386.05</v>
      </c>
      <c r="W148" s="48">
        <v>0</v>
      </c>
      <c r="X148" s="46">
        <f t="shared" si="58"/>
        <v>386.05</v>
      </c>
      <c r="Y148" s="48">
        <v>0.14000000000000001</v>
      </c>
      <c r="Z148" s="48">
        <v>3</v>
      </c>
      <c r="AA148" s="48">
        <v>25.68</v>
      </c>
      <c r="AB148" s="48">
        <v>0</v>
      </c>
      <c r="AC148" s="46">
        <f t="shared" si="59"/>
        <v>28.82</v>
      </c>
      <c r="AD148" s="48">
        <v>0</v>
      </c>
      <c r="AE148" s="46">
        <f t="shared" si="60"/>
        <v>0</v>
      </c>
      <c r="AF148" s="48"/>
      <c r="AG148" s="46">
        <f t="shared" si="61"/>
        <v>722.2</v>
      </c>
    </row>
    <row r="149" spans="1:35">
      <c r="A149" s="56">
        <v>43238</v>
      </c>
      <c r="B149" s="48">
        <v>0</v>
      </c>
      <c r="C149" s="48">
        <v>0</v>
      </c>
      <c r="D149" s="48">
        <v>3.43</v>
      </c>
      <c r="E149" s="48">
        <v>13.5</v>
      </c>
      <c r="F149" s="48">
        <v>0</v>
      </c>
      <c r="G149" s="46">
        <f t="shared" si="62"/>
        <v>16.93</v>
      </c>
      <c r="H149" s="48">
        <v>91.5</v>
      </c>
      <c r="I149" s="48">
        <v>0</v>
      </c>
      <c r="J149" s="48">
        <v>94.51</v>
      </c>
      <c r="K149" s="48">
        <v>298.14</v>
      </c>
      <c r="L149" s="48">
        <v>5.74</v>
      </c>
      <c r="M149" s="48">
        <v>20</v>
      </c>
      <c r="N149" s="48">
        <v>139.80000000000001</v>
      </c>
      <c r="O149" s="48">
        <v>293.14999999999998</v>
      </c>
      <c r="P149" s="48">
        <v>50.22</v>
      </c>
      <c r="Q149" s="48">
        <v>1500</v>
      </c>
      <c r="R149" s="48">
        <v>0</v>
      </c>
      <c r="S149" s="48">
        <v>290.19</v>
      </c>
      <c r="T149" s="48">
        <v>0</v>
      </c>
      <c r="U149" s="46">
        <f t="shared" ref="U149:U158" si="63">SUM(H149:T149)</f>
        <v>2783.25</v>
      </c>
      <c r="V149" s="48">
        <v>275.8</v>
      </c>
      <c r="W149" s="48">
        <v>0</v>
      </c>
      <c r="X149" s="46">
        <f t="shared" ref="X149:X158" si="64">SUM(V149:W149)</f>
        <v>275.8</v>
      </c>
      <c r="Y149" s="48">
        <v>11.24</v>
      </c>
      <c r="Z149" s="48">
        <v>0</v>
      </c>
      <c r="AA149" s="48">
        <v>34.119999999999997</v>
      </c>
      <c r="AB149" s="48">
        <v>0</v>
      </c>
      <c r="AC149" s="46">
        <f t="shared" ref="AC149:AC158" si="65">SUM(Y149:AB149)</f>
        <v>45.36</v>
      </c>
      <c r="AD149" s="48">
        <v>156.41999999999999</v>
      </c>
      <c r="AE149" s="46">
        <f t="shared" ref="AE149:AE158" si="66">SUM(AD149)</f>
        <v>156.41999999999999</v>
      </c>
      <c r="AF149" s="48"/>
      <c r="AG149" s="46">
        <f t="shared" ref="AG149:AG158" si="67">AE149+AC149+X149+U149+G149</f>
        <v>3277.7599999999998</v>
      </c>
    </row>
    <row r="150" spans="1:35">
      <c r="A150" s="56">
        <v>43241</v>
      </c>
      <c r="B150" s="48">
        <v>4146.5600000000004</v>
      </c>
      <c r="C150" s="48">
        <v>0</v>
      </c>
      <c r="D150" s="48">
        <v>3.43</v>
      </c>
      <c r="E150" s="48">
        <v>0</v>
      </c>
      <c r="F150" s="48">
        <v>0</v>
      </c>
      <c r="G150" s="46">
        <f t="shared" si="62"/>
        <v>4149.9900000000007</v>
      </c>
      <c r="H150" s="48">
        <v>73</v>
      </c>
      <c r="I150" s="48">
        <v>1</v>
      </c>
      <c r="J150" s="48">
        <v>44.23</v>
      </c>
      <c r="K150" s="48">
        <v>205.72</v>
      </c>
      <c r="L150" s="48">
        <v>322.17</v>
      </c>
      <c r="M150" s="48">
        <v>0</v>
      </c>
      <c r="N150" s="48">
        <v>297.87</v>
      </c>
      <c r="O150" s="48">
        <v>723.62</v>
      </c>
      <c r="P150" s="48">
        <v>50.24</v>
      </c>
      <c r="Q150" s="48">
        <v>0</v>
      </c>
      <c r="R150" s="48">
        <v>22.5</v>
      </c>
      <c r="S150" s="48">
        <v>129.85</v>
      </c>
      <c r="T150" s="48">
        <v>0</v>
      </c>
      <c r="U150" s="46">
        <f t="shared" si="63"/>
        <v>1870.2</v>
      </c>
      <c r="V150" s="48">
        <v>610</v>
      </c>
      <c r="W150" s="48">
        <v>0</v>
      </c>
      <c r="X150" s="46">
        <f t="shared" si="64"/>
        <v>610</v>
      </c>
      <c r="Y150" s="48">
        <v>3.75</v>
      </c>
      <c r="Z150" s="48">
        <v>0</v>
      </c>
      <c r="AA150" s="48">
        <v>22.03</v>
      </c>
      <c r="AB150" s="48">
        <v>0</v>
      </c>
      <c r="AC150" s="46">
        <f t="shared" si="65"/>
        <v>25.78</v>
      </c>
      <c r="AD150" s="48">
        <v>39.729999999999997</v>
      </c>
      <c r="AE150" s="46">
        <f t="shared" si="66"/>
        <v>39.729999999999997</v>
      </c>
      <c r="AF150" s="48"/>
      <c r="AG150" s="46">
        <f t="shared" si="67"/>
        <v>6695.7000000000007</v>
      </c>
    </row>
    <row r="151" spans="1:35">
      <c r="A151" s="56">
        <v>43242</v>
      </c>
      <c r="B151" s="48">
        <v>1321.87</v>
      </c>
      <c r="C151" s="48">
        <v>1.5</v>
      </c>
      <c r="D151" s="48">
        <v>6.86</v>
      </c>
      <c r="E151" s="48">
        <v>0</v>
      </c>
      <c r="F151" s="48">
        <v>0</v>
      </c>
      <c r="G151" s="46">
        <f t="shared" si="62"/>
        <v>1330.2299999999998</v>
      </c>
      <c r="H151" s="48">
        <v>77</v>
      </c>
      <c r="I151" s="48">
        <v>2</v>
      </c>
      <c r="J151" s="48">
        <v>27.87</v>
      </c>
      <c r="K151" s="48">
        <v>1814.3</v>
      </c>
      <c r="L151" s="48">
        <v>3.57</v>
      </c>
      <c r="M151" s="48">
        <v>6</v>
      </c>
      <c r="N151" s="48">
        <v>208.31</v>
      </c>
      <c r="O151" s="48">
        <v>185.65</v>
      </c>
      <c r="P151" s="48">
        <v>80.67</v>
      </c>
      <c r="Q151" s="48">
        <v>0</v>
      </c>
      <c r="R151" s="48">
        <v>0</v>
      </c>
      <c r="S151" s="48">
        <v>10</v>
      </c>
      <c r="T151" s="48">
        <v>0</v>
      </c>
      <c r="U151" s="46">
        <f t="shared" si="63"/>
        <v>2415.3700000000003</v>
      </c>
      <c r="V151" s="48">
        <v>247.75</v>
      </c>
      <c r="W151" s="48">
        <v>0</v>
      </c>
      <c r="X151" s="46">
        <f t="shared" si="64"/>
        <v>247.75</v>
      </c>
      <c r="Y151" s="48">
        <v>29.22</v>
      </c>
      <c r="Z151" s="48">
        <v>0</v>
      </c>
      <c r="AA151" s="48">
        <v>114.37</v>
      </c>
      <c r="AB151" s="48">
        <v>0</v>
      </c>
      <c r="AC151" s="46">
        <f t="shared" si="65"/>
        <v>143.59</v>
      </c>
      <c r="AD151" s="48">
        <v>514.65</v>
      </c>
      <c r="AE151" s="46">
        <f t="shared" si="66"/>
        <v>514.65</v>
      </c>
      <c r="AF151" s="48"/>
      <c r="AG151" s="46">
        <f t="shared" si="67"/>
        <v>4651.59</v>
      </c>
    </row>
    <row r="152" spans="1:35">
      <c r="A152" s="56">
        <v>43243</v>
      </c>
      <c r="B152" s="48">
        <v>240.86</v>
      </c>
      <c r="C152" s="48">
        <v>0</v>
      </c>
      <c r="D152" s="48">
        <v>3.43</v>
      </c>
      <c r="E152" s="48">
        <v>0</v>
      </c>
      <c r="F152" s="48">
        <v>0</v>
      </c>
      <c r="G152" s="46">
        <f t="shared" si="62"/>
        <v>244.29000000000002</v>
      </c>
      <c r="H152" s="48">
        <v>41.5</v>
      </c>
      <c r="I152" s="48">
        <v>0</v>
      </c>
      <c r="J152" s="48">
        <v>19.05</v>
      </c>
      <c r="K152" s="48">
        <v>749.39</v>
      </c>
      <c r="L152" s="48">
        <v>227.31</v>
      </c>
      <c r="M152" s="48">
        <v>0</v>
      </c>
      <c r="N152" s="48">
        <v>121.36</v>
      </c>
      <c r="O152" s="48">
        <v>377.25</v>
      </c>
      <c r="P152" s="48">
        <v>32.49</v>
      </c>
      <c r="Q152" s="48">
        <v>0</v>
      </c>
      <c r="R152" s="48">
        <v>5</v>
      </c>
      <c r="S152" s="48">
        <v>0</v>
      </c>
      <c r="T152" s="48">
        <v>0</v>
      </c>
      <c r="U152" s="46">
        <f t="shared" si="63"/>
        <v>1573.35</v>
      </c>
      <c r="V152" s="48">
        <v>341.2</v>
      </c>
      <c r="W152" s="48">
        <v>0</v>
      </c>
      <c r="X152" s="46">
        <f t="shared" si="64"/>
        <v>341.2</v>
      </c>
      <c r="Y152" s="48">
        <v>22.39</v>
      </c>
      <c r="Z152" s="48">
        <v>0</v>
      </c>
      <c r="AA152" s="48">
        <v>60.38</v>
      </c>
      <c r="AB152" s="48">
        <v>0</v>
      </c>
      <c r="AC152" s="46">
        <f t="shared" si="65"/>
        <v>82.77000000000001</v>
      </c>
      <c r="AD152" s="48">
        <v>718.7</v>
      </c>
      <c r="AE152" s="46">
        <f t="shared" si="66"/>
        <v>718.7</v>
      </c>
      <c r="AF152" s="48"/>
      <c r="AG152" s="46">
        <f t="shared" si="67"/>
        <v>2960.31</v>
      </c>
    </row>
    <row r="153" spans="1:35">
      <c r="A153" s="56">
        <v>43244</v>
      </c>
      <c r="B153" s="48">
        <v>108.89</v>
      </c>
      <c r="C153" s="48">
        <v>0</v>
      </c>
      <c r="D153" s="48">
        <v>13.72</v>
      </c>
      <c r="E153" s="48">
        <v>0</v>
      </c>
      <c r="F153" s="48">
        <v>0</v>
      </c>
      <c r="G153" s="46">
        <f t="shared" si="62"/>
        <v>122.61</v>
      </c>
      <c r="H153" s="48">
        <v>70</v>
      </c>
      <c r="I153" s="48">
        <v>0</v>
      </c>
      <c r="J153" s="48">
        <v>59.39</v>
      </c>
      <c r="K153" s="48">
        <v>89.41</v>
      </c>
      <c r="L153" s="48">
        <v>17.55</v>
      </c>
      <c r="M153" s="48">
        <v>0</v>
      </c>
      <c r="N153" s="48">
        <v>437.27</v>
      </c>
      <c r="O153" s="48">
        <v>78</v>
      </c>
      <c r="P153" s="48">
        <v>44.56</v>
      </c>
      <c r="Q153" s="48">
        <v>1000</v>
      </c>
      <c r="R153" s="48">
        <v>0</v>
      </c>
      <c r="S153" s="48">
        <v>38</v>
      </c>
      <c r="T153" s="48">
        <v>0</v>
      </c>
      <c r="U153" s="46">
        <f t="shared" si="63"/>
        <v>1834.18</v>
      </c>
      <c r="V153" s="48">
        <v>234.55</v>
      </c>
      <c r="W153" s="48">
        <v>0</v>
      </c>
      <c r="X153" s="46">
        <f t="shared" si="64"/>
        <v>234.55</v>
      </c>
      <c r="Y153" s="48">
        <v>1.72</v>
      </c>
      <c r="Z153" s="48">
        <v>0</v>
      </c>
      <c r="AA153" s="48">
        <v>35.39</v>
      </c>
      <c r="AB153" s="48">
        <v>0</v>
      </c>
      <c r="AC153" s="46">
        <f t="shared" si="65"/>
        <v>37.11</v>
      </c>
      <c r="AD153" s="48">
        <v>7004.43</v>
      </c>
      <c r="AE153" s="46">
        <f t="shared" si="66"/>
        <v>7004.43</v>
      </c>
      <c r="AF153" s="48"/>
      <c r="AG153" s="46">
        <f t="shared" si="67"/>
        <v>9232.880000000001</v>
      </c>
    </row>
    <row r="154" spans="1:35">
      <c r="A154" s="56">
        <v>43245</v>
      </c>
      <c r="B154" s="48">
        <v>1962.02</v>
      </c>
      <c r="C154" s="48">
        <v>0</v>
      </c>
      <c r="D154" s="48">
        <v>6.86</v>
      </c>
      <c r="E154" s="48">
        <v>0</v>
      </c>
      <c r="F154" s="48">
        <v>0</v>
      </c>
      <c r="G154" s="46">
        <f t="shared" si="62"/>
        <v>1968.8799999999999</v>
      </c>
      <c r="H154" s="48">
        <v>116</v>
      </c>
      <c r="I154" s="48">
        <v>0</v>
      </c>
      <c r="J154" s="48">
        <v>16.850000000000001</v>
      </c>
      <c r="K154" s="48">
        <v>1322.63</v>
      </c>
      <c r="L154" s="48">
        <v>0</v>
      </c>
      <c r="M154" s="48">
        <v>12</v>
      </c>
      <c r="N154" s="48">
        <v>227.93</v>
      </c>
      <c r="O154" s="48">
        <v>330.65</v>
      </c>
      <c r="P154" s="48">
        <v>51.56</v>
      </c>
      <c r="Q154" s="48">
        <v>0</v>
      </c>
      <c r="R154" s="48">
        <v>0</v>
      </c>
      <c r="S154" s="48">
        <v>13</v>
      </c>
      <c r="T154" s="48">
        <v>0</v>
      </c>
      <c r="U154" s="46">
        <f t="shared" si="63"/>
        <v>2090.62</v>
      </c>
      <c r="V154" s="48">
        <v>235.57</v>
      </c>
      <c r="W154" s="48">
        <v>0</v>
      </c>
      <c r="X154" s="46">
        <f t="shared" si="64"/>
        <v>235.57</v>
      </c>
      <c r="Y154" s="48">
        <v>276.16000000000003</v>
      </c>
      <c r="Z154" s="48">
        <v>5.71</v>
      </c>
      <c r="AA154" s="48">
        <v>93</v>
      </c>
      <c r="AB154" s="48">
        <v>0</v>
      </c>
      <c r="AC154" s="46">
        <f t="shared" si="65"/>
        <v>374.87</v>
      </c>
      <c r="AD154" s="48">
        <v>800.09</v>
      </c>
      <c r="AE154" s="46">
        <f t="shared" si="66"/>
        <v>800.09</v>
      </c>
      <c r="AF154" s="48"/>
      <c r="AG154" s="46">
        <f t="shared" si="67"/>
        <v>5470.03</v>
      </c>
    </row>
    <row r="155" spans="1:35">
      <c r="A155" s="56">
        <v>43248</v>
      </c>
      <c r="B155" s="48">
        <v>1.5</v>
      </c>
      <c r="C155" s="48">
        <v>0</v>
      </c>
      <c r="D155" s="48">
        <v>41.16</v>
      </c>
      <c r="E155" s="48">
        <v>0</v>
      </c>
      <c r="F155" s="48">
        <v>0</v>
      </c>
      <c r="G155" s="46">
        <f t="shared" si="62"/>
        <v>42.66</v>
      </c>
      <c r="H155" s="48">
        <v>95</v>
      </c>
      <c r="I155" s="48">
        <v>0</v>
      </c>
      <c r="J155" s="48">
        <v>20.632999999999999</v>
      </c>
      <c r="K155" s="48">
        <v>596.51</v>
      </c>
      <c r="L155" s="48">
        <v>1.51</v>
      </c>
      <c r="M155" s="48">
        <v>0</v>
      </c>
      <c r="N155" s="48">
        <v>95.2</v>
      </c>
      <c r="O155" s="48">
        <v>693.3</v>
      </c>
      <c r="P155" s="48">
        <v>32.049999999999997</v>
      </c>
      <c r="Q155" s="48">
        <v>0</v>
      </c>
      <c r="R155" s="48">
        <v>2.5</v>
      </c>
      <c r="S155" s="48">
        <v>75.930000000000007</v>
      </c>
      <c r="T155" s="48">
        <v>0</v>
      </c>
      <c r="U155" s="46">
        <f t="shared" si="63"/>
        <v>1612.633</v>
      </c>
      <c r="V155" s="48">
        <v>768.09</v>
      </c>
      <c r="W155" s="48">
        <v>0</v>
      </c>
      <c r="X155" s="46">
        <f t="shared" si="64"/>
        <v>768.09</v>
      </c>
      <c r="Y155" s="48">
        <v>15.72</v>
      </c>
      <c r="Z155" s="48">
        <v>11.71</v>
      </c>
      <c r="AA155" s="48">
        <v>81.89</v>
      </c>
      <c r="AB155" s="48">
        <v>0</v>
      </c>
      <c r="AC155" s="46">
        <f t="shared" si="65"/>
        <v>109.32</v>
      </c>
      <c r="AD155" s="48">
        <v>255.54</v>
      </c>
      <c r="AE155" s="46">
        <f t="shared" si="66"/>
        <v>255.54</v>
      </c>
      <c r="AF155" s="48"/>
      <c r="AG155" s="46">
        <f t="shared" si="67"/>
        <v>2788.2429999999999</v>
      </c>
    </row>
    <row r="156" spans="1:35">
      <c r="A156" s="56">
        <v>43249</v>
      </c>
      <c r="B156" s="48" t="s">
        <v>36</v>
      </c>
      <c r="C156" s="48">
        <v>0</v>
      </c>
      <c r="D156" s="48">
        <v>3.43</v>
      </c>
      <c r="E156" s="48">
        <v>0</v>
      </c>
      <c r="F156" s="48">
        <v>0</v>
      </c>
      <c r="G156" s="46">
        <f t="shared" si="62"/>
        <v>3.43</v>
      </c>
      <c r="H156" s="48">
        <v>61.5</v>
      </c>
      <c r="I156" s="48">
        <v>0</v>
      </c>
      <c r="J156" s="48">
        <v>13.76</v>
      </c>
      <c r="K156" s="48">
        <v>137.49</v>
      </c>
      <c r="L156" s="48">
        <v>2.78</v>
      </c>
      <c r="M156" s="48">
        <v>0</v>
      </c>
      <c r="N156" s="48">
        <v>270.19</v>
      </c>
      <c r="O156" s="48">
        <v>263</v>
      </c>
      <c r="P156" s="48">
        <v>10.77</v>
      </c>
      <c r="Q156" s="48">
        <v>3000</v>
      </c>
      <c r="R156" s="48">
        <v>2.5</v>
      </c>
      <c r="S156" s="48">
        <v>6</v>
      </c>
      <c r="T156" s="48">
        <v>0</v>
      </c>
      <c r="U156" s="46">
        <f t="shared" si="63"/>
        <v>3767.99</v>
      </c>
      <c r="V156" s="48">
        <v>347.15</v>
      </c>
      <c r="W156" s="48">
        <v>0</v>
      </c>
      <c r="X156" s="46">
        <f t="shared" si="64"/>
        <v>347.15</v>
      </c>
      <c r="Y156" s="48">
        <v>0.62</v>
      </c>
      <c r="Z156" s="48">
        <v>0</v>
      </c>
      <c r="AA156" s="48">
        <v>31.68</v>
      </c>
      <c r="AB156" s="48">
        <v>0</v>
      </c>
      <c r="AC156" s="46">
        <f t="shared" si="65"/>
        <v>32.299999999999997</v>
      </c>
      <c r="AD156" s="48">
        <v>13.5</v>
      </c>
      <c r="AE156" s="46">
        <f t="shared" si="66"/>
        <v>13.5</v>
      </c>
      <c r="AF156" s="48"/>
      <c r="AG156" s="46">
        <f t="shared" si="67"/>
        <v>4164.37</v>
      </c>
    </row>
    <row r="157" spans="1:35">
      <c r="A157" s="56">
        <v>43250</v>
      </c>
      <c r="B157" s="48">
        <v>9</v>
      </c>
      <c r="C157" s="48">
        <v>0</v>
      </c>
      <c r="D157" s="48">
        <v>6.86</v>
      </c>
      <c r="E157" s="48">
        <v>0</v>
      </c>
      <c r="F157" s="48">
        <v>4.5</v>
      </c>
      <c r="G157" s="46">
        <f t="shared" si="62"/>
        <v>20.36</v>
      </c>
      <c r="H157" s="48">
        <v>62</v>
      </c>
      <c r="I157" s="48">
        <v>0</v>
      </c>
      <c r="J157" s="48">
        <v>419.04</v>
      </c>
      <c r="K157" s="48">
        <v>5660.57</v>
      </c>
      <c r="L157" s="48">
        <v>51.95</v>
      </c>
      <c r="M157" s="48">
        <v>6</v>
      </c>
      <c r="N157" s="48">
        <v>563.72</v>
      </c>
      <c r="O157" s="48">
        <v>437.02</v>
      </c>
      <c r="P157" s="48">
        <v>838.09</v>
      </c>
      <c r="Q157" s="48">
        <v>0</v>
      </c>
      <c r="R157" s="48">
        <v>2.5</v>
      </c>
      <c r="S157" s="48">
        <v>164.1</v>
      </c>
      <c r="T157" s="48">
        <v>0</v>
      </c>
      <c r="U157" s="46">
        <f t="shared" si="63"/>
        <v>8204.99</v>
      </c>
      <c r="V157" s="48">
        <v>216.4</v>
      </c>
      <c r="W157" s="48">
        <v>0</v>
      </c>
      <c r="X157" s="46">
        <f t="shared" si="64"/>
        <v>216.4</v>
      </c>
      <c r="Y157" s="48">
        <v>309.11</v>
      </c>
      <c r="Z157" s="48">
        <v>0</v>
      </c>
      <c r="AA157" s="48">
        <v>120.21</v>
      </c>
      <c r="AB157" s="48">
        <v>0</v>
      </c>
      <c r="AC157" s="46">
        <f t="shared" si="65"/>
        <v>429.32</v>
      </c>
      <c r="AD157" s="48">
        <v>3786.59</v>
      </c>
      <c r="AE157" s="46">
        <f t="shared" si="66"/>
        <v>3786.59</v>
      </c>
      <c r="AF157" s="48"/>
      <c r="AG157" s="46">
        <f t="shared" si="67"/>
        <v>12657.66</v>
      </c>
    </row>
    <row r="158" spans="1:35">
      <c r="A158" s="56">
        <v>43251</v>
      </c>
      <c r="B158" s="48">
        <v>7.5</v>
      </c>
      <c r="C158" s="48">
        <v>0</v>
      </c>
      <c r="D158" s="48">
        <v>0</v>
      </c>
      <c r="E158" s="48">
        <v>0</v>
      </c>
      <c r="F158" s="48">
        <v>270</v>
      </c>
      <c r="G158" s="46">
        <f t="shared" si="62"/>
        <v>277.5</v>
      </c>
      <c r="H158" s="48">
        <v>73</v>
      </c>
      <c r="I158" s="48">
        <v>0</v>
      </c>
      <c r="J158" s="48">
        <v>69.819999999999993</v>
      </c>
      <c r="K158" s="48">
        <v>159.99</v>
      </c>
      <c r="L158" s="48">
        <v>6.88</v>
      </c>
      <c r="M158" s="48">
        <v>0</v>
      </c>
      <c r="N158" s="48">
        <v>200.36</v>
      </c>
      <c r="O158" s="48">
        <v>173.25</v>
      </c>
      <c r="P158" s="48">
        <v>30.6</v>
      </c>
      <c r="Q158" s="48">
        <v>0</v>
      </c>
      <c r="R158" s="48">
        <v>56</v>
      </c>
      <c r="S158" s="48">
        <v>0</v>
      </c>
      <c r="T158" s="48">
        <v>0</v>
      </c>
      <c r="U158" s="46">
        <f t="shared" si="63"/>
        <v>769.9</v>
      </c>
      <c r="V158" s="48">
        <v>282.22000000000003</v>
      </c>
      <c r="W158" s="48">
        <v>0</v>
      </c>
      <c r="X158" s="46">
        <f t="shared" si="64"/>
        <v>282.22000000000003</v>
      </c>
      <c r="Y158" s="48">
        <v>7.66</v>
      </c>
      <c r="Z158" s="48">
        <v>0</v>
      </c>
      <c r="AA158" s="48">
        <v>43.41</v>
      </c>
      <c r="AB158" s="48">
        <v>0</v>
      </c>
      <c r="AC158" s="46">
        <f t="shared" si="65"/>
        <v>51.069999999999993</v>
      </c>
      <c r="AD158" s="48">
        <v>3050.94</v>
      </c>
      <c r="AE158" s="46">
        <f t="shared" si="66"/>
        <v>3050.94</v>
      </c>
      <c r="AF158" s="48"/>
      <c r="AG158" s="46">
        <f t="shared" si="67"/>
        <v>4431.63</v>
      </c>
    </row>
    <row r="159" spans="1:35">
      <c r="A159" s="56"/>
      <c r="B159" s="48"/>
      <c r="C159" s="48"/>
      <c r="D159" s="48"/>
      <c r="E159" s="48"/>
      <c r="F159" s="48"/>
      <c r="G159" s="46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6"/>
      <c r="V159" s="48"/>
      <c r="W159" s="48"/>
      <c r="X159" s="46"/>
      <c r="Y159" s="48"/>
      <c r="Z159" s="48"/>
      <c r="AA159" s="48"/>
      <c r="AB159" s="48"/>
      <c r="AC159" s="46"/>
      <c r="AD159" s="48"/>
      <c r="AE159" s="46"/>
      <c r="AF159" s="48"/>
      <c r="AG159" s="46"/>
    </row>
    <row r="160" spans="1:35">
      <c r="A160" s="62"/>
      <c r="B160" s="48">
        <f>SUM(B137:B159)</f>
        <v>19393.95</v>
      </c>
      <c r="C160" s="48">
        <f>SUM(C137:C159)</f>
        <v>1.5</v>
      </c>
      <c r="D160" s="48">
        <f>SUM(D137:D159)</f>
        <v>99.470000000000013</v>
      </c>
      <c r="E160" s="48">
        <f>SUM(E137:E159)</f>
        <v>13.5</v>
      </c>
      <c r="F160" s="48">
        <f>SUM(F137:F159)</f>
        <v>274.5</v>
      </c>
      <c r="G160" s="46">
        <f>SUM(G135:G159)</f>
        <v>19782.920000000006</v>
      </c>
      <c r="H160" s="48">
        <f t="shared" ref="H160:T160" si="68">SUM(H137:H159)</f>
        <v>1798.5</v>
      </c>
      <c r="I160" s="48">
        <f t="shared" si="68"/>
        <v>8</v>
      </c>
      <c r="J160" s="48">
        <f t="shared" si="68"/>
        <v>1760.7829999999999</v>
      </c>
      <c r="K160" s="48">
        <f t="shared" si="68"/>
        <v>21023.569999999996</v>
      </c>
      <c r="L160" s="48">
        <f t="shared" si="68"/>
        <v>785.87</v>
      </c>
      <c r="M160" s="48">
        <f t="shared" si="68"/>
        <v>194</v>
      </c>
      <c r="N160" s="48">
        <f t="shared" si="68"/>
        <v>4991.9899999999989</v>
      </c>
      <c r="O160" s="48">
        <f t="shared" si="68"/>
        <v>7653.5399999999991</v>
      </c>
      <c r="P160" s="48">
        <f t="shared" si="68"/>
        <v>2390.5400000000004</v>
      </c>
      <c r="Q160" s="48">
        <f t="shared" si="68"/>
        <v>13814</v>
      </c>
      <c r="R160" s="48">
        <f t="shared" si="68"/>
        <v>166</v>
      </c>
      <c r="S160" s="48">
        <f t="shared" si="68"/>
        <v>4587.4800000000005</v>
      </c>
      <c r="T160" s="48">
        <f t="shared" si="68"/>
        <v>0</v>
      </c>
      <c r="U160" s="46">
        <f>SUM(U135:U159)</f>
        <v>59174.273000000008</v>
      </c>
      <c r="V160" s="48">
        <f>SUM(V135:V159)</f>
        <v>8247.619999999999</v>
      </c>
      <c r="W160" s="48">
        <f>SUM(W135:W159)</f>
        <v>0</v>
      </c>
      <c r="X160" s="46">
        <f>SUM(X135:X159)</f>
        <v>8247.619999999999</v>
      </c>
      <c r="Y160" s="48">
        <f>SUM(Y137:Y159)</f>
        <v>1800.8700000000001</v>
      </c>
      <c r="Z160" s="48">
        <f>SUM(Z137:Z159)</f>
        <v>40.840000000000003</v>
      </c>
      <c r="AA160" s="48">
        <f>SUM(AA137:AA159)</f>
        <v>1620.0100000000007</v>
      </c>
      <c r="AB160" s="48">
        <f>SUM(AB137:AB159)</f>
        <v>18.75</v>
      </c>
      <c r="AC160" s="46">
        <f>SUM(AC135:AC159)</f>
        <v>3480.4700000000012</v>
      </c>
      <c r="AD160" s="48">
        <f>SUM(AD135:AD159)</f>
        <v>22699.32</v>
      </c>
      <c r="AE160" s="46">
        <f>SUM(AE135:AE159)</f>
        <v>22699.32</v>
      </c>
      <c r="AF160" s="48"/>
      <c r="AG160" s="55">
        <f>SUM(AG135:AG159)</f>
        <v>113384.603</v>
      </c>
      <c r="AH160" s="4"/>
      <c r="AI160" s="4"/>
    </row>
    <row r="161" spans="1:33">
      <c r="A161" s="62"/>
      <c r="B161" s="48"/>
      <c r="C161" s="48"/>
      <c r="D161" s="48"/>
      <c r="E161" s="48"/>
      <c r="F161" s="48"/>
      <c r="G161" s="48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6" t="s">
        <v>34</v>
      </c>
      <c r="AF161" s="48"/>
      <c r="AG161" s="55">
        <v>35383.410000000003</v>
      </c>
    </row>
    <row r="162" spans="1:33" ht="16.5" customHeight="1">
      <c r="A162" s="62"/>
      <c r="B162" s="48"/>
      <c r="C162" s="48"/>
      <c r="D162" s="62"/>
      <c r="E162" s="62"/>
      <c r="F162" s="62"/>
      <c r="G162" s="62"/>
      <c r="H162" s="62"/>
      <c r="I162" s="62"/>
      <c r="J162" s="62"/>
      <c r="K162" s="62"/>
      <c r="L162" s="62"/>
      <c r="M162" s="48"/>
      <c r="N162" s="48"/>
      <c r="O162" s="48"/>
      <c r="P162" s="48"/>
      <c r="Q162" s="48"/>
      <c r="R162" s="48"/>
      <c r="S162" s="48"/>
      <c r="T162" s="48"/>
      <c r="U162" s="46"/>
      <c r="V162" s="48"/>
      <c r="W162" s="48"/>
      <c r="X162" s="46"/>
      <c r="Y162" s="48"/>
      <c r="Z162" s="48"/>
      <c r="AA162" s="48"/>
      <c r="AB162" s="48"/>
      <c r="AC162" s="46"/>
      <c r="AD162" s="48"/>
      <c r="AE162" s="46" t="s">
        <v>35</v>
      </c>
      <c r="AF162" s="48"/>
      <c r="AG162" s="55">
        <v>106150.24</v>
      </c>
    </row>
    <row r="163" spans="1:33">
      <c r="A163" s="62"/>
      <c r="B163" s="48"/>
      <c r="C163" s="48"/>
      <c r="D163" s="62"/>
      <c r="E163" s="62"/>
      <c r="F163" s="62"/>
      <c r="G163" s="62"/>
      <c r="H163" s="62"/>
      <c r="I163" s="62"/>
      <c r="J163" s="62"/>
      <c r="K163" s="62"/>
      <c r="L163" s="62"/>
      <c r="M163" s="48"/>
      <c r="N163" s="48"/>
      <c r="O163" s="48"/>
      <c r="P163" s="48"/>
      <c r="Q163" s="48"/>
      <c r="R163" s="48"/>
      <c r="S163" s="48"/>
      <c r="T163" s="48"/>
      <c r="U163" s="46"/>
      <c r="V163" s="48"/>
      <c r="W163" s="48"/>
      <c r="X163" s="46"/>
      <c r="Y163" s="48"/>
      <c r="Z163" s="48"/>
      <c r="AA163" s="48"/>
      <c r="AB163" s="48"/>
      <c r="AC163" s="46"/>
      <c r="AD163" s="48"/>
      <c r="AE163" s="46"/>
      <c r="AF163" s="48"/>
      <c r="AG163" s="55"/>
    </row>
    <row r="164" spans="1:33">
      <c r="A164" s="96"/>
      <c r="B164" s="48"/>
      <c r="C164" s="48"/>
      <c r="D164" s="96"/>
      <c r="E164" s="96"/>
      <c r="F164" s="96"/>
      <c r="G164" s="96"/>
      <c r="H164" s="96"/>
      <c r="I164" s="96"/>
      <c r="J164" s="96"/>
      <c r="K164" s="96"/>
      <c r="L164" s="96"/>
      <c r="M164" s="48"/>
      <c r="N164" s="48"/>
      <c r="O164" s="48"/>
      <c r="P164" s="48"/>
      <c r="Q164" s="48"/>
      <c r="R164" s="48"/>
      <c r="S164" s="48"/>
      <c r="T164" s="48"/>
      <c r="U164" s="46"/>
      <c r="V164" s="48"/>
      <c r="W164" s="48"/>
      <c r="X164" s="46"/>
      <c r="Y164" s="48"/>
      <c r="Z164" s="48"/>
      <c r="AA164" s="48"/>
      <c r="AB164" s="48"/>
      <c r="AC164" s="46"/>
      <c r="AD164" s="48"/>
      <c r="AE164" s="8" t="s">
        <v>82</v>
      </c>
      <c r="AG164" s="55">
        <f>SUM(AG159:AG162)</f>
        <v>254918.25300000003</v>
      </c>
    </row>
    <row r="165" spans="1:33" ht="27" customHeight="1">
      <c r="A165" s="57"/>
      <c r="B165" s="5"/>
      <c r="C165" s="5"/>
      <c r="D165" s="100" t="s">
        <v>28</v>
      </c>
      <c r="E165" s="100"/>
      <c r="F165" s="100"/>
      <c r="G165" s="100"/>
      <c r="H165" s="100"/>
      <c r="I165" s="100"/>
      <c r="J165" s="100"/>
      <c r="K165" s="100"/>
      <c r="L165" s="100"/>
      <c r="M165" s="5"/>
      <c r="N165" s="5"/>
      <c r="O165" s="5"/>
      <c r="P165" s="5"/>
      <c r="Q165" s="5"/>
      <c r="R165" s="5"/>
      <c r="S165" s="5"/>
      <c r="T165" s="5"/>
      <c r="U165" s="8"/>
      <c r="V165" s="5"/>
      <c r="W165" s="5"/>
      <c r="X165" s="8"/>
      <c r="Y165" s="5"/>
      <c r="Z165" s="5"/>
      <c r="AA165" s="5"/>
      <c r="AB165" s="5"/>
      <c r="AC165" s="8"/>
      <c r="AE165"/>
      <c r="AG165"/>
    </row>
    <row r="166" spans="1:33" ht="27" customHeight="1">
      <c r="B166" s="4"/>
      <c r="C166" s="4"/>
      <c r="D166" s="100" t="s">
        <v>78</v>
      </c>
      <c r="E166" s="100"/>
      <c r="F166" s="100"/>
      <c r="G166" s="100"/>
      <c r="H166" s="100"/>
      <c r="I166" s="100"/>
      <c r="J166" s="100"/>
      <c r="K166" s="100"/>
      <c r="L166" s="100"/>
      <c r="M166" s="4"/>
      <c r="N166" s="4"/>
      <c r="O166" s="4"/>
      <c r="P166" s="4"/>
      <c r="Q166" s="4"/>
      <c r="R166" s="4"/>
      <c r="S166" s="4"/>
      <c r="T166" s="4"/>
      <c r="U166" s="8"/>
      <c r="V166" s="4"/>
      <c r="W166" s="4"/>
      <c r="X166" s="8"/>
      <c r="Y166" s="4"/>
      <c r="Z166" s="4"/>
      <c r="AA166" s="4"/>
      <c r="AB166" s="4"/>
      <c r="AC166" s="8"/>
      <c r="AD166" s="4"/>
      <c r="AE166" s="19"/>
      <c r="AG166" s="20"/>
    </row>
    <row r="167" spans="1:33">
      <c r="B167" s="4"/>
      <c r="C167" s="4"/>
      <c r="D167" s="4"/>
      <c r="E167" s="4"/>
      <c r="F167" s="4"/>
      <c r="G167" s="8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8"/>
      <c r="V167" s="4"/>
      <c r="W167" s="4"/>
      <c r="X167" s="8"/>
      <c r="Y167" s="4"/>
      <c r="Z167" s="4"/>
      <c r="AA167" s="4"/>
      <c r="AB167" s="4"/>
      <c r="AC167" s="8"/>
      <c r="AD167" s="4"/>
      <c r="AG167" s="20"/>
    </row>
    <row r="168" spans="1:33" s="19" customFormat="1" ht="20.25" customHeight="1">
      <c r="A168" s="58"/>
      <c r="B168" s="37">
        <v>85119001</v>
      </c>
      <c r="C168" s="37">
        <v>85119003</v>
      </c>
      <c r="D168" s="37">
        <v>85119018</v>
      </c>
      <c r="E168" s="37">
        <v>11802</v>
      </c>
      <c r="F168" s="37">
        <v>11804</v>
      </c>
      <c r="G168" s="37">
        <v>21310001</v>
      </c>
      <c r="H168" s="37">
        <v>85801005</v>
      </c>
      <c r="I168" s="37">
        <v>858011006</v>
      </c>
      <c r="J168" s="37">
        <v>85801008</v>
      </c>
      <c r="K168" s="37">
        <v>85801009</v>
      </c>
      <c r="L168" s="37">
        <v>85801099</v>
      </c>
      <c r="M168" s="37">
        <v>85801011</v>
      </c>
      <c r="N168" s="37">
        <v>85801014</v>
      </c>
      <c r="O168" s="37">
        <v>85801015</v>
      </c>
      <c r="P168" s="37">
        <v>85801017</v>
      </c>
      <c r="Q168" s="37">
        <v>85801018</v>
      </c>
      <c r="R168" s="37">
        <v>85801019</v>
      </c>
      <c r="S168" s="37">
        <v>95803010</v>
      </c>
      <c r="T168" s="37">
        <v>85803099</v>
      </c>
      <c r="U168" s="37">
        <v>21312001</v>
      </c>
      <c r="V168" s="37">
        <v>85807001</v>
      </c>
      <c r="W168" s="37">
        <v>85807099</v>
      </c>
      <c r="X168" s="37">
        <v>21314001</v>
      </c>
      <c r="Y168" s="37">
        <v>85601002</v>
      </c>
      <c r="Z168" s="37">
        <v>85601012</v>
      </c>
      <c r="AA168" s="37">
        <v>85601014</v>
      </c>
      <c r="AB168" s="37">
        <v>85909099</v>
      </c>
      <c r="AC168" s="37">
        <v>21315001</v>
      </c>
    </row>
    <row r="169" spans="1:33" s="61" customFormat="1" ht="60.75" customHeight="1">
      <c r="A169" s="59" t="s">
        <v>52</v>
      </c>
      <c r="B169" s="24" t="s">
        <v>0</v>
      </c>
      <c r="C169" s="24" t="s">
        <v>1</v>
      </c>
      <c r="D169" s="24" t="s">
        <v>2</v>
      </c>
      <c r="E169" s="24" t="s">
        <v>40</v>
      </c>
      <c r="F169" s="24" t="s">
        <v>41</v>
      </c>
      <c r="G169" s="24" t="s">
        <v>22</v>
      </c>
      <c r="H169" s="24" t="s">
        <v>86</v>
      </c>
      <c r="I169" s="24" t="s">
        <v>4</v>
      </c>
      <c r="J169" s="24" t="s">
        <v>5</v>
      </c>
      <c r="K169" s="24" t="s">
        <v>6</v>
      </c>
      <c r="L169" s="24" t="s">
        <v>7</v>
      </c>
      <c r="M169" s="24" t="s">
        <v>8</v>
      </c>
      <c r="N169" s="24" t="s">
        <v>9</v>
      </c>
      <c r="O169" s="24" t="s">
        <v>10</v>
      </c>
      <c r="P169" s="24" t="s">
        <v>11</v>
      </c>
      <c r="Q169" s="24" t="s">
        <v>12</v>
      </c>
      <c r="R169" s="24" t="s">
        <v>13</v>
      </c>
      <c r="S169" s="24" t="s">
        <v>14</v>
      </c>
      <c r="T169" s="24" t="s">
        <v>15</v>
      </c>
      <c r="U169" s="24" t="s">
        <v>23</v>
      </c>
      <c r="V169" s="24" t="s">
        <v>25</v>
      </c>
      <c r="W169" s="24" t="s">
        <v>16</v>
      </c>
      <c r="X169" s="24" t="s">
        <v>24</v>
      </c>
      <c r="Y169" s="24" t="s">
        <v>17</v>
      </c>
      <c r="Z169" s="24" t="s">
        <v>18</v>
      </c>
      <c r="AA169" s="24" t="s">
        <v>19</v>
      </c>
      <c r="AB169" s="24" t="s">
        <v>20</v>
      </c>
      <c r="AC169" s="24" t="s">
        <v>26</v>
      </c>
      <c r="AD169" s="24" t="s">
        <v>21</v>
      </c>
      <c r="AE169" s="24" t="s">
        <v>27</v>
      </c>
      <c r="AF169" s="60"/>
      <c r="AG169" s="24" t="s">
        <v>61</v>
      </c>
    </row>
    <row r="170" spans="1:33">
      <c r="B170" s="4"/>
      <c r="C170" s="4"/>
      <c r="D170" s="4"/>
      <c r="E170" s="4"/>
      <c r="F170" s="4"/>
      <c r="G170" s="8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8"/>
      <c r="V170" s="4"/>
      <c r="W170" s="4"/>
      <c r="X170" s="8"/>
      <c r="Y170" s="4"/>
      <c r="Z170" s="4"/>
      <c r="AA170" s="4"/>
      <c r="AB170" s="4"/>
      <c r="AC170" s="8"/>
      <c r="AD170" s="4"/>
      <c r="AE170" s="8"/>
      <c r="AG170" s="8"/>
    </row>
    <row r="171" spans="1:33">
      <c r="A171" s="66">
        <v>43252</v>
      </c>
      <c r="B171" s="48">
        <v>500.48</v>
      </c>
      <c r="C171" s="48">
        <v>0</v>
      </c>
      <c r="D171" s="48">
        <v>6.86</v>
      </c>
      <c r="E171" s="48">
        <v>0</v>
      </c>
      <c r="F171" s="48">
        <v>0</v>
      </c>
      <c r="G171" s="46">
        <f>SUM(B171:F171)</f>
        <v>507.34000000000003</v>
      </c>
      <c r="H171" s="48">
        <v>77.5</v>
      </c>
      <c r="I171" s="48">
        <v>0</v>
      </c>
      <c r="J171" s="48">
        <v>69.52</v>
      </c>
      <c r="K171" s="48">
        <v>474.88</v>
      </c>
      <c r="L171" s="48">
        <v>14.55</v>
      </c>
      <c r="M171" s="48">
        <v>0</v>
      </c>
      <c r="N171" s="48">
        <v>170.35</v>
      </c>
      <c r="O171" s="48">
        <v>168.7</v>
      </c>
      <c r="P171" s="48">
        <v>62.5</v>
      </c>
      <c r="Q171" s="48">
        <v>250</v>
      </c>
      <c r="R171" s="48">
        <v>0</v>
      </c>
      <c r="S171" s="48">
        <v>0</v>
      </c>
      <c r="T171" s="48">
        <v>0</v>
      </c>
      <c r="U171" s="46">
        <f>SUM(H171:T171)</f>
        <v>1288</v>
      </c>
      <c r="V171" s="48">
        <v>86.85</v>
      </c>
      <c r="W171" s="48">
        <v>0</v>
      </c>
      <c r="X171" s="46">
        <f t="shared" ref="X171:X191" si="69">SUM(V171:W171)</f>
        <v>86.85</v>
      </c>
      <c r="Y171" s="48">
        <v>1.34</v>
      </c>
      <c r="Z171" s="48">
        <v>0</v>
      </c>
      <c r="AA171" s="48">
        <v>9.74</v>
      </c>
      <c r="AB171" s="48">
        <v>0</v>
      </c>
      <c r="AC171" s="46">
        <f>SUM(Y171:AB171)</f>
        <v>11.08</v>
      </c>
      <c r="AD171" s="48">
        <v>1863.77</v>
      </c>
      <c r="AE171" s="46">
        <f>SUM(AD171)</f>
        <v>1863.77</v>
      </c>
      <c r="AF171" s="48"/>
      <c r="AG171" s="46">
        <f>AE171+AC171+X171+U171+G171</f>
        <v>3757.04</v>
      </c>
    </row>
    <row r="172" spans="1:33">
      <c r="A172" s="66">
        <v>43255</v>
      </c>
      <c r="B172" s="48">
        <v>0</v>
      </c>
      <c r="C172" s="48">
        <v>0</v>
      </c>
      <c r="D172" s="48">
        <v>0</v>
      </c>
      <c r="E172" s="48">
        <v>0</v>
      </c>
      <c r="F172" s="48">
        <v>0</v>
      </c>
      <c r="G172" s="46">
        <f t="shared" ref="G172:G191" si="70">SUM(B172:F172)</f>
        <v>0</v>
      </c>
      <c r="H172" s="48">
        <v>112</v>
      </c>
      <c r="I172" s="48">
        <v>0</v>
      </c>
      <c r="J172" s="48">
        <v>12.82</v>
      </c>
      <c r="K172" s="48">
        <v>22.3</v>
      </c>
      <c r="L172" s="48">
        <v>0</v>
      </c>
      <c r="M172" s="48">
        <v>0</v>
      </c>
      <c r="N172" s="48">
        <v>56.01</v>
      </c>
      <c r="O172" s="48">
        <v>669.83</v>
      </c>
      <c r="P172" s="48">
        <v>0</v>
      </c>
      <c r="Q172" s="48">
        <v>0</v>
      </c>
      <c r="R172" s="48">
        <v>2.5</v>
      </c>
      <c r="S172" s="48">
        <v>434.69</v>
      </c>
      <c r="T172" s="48">
        <v>0</v>
      </c>
      <c r="U172" s="46">
        <f t="shared" ref="U172:U191" si="71">SUM(H172:T172)</f>
        <v>1310.1500000000001</v>
      </c>
      <c r="V172" s="48">
        <v>357.5</v>
      </c>
      <c r="W172" s="48">
        <v>0</v>
      </c>
      <c r="X172" s="46">
        <f>SUM(V172:W172)</f>
        <v>357.5</v>
      </c>
      <c r="Y172" s="48">
        <v>38.590000000000003</v>
      </c>
      <c r="Z172" s="48">
        <v>0</v>
      </c>
      <c r="AA172" s="48">
        <v>33.840000000000003</v>
      </c>
      <c r="AB172" s="48">
        <v>0</v>
      </c>
      <c r="AC172" s="46">
        <f t="shared" ref="AC172:AC173" si="72">SUM(Y172:AB172)</f>
        <v>72.430000000000007</v>
      </c>
      <c r="AD172" s="48">
        <v>172.62</v>
      </c>
      <c r="AE172" s="46">
        <f t="shared" ref="AE172:AE191" si="73">SUM(AD172)</f>
        <v>172.62</v>
      </c>
      <c r="AF172" s="48"/>
      <c r="AG172" s="46">
        <f t="shared" ref="AG172:AG191" si="74">AE172+AC172+X172+U172+G172</f>
        <v>1912.7</v>
      </c>
    </row>
    <row r="173" spans="1:33">
      <c r="A173" s="66">
        <v>43256</v>
      </c>
      <c r="B173" s="48">
        <v>0</v>
      </c>
      <c r="C173" s="48">
        <v>0</v>
      </c>
      <c r="D173" s="48">
        <v>13.72</v>
      </c>
      <c r="E173" s="48">
        <v>0</v>
      </c>
      <c r="F173" s="48">
        <v>0</v>
      </c>
      <c r="G173" s="46">
        <f t="shared" si="70"/>
        <v>13.72</v>
      </c>
      <c r="H173" s="48">
        <v>52</v>
      </c>
      <c r="I173" s="48">
        <v>2</v>
      </c>
      <c r="J173" s="48">
        <v>11.44</v>
      </c>
      <c r="K173" s="48">
        <v>37.92</v>
      </c>
      <c r="L173" s="48">
        <v>1.68</v>
      </c>
      <c r="M173" s="48">
        <v>6</v>
      </c>
      <c r="N173" s="48">
        <v>33.54</v>
      </c>
      <c r="O173" s="48">
        <v>216.55</v>
      </c>
      <c r="P173" s="48">
        <v>6.85</v>
      </c>
      <c r="Q173" s="48">
        <v>0</v>
      </c>
      <c r="R173" s="48">
        <v>7.5</v>
      </c>
      <c r="S173" s="48">
        <v>307.17</v>
      </c>
      <c r="T173" s="48">
        <v>0</v>
      </c>
      <c r="U173" s="46">
        <f t="shared" si="71"/>
        <v>682.65000000000009</v>
      </c>
      <c r="V173" s="48">
        <v>167.7</v>
      </c>
      <c r="W173" s="48">
        <v>0</v>
      </c>
      <c r="X173" s="46">
        <f t="shared" si="69"/>
        <v>167.7</v>
      </c>
      <c r="Y173" s="48">
        <v>0</v>
      </c>
      <c r="Z173" s="48">
        <v>0</v>
      </c>
      <c r="AA173" s="48">
        <v>21.67</v>
      </c>
      <c r="AB173" s="48">
        <v>0</v>
      </c>
      <c r="AC173" s="46">
        <f t="shared" si="72"/>
        <v>21.67</v>
      </c>
      <c r="AD173" s="48">
        <v>70.84</v>
      </c>
      <c r="AE173" s="46">
        <f t="shared" si="73"/>
        <v>70.84</v>
      </c>
      <c r="AF173" s="48"/>
      <c r="AG173" s="46">
        <f t="shared" si="74"/>
        <v>956.58000000000015</v>
      </c>
    </row>
    <row r="174" spans="1:33">
      <c r="A174" s="66">
        <v>43257</v>
      </c>
      <c r="B174" s="48">
        <v>223</v>
      </c>
      <c r="C174" s="48">
        <v>0</v>
      </c>
      <c r="D174" s="48">
        <v>3.43</v>
      </c>
      <c r="E174" s="48">
        <v>0</v>
      </c>
      <c r="F174" s="48">
        <v>0</v>
      </c>
      <c r="G174" s="46">
        <f t="shared" si="70"/>
        <v>226.43</v>
      </c>
      <c r="H174" s="48">
        <v>67.5</v>
      </c>
      <c r="I174" s="48">
        <v>0</v>
      </c>
      <c r="J174" s="48">
        <v>58.73</v>
      </c>
      <c r="K174" s="48">
        <v>92.54</v>
      </c>
      <c r="L174" s="48">
        <v>1.53</v>
      </c>
      <c r="M174" s="48">
        <v>0</v>
      </c>
      <c r="N174" s="48">
        <v>69.84</v>
      </c>
      <c r="O174" s="48">
        <v>263</v>
      </c>
      <c r="P174" s="48">
        <v>16.399999999999999</v>
      </c>
      <c r="Q174" s="48">
        <v>0</v>
      </c>
      <c r="R174" s="48">
        <v>17.5</v>
      </c>
      <c r="S174" s="48">
        <v>35</v>
      </c>
      <c r="T174" s="48">
        <v>0</v>
      </c>
      <c r="U174" s="46">
        <f t="shared" si="71"/>
        <v>622.04</v>
      </c>
      <c r="V174" s="48">
        <v>77.45</v>
      </c>
      <c r="W174" s="48">
        <v>0</v>
      </c>
      <c r="X174" s="46">
        <f t="shared" si="69"/>
        <v>77.45</v>
      </c>
      <c r="Y174" s="48">
        <v>204.92</v>
      </c>
      <c r="Z174" s="48">
        <v>0</v>
      </c>
      <c r="AA174" s="48">
        <v>89.55</v>
      </c>
      <c r="AB174" s="48">
        <v>0</v>
      </c>
      <c r="AC174" s="46">
        <f t="shared" ref="AC174:AC191" si="75">SUM(Y174:AB174)</f>
        <v>294.46999999999997</v>
      </c>
      <c r="AD174" s="48">
        <v>796.48</v>
      </c>
      <c r="AE174" s="46">
        <f t="shared" si="73"/>
        <v>796.48</v>
      </c>
      <c r="AF174" s="48"/>
      <c r="AG174" s="46">
        <f t="shared" si="74"/>
        <v>2016.8700000000001</v>
      </c>
    </row>
    <row r="175" spans="1:33">
      <c r="A175" s="66">
        <v>43258</v>
      </c>
      <c r="B175" s="48">
        <v>31.29</v>
      </c>
      <c r="C175" s="48">
        <v>0</v>
      </c>
      <c r="D175" s="48">
        <v>37.729999999999997</v>
      </c>
      <c r="E175" s="48">
        <v>0</v>
      </c>
      <c r="F175" s="48">
        <v>0</v>
      </c>
      <c r="G175" s="46">
        <f t="shared" si="70"/>
        <v>69.02</v>
      </c>
      <c r="H175" s="48">
        <v>42</v>
      </c>
      <c r="I175" s="48">
        <v>0</v>
      </c>
      <c r="J175" s="48">
        <v>32.94</v>
      </c>
      <c r="K175" s="48">
        <v>140.09</v>
      </c>
      <c r="L175" s="48">
        <v>3.12</v>
      </c>
      <c r="M175" s="48">
        <v>0</v>
      </c>
      <c r="N175" s="48">
        <v>26.76</v>
      </c>
      <c r="O175" s="48">
        <v>0</v>
      </c>
      <c r="P175" s="48">
        <v>19.75</v>
      </c>
      <c r="Q175" s="48">
        <v>0</v>
      </c>
      <c r="R175" s="48">
        <v>0</v>
      </c>
      <c r="S175" s="48">
        <v>10</v>
      </c>
      <c r="T175" s="48">
        <v>0</v>
      </c>
      <c r="U175" s="46">
        <f t="shared" si="71"/>
        <v>274.65999999999997</v>
      </c>
      <c r="V175" s="48">
        <v>255.7</v>
      </c>
      <c r="W175" s="48">
        <v>0</v>
      </c>
      <c r="X175" s="46">
        <f t="shared" si="69"/>
        <v>255.7</v>
      </c>
      <c r="Y175" s="48">
        <v>0.93</v>
      </c>
      <c r="Z175" s="48">
        <v>6</v>
      </c>
      <c r="AA175" s="48">
        <v>17.739999999999998</v>
      </c>
      <c r="AB175" s="48">
        <v>0</v>
      </c>
      <c r="AC175" s="46">
        <f t="shared" si="75"/>
        <v>24.669999999999998</v>
      </c>
      <c r="AD175" s="48">
        <v>0</v>
      </c>
      <c r="AE175" s="46">
        <f t="shared" si="73"/>
        <v>0</v>
      </c>
      <c r="AF175" s="48"/>
      <c r="AG175" s="46">
        <f t="shared" si="74"/>
        <v>624.04999999999995</v>
      </c>
    </row>
    <row r="176" spans="1:33">
      <c r="A176" s="66">
        <v>43259</v>
      </c>
      <c r="B176" s="48">
        <v>1197.98</v>
      </c>
      <c r="C176" s="48">
        <v>0</v>
      </c>
      <c r="D176" s="48">
        <v>10.29</v>
      </c>
      <c r="E176" s="48">
        <v>0</v>
      </c>
      <c r="F176" s="48">
        <v>0</v>
      </c>
      <c r="G176" s="46">
        <f t="shared" si="70"/>
        <v>1208.27</v>
      </c>
      <c r="H176" s="48">
        <v>112.5</v>
      </c>
      <c r="I176" s="48">
        <v>0</v>
      </c>
      <c r="J176" s="48">
        <v>40.93</v>
      </c>
      <c r="K176" s="48">
        <v>557.64</v>
      </c>
      <c r="L176" s="48">
        <v>2.61</v>
      </c>
      <c r="M176" s="48">
        <v>6</v>
      </c>
      <c r="N176" s="48">
        <v>2149.1999999999998</v>
      </c>
      <c r="O176" s="48">
        <v>314.3</v>
      </c>
      <c r="P176" s="48">
        <v>46.16</v>
      </c>
      <c r="Q176" s="48">
        <v>35660</v>
      </c>
      <c r="R176" s="48">
        <v>15</v>
      </c>
      <c r="S176" s="48">
        <v>58</v>
      </c>
      <c r="T176" s="48">
        <v>0</v>
      </c>
      <c r="U176" s="46">
        <f t="shared" si="71"/>
        <v>38962.339999999997</v>
      </c>
      <c r="V176" s="48">
        <v>335.4</v>
      </c>
      <c r="W176" s="48">
        <v>0</v>
      </c>
      <c r="X176" s="46">
        <f t="shared" si="69"/>
        <v>335.4</v>
      </c>
      <c r="Y176" s="48">
        <v>83.92</v>
      </c>
      <c r="Z176" s="48">
        <v>5.71</v>
      </c>
      <c r="AA176" s="48">
        <v>44.74</v>
      </c>
      <c r="AB176" s="48">
        <v>0</v>
      </c>
      <c r="AC176" s="46">
        <f t="shared" si="75"/>
        <v>134.37</v>
      </c>
      <c r="AD176" s="48">
        <v>4923.8999999999996</v>
      </c>
      <c r="AE176" s="46">
        <f t="shared" si="73"/>
        <v>4923.8999999999996</v>
      </c>
      <c r="AF176" s="48"/>
      <c r="AG176" s="46">
        <f t="shared" si="74"/>
        <v>45564.279999999992</v>
      </c>
    </row>
    <row r="177" spans="1:33">
      <c r="A177" s="66">
        <v>43262</v>
      </c>
      <c r="B177" s="48">
        <v>91.06</v>
      </c>
      <c r="C177" s="48">
        <v>0</v>
      </c>
      <c r="D177" s="48">
        <v>6.86</v>
      </c>
      <c r="E177" s="48">
        <v>0</v>
      </c>
      <c r="F177" s="48">
        <v>0</v>
      </c>
      <c r="G177" s="46">
        <f t="shared" si="70"/>
        <v>97.92</v>
      </c>
      <c r="H177" s="48">
        <v>63.5</v>
      </c>
      <c r="I177" s="48">
        <v>0</v>
      </c>
      <c r="J177" s="48">
        <v>20.92</v>
      </c>
      <c r="K177" s="48">
        <v>42.35</v>
      </c>
      <c r="L177" s="48">
        <v>4.92</v>
      </c>
      <c r="M177" s="48">
        <v>0</v>
      </c>
      <c r="N177" s="48">
        <v>40.4</v>
      </c>
      <c r="O177" s="48">
        <v>0</v>
      </c>
      <c r="P177" s="48">
        <v>10.75</v>
      </c>
      <c r="Q177" s="48">
        <v>0</v>
      </c>
      <c r="R177" s="48">
        <v>0</v>
      </c>
      <c r="S177" s="48">
        <v>0</v>
      </c>
      <c r="T177" s="48">
        <v>0</v>
      </c>
      <c r="U177" s="46">
        <f t="shared" si="71"/>
        <v>182.84</v>
      </c>
      <c r="V177" s="48">
        <v>484.95</v>
      </c>
      <c r="W177" s="48">
        <v>0</v>
      </c>
      <c r="X177" s="46">
        <f t="shared" si="69"/>
        <v>484.95</v>
      </c>
      <c r="Y177" s="48">
        <v>9.0399999999999991</v>
      </c>
      <c r="Z177" s="48">
        <v>0</v>
      </c>
      <c r="AA177" s="48">
        <v>38.29</v>
      </c>
      <c r="AB177" s="48">
        <v>0</v>
      </c>
      <c r="AC177" s="46">
        <f t="shared" si="75"/>
        <v>47.33</v>
      </c>
      <c r="AD177" s="48">
        <v>91.04</v>
      </c>
      <c r="AE177" s="46">
        <f t="shared" si="73"/>
        <v>91.04</v>
      </c>
      <c r="AF177" s="48"/>
      <c r="AG177" s="46">
        <f t="shared" si="74"/>
        <v>904.07999999999993</v>
      </c>
    </row>
    <row r="178" spans="1:33">
      <c r="A178" s="66">
        <v>43263</v>
      </c>
      <c r="B178" s="48">
        <v>286.26</v>
      </c>
      <c r="C178" s="48">
        <v>0</v>
      </c>
      <c r="D178" s="48">
        <v>20.58</v>
      </c>
      <c r="E178" s="48">
        <v>0</v>
      </c>
      <c r="F178" s="48">
        <v>0</v>
      </c>
      <c r="G178" s="46">
        <f t="shared" si="70"/>
        <v>306.83999999999997</v>
      </c>
      <c r="H178" s="48">
        <v>56</v>
      </c>
      <c r="I178" s="48">
        <v>0</v>
      </c>
      <c r="J178" s="48">
        <v>31.54</v>
      </c>
      <c r="K178" s="48">
        <v>380.26</v>
      </c>
      <c r="L178" s="48">
        <v>6.12</v>
      </c>
      <c r="M178" s="48">
        <v>6</v>
      </c>
      <c r="N178" s="48">
        <v>131.61000000000001</v>
      </c>
      <c r="O178" s="48">
        <v>651.20000000000005</v>
      </c>
      <c r="P178" s="48">
        <v>14.93</v>
      </c>
      <c r="Q178" s="48">
        <v>0</v>
      </c>
      <c r="R178" s="48">
        <v>15</v>
      </c>
      <c r="S178" s="48">
        <v>174.5</v>
      </c>
      <c r="T178" s="48">
        <v>0</v>
      </c>
      <c r="U178" s="46">
        <f t="shared" si="71"/>
        <v>1467.16</v>
      </c>
      <c r="V178" s="48">
        <v>310.89999999999998</v>
      </c>
      <c r="W178" s="48">
        <v>0</v>
      </c>
      <c r="X178" s="46">
        <f t="shared" si="69"/>
        <v>310.89999999999998</v>
      </c>
      <c r="Y178" s="48">
        <v>529.77</v>
      </c>
      <c r="Z178" s="48">
        <v>3</v>
      </c>
      <c r="AA178" s="48">
        <v>150.12</v>
      </c>
      <c r="AB178" s="48">
        <v>0</v>
      </c>
      <c r="AC178" s="46">
        <f t="shared" si="75"/>
        <v>682.89</v>
      </c>
      <c r="AD178" s="48">
        <v>1351.55</v>
      </c>
      <c r="AE178" s="46">
        <f t="shared" si="73"/>
        <v>1351.55</v>
      </c>
      <c r="AF178" s="48"/>
      <c r="AG178" s="46">
        <f t="shared" si="74"/>
        <v>4119.34</v>
      </c>
    </row>
    <row r="179" spans="1:33">
      <c r="A179" s="66">
        <v>43264</v>
      </c>
      <c r="B179" s="48">
        <v>1310.72</v>
      </c>
      <c r="C179" s="48">
        <v>0</v>
      </c>
      <c r="D179" s="48">
        <v>24.01</v>
      </c>
      <c r="E179" s="48">
        <v>0</v>
      </c>
      <c r="F179" s="48">
        <v>0</v>
      </c>
      <c r="G179" s="46">
        <f t="shared" si="70"/>
        <v>1334.73</v>
      </c>
      <c r="H179" s="48">
        <v>78</v>
      </c>
      <c r="I179" s="48">
        <v>0</v>
      </c>
      <c r="J179" s="48">
        <v>65.56</v>
      </c>
      <c r="K179" s="48">
        <v>1342.31</v>
      </c>
      <c r="L179" s="48">
        <v>241.32</v>
      </c>
      <c r="M179" s="48">
        <v>6</v>
      </c>
      <c r="N179" s="48">
        <v>217.67</v>
      </c>
      <c r="O179" s="48">
        <v>212.07</v>
      </c>
      <c r="P179" s="48">
        <v>61.93</v>
      </c>
      <c r="Q179" s="48">
        <v>0</v>
      </c>
      <c r="R179" s="48">
        <v>0</v>
      </c>
      <c r="S179" s="48">
        <v>3</v>
      </c>
      <c r="T179" s="48">
        <v>0</v>
      </c>
      <c r="U179" s="46">
        <f>SUM(H179:T179)</f>
        <v>2227.8599999999997</v>
      </c>
      <c r="V179" s="48">
        <v>480</v>
      </c>
      <c r="W179" s="48">
        <v>0</v>
      </c>
      <c r="X179" s="46">
        <f t="shared" si="69"/>
        <v>480</v>
      </c>
      <c r="Y179" s="48">
        <v>107.35</v>
      </c>
      <c r="Z179" s="48">
        <v>0</v>
      </c>
      <c r="AA179" s="48">
        <v>101.36</v>
      </c>
      <c r="AB179" s="48">
        <v>0</v>
      </c>
      <c r="AC179" s="46">
        <f t="shared" si="75"/>
        <v>208.70999999999998</v>
      </c>
      <c r="AD179" s="48">
        <v>767.11</v>
      </c>
      <c r="AE179" s="46">
        <f t="shared" si="73"/>
        <v>767.11</v>
      </c>
      <c r="AF179" s="48"/>
      <c r="AG179" s="46">
        <f t="shared" si="74"/>
        <v>5018.41</v>
      </c>
    </row>
    <row r="180" spans="1:33">
      <c r="A180" s="66">
        <v>43265</v>
      </c>
      <c r="B180" s="48">
        <v>13.5</v>
      </c>
      <c r="C180" s="48">
        <v>0</v>
      </c>
      <c r="D180" s="48">
        <v>20.58</v>
      </c>
      <c r="E180" s="48">
        <v>35.520000000000003</v>
      </c>
      <c r="F180" s="48">
        <v>0</v>
      </c>
      <c r="G180" s="46">
        <f t="shared" si="70"/>
        <v>69.599999999999994</v>
      </c>
      <c r="H180" s="48">
        <v>61</v>
      </c>
      <c r="I180" s="48">
        <v>0</v>
      </c>
      <c r="J180" s="48">
        <v>29.93</v>
      </c>
      <c r="K180" s="48">
        <v>195.45</v>
      </c>
      <c r="L180" s="48">
        <v>1.03</v>
      </c>
      <c r="M180" s="48">
        <v>0</v>
      </c>
      <c r="N180" s="48">
        <v>41.37</v>
      </c>
      <c r="O180" s="48">
        <v>148.44</v>
      </c>
      <c r="P180" s="48">
        <v>17.260000000000002</v>
      </c>
      <c r="Q180" s="48">
        <v>0</v>
      </c>
      <c r="R180" s="48">
        <v>0</v>
      </c>
      <c r="S180" s="48">
        <v>38</v>
      </c>
      <c r="T180" s="48">
        <v>0</v>
      </c>
      <c r="U180" s="46">
        <f t="shared" si="71"/>
        <v>532.48</v>
      </c>
      <c r="V180" s="48">
        <v>295.5</v>
      </c>
      <c r="W180" s="48">
        <v>0</v>
      </c>
      <c r="X180" s="46">
        <f t="shared" si="69"/>
        <v>295.5</v>
      </c>
      <c r="Y180" s="48">
        <v>27.02</v>
      </c>
      <c r="Z180" s="48">
        <v>0</v>
      </c>
      <c r="AA180" s="48">
        <v>33.15</v>
      </c>
      <c r="AB180" s="48">
        <v>0</v>
      </c>
      <c r="AC180" s="46">
        <f t="shared" si="75"/>
        <v>60.17</v>
      </c>
      <c r="AD180" s="48">
        <v>141.57</v>
      </c>
      <c r="AE180" s="46">
        <f t="shared" si="73"/>
        <v>141.57</v>
      </c>
      <c r="AF180" s="48"/>
      <c r="AG180" s="46">
        <f t="shared" si="74"/>
        <v>1099.32</v>
      </c>
    </row>
    <row r="181" spans="1:33">
      <c r="A181" s="66">
        <v>43266</v>
      </c>
      <c r="B181" s="48">
        <v>1745.13</v>
      </c>
      <c r="C181" s="48">
        <v>0</v>
      </c>
      <c r="D181" s="48">
        <v>0</v>
      </c>
      <c r="E181" s="48">
        <v>0</v>
      </c>
      <c r="F181" s="48">
        <v>0</v>
      </c>
      <c r="G181" s="46">
        <f t="shared" si="70"/>
        <v>1745.13</v>
      </c>
      <c r="H181" s="48">
        <v>52</v>
      </c>
      <c r="I181" s="48">
        <v>0</v>
      </c>
      <c r="J181" s="48">
        <v>3.1</v>
      </c>
      <c r="K181" s="48">
        <v>41.06</v>
      </c>
      <c r="L181" s="48">
        <v>0</v>
      </c>
      <c r="M181" s="48">
        <v>0</v>
      </c>
      <c r="N181" s="48">
        <v>1001.06</v>
      </c>
      <c r="O181" s="48">
        <v>248.6</v>
      </c>
      <c r="P181" s="48">
        <v>1.94</v>
      </c>
      <c r="Q181" s="48">
        <v>17830</v>
      </c>
      <c r="R181" s="48">
        <v>5</v>
      </c>
      <c r="S181" s="48">
        <v>10</v>
      </c>
      <c r="T181" s="48">
        <v>0</v>
      </c>
      <c r="U181" s="46">
        <f t="shared" si="71"/>
        <v>19192.759999999998</v>
      </c>
      <c r="V181" s="48">
        <v>247.65</v>
      </c>
      <c r="W181" s="48">
        <v>0</v>
      </c>
      <c r="X181" s="46">
        <f t="shared" si="69"/>
        <v>247.65</v>
      </c>
      <c r="Y181" s="48">
        <v>3.78</v>
      </c>
      <c r="Z181" s="48">
        <v>0</v>
      </c>
      <c r="AA181" s="48">
        <v>46.07</v>
      </c>
      <c r="AB181" s="48">
        <v>0</v>
      </c>
      <c r="AC181" s="46">
        <f t="shared" si="75"/>
        <v>49.85</v>
      </c>
      <c r="AD181" s="48">
        <v>17.309999999999999</v>
      </c>
      <c r="AE181" s="46">
        <f t="shared" si="73"/>
        <v>17.309999999999999</v>
      </c>
      <c r="AF181" s="48"/>
      <c r="AG181" s="46">
        <f t="shared" si="74"/>
        <v>21252.7</v>
      </c>
    </row>
    <row r="182" spans="1:33">
      <c r="A182" s="66">
        <v>43269</v>
      </c>
      <c r="B182" s="48">
        <v>2592.5500000000002</v>
      </c>
      <c r="C182" s="48">
        <v>0</v>
      </c>
      <c r="D182" s="48">
        <v>30.87</v>
      </c>
      <c r="E182" s="48">
        <v>0</v>
      </c>
      <c r="F182" s="48">
        <v>0</v>
      </c>
      <c r="G182" s="46">
        <f t="shared" si="70"/>
        <v>2623.42</v>
      </c>
      <c r="H182" s="48">
        <v>116.5</v>
      </c>
      <c r="I182" s="48">
        <v>0</v>
      </c>
      <c r="J182" s="48">
        <v>32.4</v>
      </c>
      <c r="K182" s="48">
        <v>817.13</v>
      </c>
      <c r="L182" s="48">
        <v>0.38</v>
      </c>
      <c r="M182" s="48">
        <v>11</v>
      </c>
      <c r="N182" s="48">
        <v>221.62</v>
      </c>
      <c r="O182" s="48">
        <v>135</v>
      </c>
      <c r="P182" s="48">
        <v>41.09</v>
      </c>
      <c r="Q182" s="48">
        <v>0</v>
      </c>
      <c r="R182" s="48">
        <v>2.5</v>
      </c>
      <c r="S182" s="48">
        <v>58</v>
      </c>
      <c r="T182" s="48">
        <v>0</v>
      </c>
      <c r="U182" s="46">
        <f t="shared" si="71"/>
        <v>1435.62</v>
      </c>
      <c r="V182" s="48">
        <v>628.6</v>
      </c>
      <c r="W182" s="48">
        <v>0</v>
      </c>
      <c r="X182" s="46">
        <f t="shared" si="69"/>
        <v>628.6</v>
      </c>
      <c r="Y182" s="48">
        <v>0.09</v>
      </c>
      <c r="Z182" s="48">
        <v>0</v>
      </c>
      <c r="AA182" s="48">
        <v>34.43</v>
      </c>
      <c r="AB182" s="48">
        <v>0</v>
      </c>
      <c r="AC182" s="46">
        <f t="shared" si="75"/>
        <v>34.520000000000003</v>
      </c>
      <c r="AD182" s="48">
        <v>0</v>
      </c>
      <c r="AE182" s="46">
        <f t="shared" si="73"/>
        <v>0</v>
      </c>
      <c r="AF182" s="48"/>
      <c r="AG182" s="46">
        <f t="shared" si="74"/>
        <v>4722.16</v>
      </c>
    </row>
    <row r="183" spans="1:33">
      <c r="A183" s="66">
        <v>43270</v>
      </c>
      <c r="B183" s="48">
        <v>41.03</v>
      </c>
      <c r="C183" s="48">
        <v>0</v>
      </c>
      <c r="D183" s="48">
        <v>17.149999999999999</v>
      </c>
      <c r="E183" s="48">
        <v>0</v>
      </c>
      <c r="F183" s="48">
        <v>0</v>
      </c>
      <c r="G183" s="46">
        <f>SUM(B183:F183)</f>
        <v>58.18</v>
      </c>
      <c r="H183" s="48">
        <v>59.5</v>
      </c>
      <c r="I183" s="48">
        <v>0</v>
      </c>
      <c r="J183" s="48">
        <v>28.27</v>
      </c>
      <c r="K183" s="48">
        <v>132.96</v>
      </c>
      <c r="L183" s="48">
        <v>5.36</v>
      </c>
      <c r="M183" s="48">
        <v>0</v>
      </c>
      <c r="N183" s="48">
        <v>42.91</v>
      </c>
      <c r="O183" s="48">
        <v>896.5</v>
      </c>
      <c r="P183" s="48">
        <v>17.02</v>
      </c>
      <c r="Q183" s="48">
        <v>0</v>
      </c>
      <c r="R183" s="48">
        <v>7.5</v>
      </c>
      <c r="S183" s="48">
        <v>273.3</v>
      </c>
      <c r="T183" s="48">
        <v>0</v>
      </c>
      <c r="U183" s="46">
        <f t="shared" si="71"/>
        <v>1463.32</v>
      </c>
      <c r="V183" s="48">
        <v>248.07</v>
      </c>
      <c r="W183" s="48">
        <v>0</v>
      </c>
      <c r="X183" s="46">
        <f t="shared" si="69"/>
        <v>248.07</v>
      </c>
      <c r="Y183" s="48">
        <v>1.82</v>
      </c>
      <c r="Z183" s="48">
        <v>8.7100000000000009</v>
      </c>
      <c r="AA183" s="48">
        <v>15.75</v>
      </c>
      <c r="AB183" s="48">
        <v>0</v>
      </c>
      <c r="AC183" s="46">
        <f t="shared" si="75"/>
        <v>26.28</v>
      </c>
      <c r="AD183" s="48">
        <v>27.04</v>
      </c>
      <c r="AE183" s="46">
        <f t="shared" si="73"/>
        <v>27.04</v>
      </c>
      <c r="AF183" s="48"/>
      <c r="AG183" s="46">
        <f t="shared" si="74"/>
        <v>1822.89</v>
      </c>
    </row>
    <row r="184" spans="1:33">
      <c r="A184" s="66">
        <v>43271</v>
      </c>
      <c r="B184" s="48">
        <v>188.88</v>
      </c>
      <c r="C184" s="48">
        <v>0</v>
      </c>
      <c r="D184" s="48">
        <v>10.29</v>
      </c>
      <c r="E184" s="48">
        <v>0</v>
      </c>
      <c r="F184" s="48">
        <v>0</v>
      </c>
      <c r="G184" s="46">
        <f t="shared" si="70"/>
        <v>199.17</v>
      </c>
      <c r="H184" s="48">
        <v>55.5</v>
      </c>
      <c r="I184" s="48">
        <v>0</v>
      </c>
      <c r="J184" s="48">
        <v>31.87</v>
      </c>
      <c r="K184" s="48">
        <v>141.63</v>
      </c>
      <c r="L184" s="48">
        <v>3.36</v>
      </c>
      <c r="M184" s="48">
        <v>0</v>
      </c>
      <c r="N184" s="48">
        <v>48.8</v>
      </c>
      <c r="O184" s="48">
        <v>248.25</v>
      </c>
      <c r="P184" s="48">
        <v>13.85</v>
      </c>
      <c r="Q184" s="48">
        <v>0</v>
      </c>
      <c r="R184" s="48">
        <v>0</v>
      </c>
      <c r="S184" s="48">
        <v>260.04000000000002</v>
      </c>
      <c r="T184" s="48">
        <v>0</v>
      </c>
      <c r="U184" s="46">
        <f t="shared" si="71"/>
        <v>803.30000000000018</v>
      </c>
      <c r="V184" s="48">
        <v>267.12</v>
      </c>
      <c r="W184" s="48">
        <v>0</v>
      </c>
      <c r="X184" s="46">
        <f t="shared" si="69"/>
        <v>267.12</v>
      </c>
      <c r="Y184" s="48">
        <v>1.5</v>
      </c>
      <c r="Z184" s="48">
        <v>0</v>
      </c>
      <c r="AA184" s="48">
        <v>37.4</v>
      </c>
      <c r="AB184" s="48">
        <v>0</v>
      </c>
      <c r="AC184" s="46">
        <f t="shared" si="75"/>
        <v>38.9</v>
      </c>
      <c r="AD184" s="48">
        <v>0</v>
      </c>
      <c r="AE184" s="46">
        <f t="shared" si="73"/>
        <v>0</v>
      </c>
      <c r="AF184" s="48"/>
      <c r="AG184" s="46">
        <f t="shared" si="74"/>
        <v>1308.4900000000002</v>
      </c>
    </row>
    <row r="185" spans="1:33">
      <c r="A185" s="66">
        <v>43272</v>
      </c>
      <c r="B185" s="48">
        <v>0</v>
      </c>
      <c r="C185" s="48">
        <v>0</v>
      </c>
      <c r="D185" s="48">
        <v>13.72</v>
      </c>
      <c r="E185" s="48">
        <v>0</v>
      </c>
      <c r="F185" s="48">
        <v>0</v>
      </c>
      <c r="G185" s="46">
        <f t="shared" si="70"/>
        <v>13.72</v>
      </c>
      <c r="H185" s="48">
        <v>58</v>
      </c>
      <c r="I185" s="48">
        <v>1</v>
      </c>
      <c r="J185" s="48">
        <v>10.02</v>
      </c>
      <c r="K185" s="48">
        <v>155.26</v>
      </c>
      <c r="L185" s="48">
        <v>0.89</v>
      </c>
      <c r="M185" s="48">
        <v>0</v>
      </c>
      <c r="N185" s="48">
        <v>24.33</v>
      </c>
      <c r="O185" s="48">
        <v>0</v>
      </c>
      <c r="P185" s="48">
        <v>9.42</v>
      </c>
      <c r="Q185" s="48">
        <v>0</v>
      </c>
      <c r="R185" s="48">
        <v>0</v>
      </c>
      <c r="S185" s="48">
        <v>35</v>
      </c>
      <c r="T185" s="48">
        <v>0</v>
      </c>
      <c r="U185" s="46">
        <f t="shared" si="71"/>
        <v>293.91999999999996</v>
      </c>
      <c r="V185" s="48">
        <v>197.42</v>
      </c>
      <c r="W185" s="48">
        <v>0</v>
      </c>
      <c r="X185" s="46">
        <f t="shared" si="69"/>
        <v>197.42</v>
      </c>
      <c r="Y185" s="48">
        <v>2.75</v>
      </c>
      <c r="Z185" s="48">
        <v>0</v>
      </c>
      <c r="AA185" s="48">
        <v>28.66</v>
      </c>
      <c r="AB185" s="48">
        <v>0</v>
      </c>
      <c r="AC185" s="46">
        <f t="shared" si="75"/>
        <v>31.41</v>
      </c>
      <c r="AD185" s="48">
        <v>21.05</v>
      </c>
      <c r="AE185" s="46">
        <f t="shared" si="73"/>
        <v>21.05</v>
      </c>
      <c r="AF185" s="48"/>
      <c r="AG185" s="46">
        <f t="shared" si="74"/>
        <v>557.52</v>
      </c>
    </row>
    <row r="186" spans="1:33">
      <c r="A186" s="66">
        <v>43273</v>
      </c>
      <c r="B186" s="48">
        <v>1350.92</v>
      </c>
      <c r="C186" s="48">
        <v>0</v>
      </c>
      <c r="D186" s="48">
        <v>6.86</v>
      </c>
      <c r="E186" s="48">
        <v>0</v>
      </c>
      <c r="F186" s="48">
        <v>0</v>
      </c>
      <c r="G186" s="46">
        <f t="shared" si="70"/>
        <v>1357.78</v>
      </c>
      <c r="H186" s="48">
        <v>59</v>
      </c>
      <c r="I186" s="48">
        <v>0</v>
      </c>
      <c r="J186" s="48">
        <v>12.32</v>
      </c>
      <c r="K186" s="48">
        <v>2145.3200000000002</v>
      </c>
      <c r="L186" s="48">
        <v>0.42</v>
      </c>
      <c r="M186" s="48">
        <v>0</v>
      </c>
      <c r="N186" s="48">
        <v>254.99</v>
      </c>
      <c r="O186" s="48">
        <v>315.85000000000002</v>
      </c>
      <c r="P186" s="48">
        <v>72.91</v>
      </c>
      <c r="Q186" s="48">
        <v>0</v>
      </c>
      <c r="R186" s="48">
        <v>22.5</v>
      </c>
      <c r="S186" s="48">
        <v>172.91</v>
      </c>
      <c r="T186" s="48">
        <v>0</v>
      </c>
      <c r="U186" s="46">
        <f t="shared" si="71"/>
        <v>3056.22</v>
      </c>
      <c r="V186" s="48">
        <v>410.85</v>
      </c>
      <c r="W186" s="48">
        <v>0</v>
      </c>
      <c r="X186" s="46">
        <f t="shared" si="69"/>
        <v>410.85</v>
      </c>
      <c r="Y186" s="48">
        <v>267.33999999999997</v>
      </c>
      <c r="Z186" s="48">
        <v>0</v>
      </c>
      <c r="AA186" s="48">
        <v>112.58</v>
      </c>
      <c r="AB186" s="48">
        <v>0</v>
      </c>
      <c r="AC186" s="46">
        <f t="shared" si="75"/>
        <v>379.91999999999996</v>
      </c>
      <c r="AD186" s="48">
        <v>853.84</v>
      </c>
      <c r="AE186" s="46">
        <f t="shared" si="73"/>
        <v>853.84</v>
      </c>
      <c r="AF186" s="48"/>
      <c r="AG186" s="46">
        <f t="shared" si="74"/>
        <v>6058.61</v>
      </c>
    </row>
    <row r="187" spans="1:33">
      <c r="A187" s="66">
        <v>43276</v>
      </c>
      <c r="B187" s="48">
        <v>18</v>
      </c>
      <c r="C187" s="48">
        <v>0</v>
      </c>
      <c r="D187" s="48">
        <v>3.43</v>
      </c>
      <c r="E187" s="48">
        <v>0</v>
      </c>
      <c r="F187" s="48">
        <v>0</v>
      </c>
      <c r="G187" s="46">
        <f t="shared" si="70"/>
        <v>21.43</v>
      </c>
      <c r="H187" s="48">
        <v>79</v>
      </c>
      <c r="I187" s="48">
        <v>0</v>
      </c>
      <c r="J187" s="48">
        <v>35.54</v>
      </c>
      <c r="K187" s="48">
        <v>195.13</v>
      </c>
      <c r="L187" s="48">
        <v>11.2</v>
      </c>
      <c r="M187" s="48">
        <v>0</v>
      </c>
      <c r="N187" s="48">
        <f>4.24+18.94+121.24</f>
        <v>144.41999999999999</v>
      </c>
      <c r="O187" s="48">
        <f>608.45+3</f>
        <v>611.45000000000005</v>
      </c>
      <c r="P187" s="48">
        <v>56.93</v>
      </c>
      <c r="Q187" s="48">
        <v>0</v>
      </c>
      <c r="R187" s="48">
        <v>2.5</v>
      </c>
      <c r="S187" s="48">
        <v>136.85</v>
      </c>
      <c r="T187" s="48">
        <v>0</v>
      </c>
      <c r="U187" s="46">
        <f t="shared" si="71"/>
        <v>1273.02</v>
      </c>
      <c r="V187" s="48">
        <v>380.55</v>
      </c>
      <c r="W187" s="48">
        <v>0</v>
      </c>
      <c r="X187" s="46">
        <f t="shared" si="69"/>
        <v>380.55</v>
      </c>
      <c r="Y187" s="48">
        <f>6+2.29</f>
        <v>8.2899999999999991</v>
      </c>
      <c r="Z187" s="48">
        <v>0</v>
      </c>
      <c r="AA187" s="48">
        <v>27.51</v>
      </c>
      <c r="AB187" s="48">
        <v>0</v>
      </c>
      <c r="AC187" s="46">
        <f t="shared" si="75"/>
        <v>35.799999999999997</v>
      </c>
      <c r="AD187" s="48">
        <v>1971.27</v>
      </c>
      <c r="AE187" s="46">
        <f t="shared" si="73"/>
        <v>1971.27</v>
      </c>
      <c r="AF187" s="48"/>
      <c r="AG187" s="46">
        <f t="shared" si="74"/>
        <v>3682.0699999999997</v>
      </c>
    </row>
    <row r="188" spans="1:33">
      <c r="A188" s="66">
        <v>43277</v>
      </c>
      <c r="B188" s="48">
        <v>603.54</v>
      </c>
      <c r="C188" s="48">
        <v>250.02</v>
      </c>
      <c r="D188" s="48">
        <v>37.729999999999997</v>
      </c>
      <c r="E188" s="48">
        <v>0</v>
      </c>
      <c r="F188" s="48">
        <v>0</v>
      </c>
      <c r="G188" s="46">
        <f t="shared" si="70"/>
        <v>891.29</v>
      </c>
      <c r="H188" s="48">
        <v>80</v>
      </c>
      <c r="I188" s="48">
        <v>0</v>
      </c>
      <c r="J188" s="48">
        <v>38.28</v>
      </c>
      <c r="K188" s="48">
        <v>890.83</v>
      </c>
      <c r="L188" s="48">
        <v>0.89</v>
      </c>
      <c r="M188" s="48">
        <v>0</v>
      </c>
      <c r="N188" s="48">
        <f>4.15+17.69+212.56</f>
        <v>234.4</v>
      </c>
      <c r="O188" s="48">
        <v>162.75</v>
      </c>
      <c r="P188" s="48">
        <v>37.770000000000003</v>
      </c>
      <c r="Q188" s="48">
        <v>0</v>
      </c>
      <c r="R188" s="48">
        <v>0</v>
      </c>
      <c r="S188" s="48">
        <f>8.4+3</f>
        <v>11.4</v>
      </c>
      <c r="T188" s="48">
        <v>0</v>
      </c>
      <c r="U188" s="46">
        <f t="shared" si="71"/>
        <v>1456.3200000000002</v>
      </c>
      <c r="V188" s="48">
        <v>355.05</v>
      </c>
      <c r="W188" s="48">
        <v>0</v>
      </c>
      <c r="X188" s="46">
        <f t="shared" si="69"/>
        <v>355.05</v>
      </c>
      <c r="Y188" s="48">
        <v>1070.44</v>
      </c>
      <c r="Z188" s="48">
        <v>0</v>
      </c>
      <c r="AA188" s="48">
        <f>2.11+305.64+20.02</f>
        <v>327.77</v>
      </c>
      <c r="AB188" s="48">
        <v>0</v>
      </c>
      <c r="AC188" s="46">
        <f t="shared" si="75"/>
        <v>1398.21</v>
      </c>
      <c r="AD188" s="48">
        <v>2421.36</v>
      </c>
      <c r="AE188" s="46">
        <f t="shared" si="73"/>
        <v>2421.36</v>
      </c>
      <c r="AF188" s="48"/>
      <c r="AG188" s="46">
        <f t="shared" si="74"/>
        <v>6522.2300000000005</v>
      </c>
    </row>
    <row r="189" spans="1:33">
      <c r="A189" s="66">
        <v>43278</v>
      </c>
      <c r="B189" s="48">
        <v>501.72</v>
      </c>
      <c r="C189" s="48">
        <v>0</v>
      </c>
      <c r="D189" s="48">
        <v>3.43</v>
      </c>
      <c r="E189" s="48">
        <v>0</v>
      </c>
      <c r="F189" s="48">
        <v>17.88</v>
      </c>
      <c r="G189" s="46">
        <f t="shared" si="70"/>
        <v>523.03000000000009</v>
      </c>
      <c r="H189" s="48">
        <v>66</v>
      </c>
      <c r="I189" s="48">
        <v>0</v>
      </c>
      <c r="J189" s="48">
        <v>27.68</v>
      </c>
      <c r="K189" s="48">
        <v>580.65</v>
      </c>
      <c r="L189" s="48">
        <v>2.25</v>
      </c>
      <c r="M189" s="48">
        <v>6</v>
      </c>
      <c r="N189" s="48">
        <f>3.6+20.74+99.47</f>
        <v>123.81</v>
      </c>
      <c r="O189" s="48">
        <v>426.25</v>
      </c>
      <c r="P189" s="48">
        <v>26.82</v>
      </c>
      <c r="Q189" s="48">
        <v>0</v>
      </c>
      <c r="R189" s="48">
        <v>0</v>
      </c>
      <c r="S189" s="48">
        <f>551.15+10</f>
        <v>561.15</v>
      </c>
      <c r="T189" s="48">
        <v>0</v>
      </c>
      <c r="U189" s="46">
        <f t="shared" si="71"/>
        <v>1820.6099999999997</v>
      </c>
      <c r="V189" s="48">
        <v>416.8</v>
      </c>
      <c r="W189" s="48">
        <v>0</v>
      </c>
      <c r="X189" s="46">
        <f t="shared" si="69"/>
        <v>416.8</v>
      </c>
      <c r="Y189" s="48">
        <v>71.2</v>
      </c>
      <c r="Z189" s="48">
        <v>0</v>
      </c>
      <c r="AA189" s="48">
        <f>2.43+36.53+25.74</f>
        <v>64.7</v>
      </c>
      <c r="AB189" s="48">
        <v>0</v>
      </c>
      <c r="AC189" s="46">
        <f t="shared" si="75"/>
        <v>135.9</v>
      </c>
      <c r="AD189" s="48">
        <v>267.47000000000003</v>
      </c>
      <c r="AE189" s="46">
        <f t="shared" si="73"/>
        <v>267.47000000000003</v>
      </c>
      <c r="AF189" s="48"/>
      <c r="AG189" s="46">
        <f t="shared" si="74"/>
        <v>3163.81</v>
      </c>
    </row>
    <row r="190" spans="1:33">
      <c r="A190" s="66">
        <v>43279</v>
      </c>
      <c r="B190" s="48">
        <v>890.29</v>
      </c>
      <c r="C190" s="48">
        <v>0</v>
      </c>
      <c r="D190" s="48">
        <v>0</v>
      </c>
      <c r="E190" s="48">
        <v>0</v>
      </c>
      <c r="F190" s="48">
        <v>4.5</v>
      </c>
      <c r="G190" s="46">
        <f t="shared" si="70"/>
        <v>894.79</v>
      </c>
      <c r="H190" s="48">
        <v>123</v>
      </c>
      <c r="I190" s="48">
        <v>0</v>
      </c>
      <c r="J190" s="48">
        <v>69.319999999999993</v>
      </c>
      <c r="K190" s="48">
        <v>245.81</v>
      </c>
      <c r="L190" s="48">
        <v>7.18</v>
      </c>
      <c r="M190" s="48">
        <v>0</v>
      </c>
      <c r="N190" s="48">
        <f>6.31+12.85+225.73</f>
        <v>244.89</v>
      </c>
      <c r="O190" s="48">
        <v>0</v>
      </c>
      <c r="P190" s="48">
        <v>47.28</v>
      </c>
      <c r="Q190" s="48">
        <v>0</v>
      </c>
      <c r="R190" s="48">
        <v>0</v>
      </c>
      <c r="S190" s="48">
        <f>164.49+3</f>
        <v>167.49</v>
      </c>
      <c r="T190" s="48">
        <v>0</v>
      </c>
      <c r="U190" s="46">
        <f t="shared" si="71"/>
        <v>904.97</v>
      </c>
      <c r="V190" s="48">
        <v>258.05</v>
      </c>
      <c r="W190" s="48">
        <v>0</v>
      </c>
      <c r="X190" s="46">
        <f t="shared" si="69"/>
        <v>258.05</v>
      </c>
      <c r="Y190" s="48">
        <v>4.84</v>
      </c>
      <c r="Z190" s="48">
        <v>0</v>
      </c>
      <c r="AA190" s="48">
        <f>0.89+9.08+20.02</f>
        <v>29.990000000000002</v>
      </c>
      <c r="AB190" s="48">
        <v>0</v>
      </c>
      <c r="AC190" s="46">
        <f t="shared" si="75"/>
        <v>34.83</v>
      </c>
      <c r="AD190" s="48">
        <v>2940.5</v>
      </c>
      <c r="AE190" s="46">
        <f t="shared" si="73"/>
        <v>2940.5</v>
      </c>
      <c r="AF190" s="48"/>
      <c r="AG190" s="46">
        <f t="shared" si="74"/>
        <v>5033.1400000000003</v>
      </c>
    </row>
    <row r="191" spans="1:33">
      <c r="A191" s="66">
        <v>43280</v>
      </c>
      <c r="B191" s="48">
        <v>1219.97</v>
      </c>
      <c r="C191" s="48">
        <v>0</v>
      </c>
      <c r="D191" s="48">
        <v>6.86</v>
      </c>
      <c r="E191" s="48">
        <v>0</v>
      </c>
      <c r="F191" s="48">
        <v>0</v>
      </c>
      <c r="G191" s="46">
        <f t="shared" si="70"/>
        <v>1226.83</v>
      </c>
      <c r="H191" s="48">
        <v>112.5</v>
      </c>
      <c r="I191" s="48">
        <v>0</v>
      </c>
      <c r="J191" s="48">
        <v>23.45</v>
      </c>
      <c r="K191" s="48">
        <v>96.28</v>
      </c>
      <c r="L191" s="48">
        <v>0</v>
      </c>
      <c r="M191" s="48">
        <v>0</v>
      </c>
      <c r="N191" s="48">
        <f>5.64+14.63+93.54</f>
        <v>113.81</v>
      </c>
      <c r="O191" s="48">
        <v>357.98</v>
      </c>
      <c r="P191" s="48">
        <v>17.940000000000001</v>
      </c>
      <c r="Q191" s="48">
        <v>250</v>
      </c>
      <c r="R191" s="48">
        <v>0</v>
      </c>
      <c r="S191" s="48">
        <f>65.47+3</f>
        <v>68.47</v>
      </c>
      <c r="T191" s="48">
        <v>0</v>
      </c>
      <c r="U191" s="46">
        <f t="shared" si="71"/>
        <v>1040.43</v>
      </c>
      <c r="V191" s="48">
        <v>294.12</v>
      </c>
      <c r="W191" s="48">
        <v>0</v>
      </c>
      <c r="X191" s="46">
        <f t="shared" si="69"/>
        <v>294.12</v>
      </c>
      <c r="Y191" s="48">
        <v>32.22</v>
      </c>
      <c r="Z191" s="48">
        <v>0</v>
      </c>
      <c r="AA191" s="48">
        <f>7.62+11.81+25.74</f>
        <v>45.17</v>
      </c>
      <c r="AB191" s="48">
        <v>0</v>
      </c>
      <c r="AC191" s="46">
        <f t="shared" si="75"/>
        <v>77.39</v>
      </c>
      <c r="AD191" s="48">
        <v>196.94</v>
      </c>
      <c r="AE191" s="46">
        <f t="shared" si="73"/>
        <v>196.94</v>
      </c>
      <c r="AF191" s="48"/>
      <c r="AG191" s="46">
        <f t="shared" si="74"/>
        <v>2835.71</v>
      </c>
    </row>
    <row r="192" spans="1:33">
      <c r="A192" s="62"/>
      <c r="B192" s="48"/>
      <c r="C192" s="48"/>
      <c r="D192" s="48"/>
      <c r="E192" s="48"/>
      <c r="F192" s="48"/>
      <c r="G192" s="46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6"/>
      <c r="V192" s="48"/>
      <c r="W192" s="48"/>
      <c r="X192" s="46"/>
      <c r="Y192" s="48"/>
      <c r="Z192" s="48"/>
      <c r="AA192" s="48"/>
      <c r="AB192" s="48"/>
      <c r="AC192" s="46"/>
      <c r="AD192" s="48"/>
      <c r="AE192" s="46"/>
      <c r="AF192" s="48"/>
      <c r="AG192" s="46"/>
    </row>
    <row r="193" spans="1:35">
      <c r="A193" s="62"/>
      <c r="B193" s="48">
        <f>SUM(B171:B192)</f>
        <v>12806.319999999998</v>
      </c>
      <c r="C193" s="48">
        <f>SUM(C171:C192)</f>
        <v>250.02</v>
      </c>
      <c r="D193" s="48">
        <f>SUM(D171:D192)</f>
        <v>274.40000000000003</v>
      </c>
      <c r="E193" s="48">
        <f>SUM(E171:E192)</f>
        <v>35.520000000000003</v>
      </c>
      <c r="F193" s="48">
        <f>SUM(F171:F192)</f>
        <v>22.38</v>
      </c>
      <c r="G193" s="46">
        <f>SUM(G170:G192)</f>
        <v>13388.640000000001</v>
      </c>
      <c r="H193" s="48">
        <f t="shared" ref="H193:T193" si="76">SUM(H171:H192)</f>
        <v>1583</v>
      </c>
      <c r="I193" s="48">
        <f t="shared" si="76"/>
        <v>3</v>
      </c>
      <c r="J193" s="48">
        <f t="shared" si="76"/>
        <v>686.57999999999993</v>
      </c>
      <c r="K193" s="48">
        <f t="shared" si="76"/>
        <v>8727.8000000000011</v>
      </c>
      <c r="L193" s="48">
        <f t="shared" si="76"/>
        <v>308.81</v>
      </c>
      <c r="M193" s="48">
        <f t="shared" si="76"/>
        <v>41</v>
      </c>
      <c r="N193" s="48">
        <f t="shared" si="76"/>
        <v>5391.7900000000009</v>
      </c>
      <c r="O193" s="48">
        <f t="shared" si="76"/>
        <v>6046.7200000000012</v>
      </c>
      <c r="P193" s="48">
        <f t="shared" si="76"/>
        <v>599.50000000000011</v>
      </c>
      <c r="Q193" s="48">
        <f t="shared" si="76"/>
        <v>53990</v>
      </c>
      <c r="R193" s="48">
        <f t="shared" si="76"/>
        <v>97.5</v>
      </c>
      <c r="S193" s="48">
        <f t="shared" si="76"/>
        <v>2814.97</v>
      </c>
      <c r="T193" s="48">
        <f t="shared" si="76"/>
        <v>0</v>
      </c>
      <c r="U193" s="46">
        <f>SUM(U170:U192)</f>
        <v>80290.670000000013</v>
      </c>
      <c r="V193" s="48">
        <f>SUM(V170:V192)</f>
        <v>6556.2300000000014</v>
      </c>
      <c r="W193" s="48">
        <f>SUM(W170:W192)</f>
        <v>0</v>
      </c>
      <c r="X193" s="46">
        <f>SUM(V193:W193)</f>
        <v>6556.2300000000014</v>
      </c>
      <c r="Y193" s="48">
        <f>SUM(Y171:Y192)</f>
        <v>2467.15</v>
      </c>
      <c r="Z193" s="48">
        <f>SUM(Z171:Z192)</f>
        <v>23.42</v>
      </c>
      <c r="AA193" s="48">
        <f>SUM(AA171:AA192)</f>
        <v>1310.23</v>
      </c>
      <c r="AB193" s="48">
        <f>SUM(AB171:AB192)</f>
        <v>0</v>
      </c>
      <c r="AC193" s="46">
        <f>SUM(AC170:AC192)</f>
        <v>3800.8</v>
      </c>
      <c r="AD193" s="48">
        <f>SUM(AD170:AD192)</f>
        <v>18895.66</v>
      </c>
      <c r="AE193" s="46">
        <f>SUM(AE170:AE192)</f>
        <v>18895.66</v>
      </c>
      <c r="AF193" s="48"/>
      <c r="AG193" s="55">
        <f>SUM(AG171:AG192)</f>
        <v>122932.00000000001</v>
      </c>
      <c r="AH193" s="4"/>
      <c r="AI193" s="4"/>
    </row>
    <row r="194" spans="1:35">
      <c r="A194" s="62"/>
      <c r="B194" s="48"/>
      <c r="C194" s="48"/>
      <c r="D194" s="48"/>
      <c r="E194" s="48"/>
      <c r="F194" s="48"/>
      <c r="G194" s="48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6" t="s">
        <v>34</v>
      </c>
      <c r="AF194" s="48"/>
      <c r="AG194" s="55">
        <v>35383.410000000003</v>
      </c>
    </row>
    <row r="195" spans="1:35">
      <c r="A195" s="62"/>
      <c r="B195" s="48"/>
      <c r="C195" s="48"/>
      <c r="D195" s="48"/>
      <c r="E195" s="48"/>
      <c r="F195" s="48"/>
      <c r="G195" s="48"/>
      <c r="H195" s="48"/>
      <c r="I195" s="48" t="s">
        <v>36</v>
      </c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6" t="s">
        <v>35</v>
      </c>
      <c r="AF195" s="48"/>
      <c r="AG195" s="55">
        <v>106150.24</v>
      </c>
    </row>
    <row r="196" spans="1:35" ht="17.25">
      <c r="B196" s="4"/>
      <c r="C196" s="4"/>
      <c r="D196" s="36"/>
      <c r="E196" s="36"/>
      <c r="F196" s="36"/>
      <c r="G196" s="36"/>
      <c r="H196" s="36"/>
      <c r="I196" s="36"/>
      <c r="J196" s="36"/>
      <c r="K196" s="36"/>
      <c r="L196" s="36"/>
      <c r="M196" s="4"/>
      <c r="N196" s="4"/>
      <c r="O196" s="4"/>
      <c r="P196" s="4"/>
      <c r="Q196" s="4"/>
      <c r="R196" s="4"/>
      <c r="S196" s="4"/>
      <c r="T196" s="4"/>
      <c r="U196" s="8"/>
      <c r="V196" s="4"/>
      <c r="W196" s="4"/>
      <c r="X196" s="8"/>
      <c r="Y196" s="4"/>
      <c r="Z196" s="4"/>
      <c r="AA196" s="4"/>
      <c r="AB196" s="4"/>
      <c r="AC196" s="8"/>
      <c r="AD196" s="4"/>
      <c r="AG196" s="97"/>
    </row>
    <row r="197" spans="1:35" ht="17.25">
      <c r="B197" s="4"/>
      <c r="C197" s="4"/>
      <c r="D197" s="36"/>
      <c r="E197" s="36"/>
      <c r="F197" s="36"/>
      <c r="G197" s="36"/>
      <c r="H197" s="36"/>
      <c r="I197" s="36"/>
      <c r="J197" s="36"/>
      <c r="K197" s="36"/>
      <c r="L197" s="36"/>
      <c r="M197" s="4"/>
      <c r="N197" s="4"/>
      <c r="O197" s="4"/>
      <c r="P197" s="4"/>
      <c r="Q197" s="4"/>
      <c r="R197" s="4"/>
      <c r="S197" s="4"/>
      <c r="T197" s="4"/>
      <c r="U197" s="8"/>
      <c r="V197" s="4"/>
      <c r="W197" s="4"/>
      <c r="X197" s="8"/>
      <c r="Y197" s="4"/>
      <c r="Z197" s="4"/>
      <c r="AA197" s="4"/>
      <c r="AB197" s="4"/>
      <c r="AC197" s="8"/>
      <c r="AD197" s="4"/>
      <c r="AE197" s="8" t="s">
        <v>82</v>
      </c>
      <c r="AG197" s="55">
        <f>SUM(AG192:AG195)</f>
        <v>264465.65000000002</v>
      </c>
    </row>
    <row r="198" spans="1:35" ht="22.5">
      <c r="B198" s="4"/>
      <c r="C198" s="4"/>
      <c r="D198" s="100" t="s">
        <v>28</v>
      </c>
      <c r="E198" s="100"/>
      <c r="F198" s="100"/>
      <c r="G198" s="100"/>
      <c r="H198" s="100"/>
      <c r="I198" s="100"/>
      <c r="J198" s="100"/>
      <c r="K198" s="100"/>
      <c r="L198" s="100"/>
      <c r="M198" s="4"/>
      <c r="N198" s="4"/>
      <c r="O198" s="4"/>
      <c r="P198" s="4"/>
      <c r="Q198" s="4"/>
      <c r="R198" s="4"/>
      <c r="S198" s="4"/>
      <c r="T198" s="4"/>
      <c r="U198" s="8"/>
      <c r="V198" s="4"/>
      <c r="W198" s="4"/>
      <c r="X198" s="8"/>
      <c r="Y198" s="4"/>
      <c r="Z198" s="4"/>
      <c r="AA198" s="4"/>
      <c r="AB198" s="4"/>
      <c r="AC198" s="8"/>
      <c r="AD198" s="4"/>
      <c r="AE198"/>
      <c r="AG198"/>
    </row>
    <row r="199" spans="1:35" ht="22.5">
      <c r="B199" s="4"/>
      <c r="C199" s="4"/>
      <c r="D199" s="100" t="s">
        <v>79</v>
      </c>
      <c r="E199" s="100"/>
      <c r="F199" s="100"/>
      <c r="G199" s="100"/>
      <c r="H199" s="100"/>
      <c r="I199" s="100"/>
      <c r="J199" s="100"/>
      <c r="K199" s="100"/>
      <c r="L199" s="100"/>
      <c r="M199" s="4"/>
      <c r="N199" s="4"/>
      <c r="O199" s="4"/>
      <c r="P199" s="4"/>
      <c r="Q199" s="4"/>
      <c r="R199" s="4"/>
      <c r="S199" s="4"/>
      <c r="T199" s="4"/>
      <c r="U199" s="8"/>
      <c r="V199" s="4"/>
      <c r="W199" s="4"/>
      <c r="X199" s="8"/>
      <c r="Y199" s="4"/>
      <c r="Z199" s="4"/>
      <c r="AA199" s="4"/>
      <c r="AB199" s="4"/>
      <c r="AC199" s="8"/>
      <c r="AD199" s="4"/>
      <c r="AG199" s="20"/>
    </row>
    <row r="200" spans="1:35">
      <c r="B200" s="4"/>
      <c r="C200" s="4"/>
      <c r="D200" s="4"/>
      <c r="E200" s="4"/>
      <c r="F200" s="4"/>
      <c r="G200" s="8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8"/>
      <c r="V200" s="4"/>
      <c r="W200" s="4"/>
      <c r="X200" s="8"/>
      <c r="Y200" s="4"/>
      <c r="Z200" s="4"/>
      <c r="AA200" s="4"/>
      <c r="AB200" s="4"/>
      <c r="AC200" s="8"/>
      <c r="AD200" s="4"/>
      <c r="AE200" s="8"/>
      <c r="AG200" s="8"/>
    </row>
    <row r="201" spans="1:35" s="19" customFormat="1" ht="20.25" customHeight="1">
      <c r="A201" s="58"/>
      <c r="B201" s="37">
        <v>85119001</v>
      </c>
      <c r="C201" s="37">
        <v>85119003</v>
      </c>
      <c r="D201" s="37">
        <v>85119018</v>
      </c>
      <c r="E201" s="37">
        <v>11802</v>
      </c>
      <c r="F201" s="37">
        <v>11804</v>
      </c>
      <c r="G201" s="37">
        <v>21310001</v>
      </c>
      <c r="H201" s="37">
        <v>85801005</v>
      </c>
      <c r="I201" s="37">
        <v>858011006</v>
      </c>
      <c r="J201" s="37">
        <v>85801008</v>
      </c>
      <c r="K201" s="37">
        <v>85801009</v>
      </c>
      <c r="L201" s="37">
        <v>85801099</v>
      </c>
      <c r="M201" s="37">
        <v>85801011</v>
      </c>
      <c r="N201" s="37">
        <v>85801014</v>
      </c>
      <c r="O201" s="37">
        <v>85801015</v>
      </c>
      <c r="P201" s="37">
        <v>85801017</v>
      </c>
      <c r="Q201" s="37">
        <v>85801018</v>
      </c>
      <c r="R201" s="37">
        <v>85801019</v>
      </c>
      <c r="S201" s="37">
        <v>95803010</v>
      </c>
      <c r="T201" s="37">
        <v>85803099</v>
      </c>
      <c r="U201" s="37">
        <v>21312001</v>
      </c>
      <c r="V201" s="37">
        <v>85807001</v>
      </c>
      <c r="W201" s="37">
        <v>85807099</v>
      </c>
      <c r="X201" s="37">
        <v>21314001</v>
      </c>
      <c r="Y201" s="37">
        <v>85601002</v>
      </c>
      <c r="Z201" s="37">
        <v>85601012</v>
      </c>
      <c r="AA201" s="37">
        <v>85601014</v>
      </c>
      <c r="AB201" s="37">
        <v>85909099</v>
      </c>
      <c r="AC201" s="37">
        <v>21315001</v>
      </c>
    </row>
    <row r="202" spans="1:35" s="61" customFormat="1" ht="60.75" customHeight="1">
      <c r="A202" s="59" t="s">
        <v>53</v>
      </c>
      <c r="B202" s="24" t="s">
        <v>0</v>
      </c>
      <c r="C202" s="24" t="s">
        <v>1</v>
      </c>
      <c r="D202" s="24" t="s">
        <v>2</v>
      </c>
      <c r="E202" s="24" t="s">
        <v>40</v>
      </c>
      <c r="F202" s="24" t="s">
        <v>41</v>
      </c>
      <c r="G202" s="24" t="s">
        <v>22</v>
      </c>
      <c r="H202" s="24" t="s">
        <v>3</v>
      </c>
      <c r="I202" s="24" t="s">
        <v>4</v>
      </c>
      <c r="J202" s="24" t="s">
        <v>5</v>
      </c>
      <c r="K202" s="24" t="s">
        <v>6</v>
      </c>
      <c r="L202" s="24" t="s">
        <v>7</v>
      </c>
      <c r="M202" s="24" t="s">
        <v>8</v>
      </c>
      <c r="N202" s="24" t="s">
        <v>9</v>
      </c>
      <c r="O202" s="24" t="s">
        <v>10</v>
      </c>
      <c r="P202" s="24" t="s">
        <v>11</v>
      </c>
      <c r="Q202" s="24" t="s">
        <v>12</v>
      </c>
      <c r="R202" s="24" t="s">
        <v>13</v>
      </c>
      <c r="S202" s="24" t="s">
        <v>14</v>
      </c>
      <c r="T202" s="24" t="s">
        <v>15</v>
      </c>
      <c r="U202" s="24" t="s">
        <v>23</v>
      </c>
      <c r="V202" s="24" t="s">
        <v>25</v>
      </c>
      <c r="W202" s="24" t="s">
        <v>16</v>
      </c>
      <c r="X202" s="24" t="s">
        <v>24</v>
      </c>
      <c r="Y202" s="24" t="s">
        <v>17</v>
      </c>
      <c r="Z202" s="24" t="s">
        <v>18</v>
      </c>
      <c r="AA202" s="24" t="s">
        <v>19</v>
      </c>
      <c r="AB202" s="24" t="s">
        <v>20</v>
      </c>
      <c r="AC202" s="24" t="s">
        <v>26</v>
      </c>
      <c r="AD202" s="24" t="s">
        <v>21</v>
      </c>
      <c r="AE202" s="24" t="s">
        <v>27</v>
      </c>
      <c r="AF202" s="60"/>
      <c r="AG202" s="24" t="s">
        <v>29</v>
      </c>
    </row>
    <row r="203" spans="1:35">
      <c r="B203" s="4"/>
      <c r="C203" s="4"/>
      <c r="D203" s="4"/>
      <c r="E203" s="4"/>
      <c r="F203" s="4"/>
      <c r="G203" s="8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8"/>
      <c r="V203" s="4"/>
      <c r="W203" s="4"/>
      <c r="X203" s="8"/>
      <c r="Y203" s="4"/>
      <c r="Z203" s="4"/>
      <c r="AA203" s="4"/>
      <c r="AB203" s="4"/>
      <c r="AC203" s="8"/>
      <c r="AD203" s="4"/>
      <c r="AE203" s="8"/>
      <c r="AG203" s="8"/>
    </row>
    <row r="204" spans="1:35">
      <c r="A204" s="56">
        <v>43283</v>
      </c>
      <c r="B204" s="48">
        <v>85.81</v>
      </c>
      <c r="C204" s="48">
        <v>0</v>
      </c>
      <c r="D204" s="48">
        <v>6.86</v>
      </c>
      <c r="E204" s="48">
        <v>0</v>
      </c>
      <c r="F204" s="48">
        <v>0</v>
      </c>
      <c r="G204" s="46">
        <f>SUM(B204:F204)</f>
        <v>92.67</v>
      </c>
      <c r="H204" s="48">
        <v>74</v>
      </c>
      <c r="I204" s="48">
        <v>1</v>
      </c>
      <c r="J204" s="48">
        <v>64.739999999999995</v>
      </c>
      <c r="K204" s="48">
        <v>266.89999999999998</v>
      </c>
      <c r="L204" s="48">
        <v>5.51</v>
      </c>
      <c r="M204" s="48">
        <v>0</v>
      </c>
      <c r="N204" s="48">
        <v>52.74</v>
      </c>
      <c r="O204" s="48">
        <v>656.4</v>
      </c>
      <c r="P204" s="48">
        <v>32.19</v>
      </c>
      <c r="Q204" s="48">
        <v>0</v>
      </c>
      <c r="R204" s="48">
        <v>0</v>
      </c>
      <c r="S204" s="48">
        <v>153.38</v>
      </c>
      <c r="T204" s="48">
        <v>0</v>
      </c>
      <c r="U204" s="46">
        <f>SUM(H204:T204)</f>
        <v>1306.8600000000001</v>
      </c>
      <c r="V204" s="48">
        <v>330.85</v>
      </c>
      <c r="W204" s="48">
        <v>0</v>
      </c>
      <c r="X204" s="46">
        <f>SUM(V204:W204)</f>
        <v>330.85</v>
      </c>
      <c r="Y204" s="48">
        <v>3.87</v>
      </c>
      <c r="Z204" s="48">
        <v>0</v>
      </c>
      <c r="AA204" s="48">
        <v>45.67</v>
      </c>
      <c r="AB204" s="48">
        <v>0</v>
      </c>
      <c r="AC204" s="46">
        <f>SUM(Y204:AB204)</f>
        <v>49.54</v>
      </c>
      <c r="AD204" s="48">
        <v>29.48</v>
      </c>
      <c r="AE204" s="46">
        <f>SUM(AD204)</f>
        <v>29.48</v>
      </c>
      <c r="AF204" s="48"/>
      <c r="AG204" s="46">
        <f>AE204+AC204+X204+U204+G204</f>
        <v>1809.4</v>
      </c>
    </row>
    <row r="205" spans="1:35">
      <c r="A205" s="56">
        <v>43284</v>
      </c>
      <c r="B205" s="48">
        <v>0</v>
      </c>
      <c r="C205" s="48">
        <v>0</v>
      </c>
      <c r="D205" s="48">
        <v>3.43</v>
      </c>
      <c r="E205" s="48">
        <v>0</v>
      </c>
      <c r="F205" s="48">
        <v>0</v>
      </c>
      <c r="G205" s="46">
        <f t="shared" ref="G205:G217" si="77">SUM(B205:F205)</f>
        <v>3.43</v>
      </c>
      <c r="H205" s="48">
        <v>50.5</v>
      </c>
      <c r="I205" s="48">
        <v>1</v>
      </c>
      <c r="J205" s="48">
        <v>18.32</v>
      </c>
      <c r="K205" s="48">
        <v>51.85</v>
      </c>
      <c r="L205" s="48">
        <v>1.91</v>
      </c>
      <c r="M205" s="48">
        <v>0</v>
      </c>
      <c r="N205" s="48">
        <v>26.01</v>
      </c>
      <c r="O205" s="48">
        <v>235.9</v>
      </c>
      <c r="P205" s="48">
        <v>7.23</v>
      </c>
      <c r="Q205" s="48">
        <v>0</v>
      </c>
      <c r="R205" s="48">
        <v>5</v>
      </c>
      <c r="S205" s="48">
        <v>62</v>
      </c>
      <c r="T205" s="48">
        <v>0</v>
      </c>
      <c r="U205" s="46">
        <f t="shared" ref="U205:U225" si="78">SUM(H205:T205)</f>
        <v>459.72</v>
      </c>
      <c r="V205" s="48">
        <v>203.4</v>
      </c>
      <c r="W205" s="48">
        <v>0</v>
      </c>
      <c r="X205" s="46">
        <f t="shared" ref="X205:X225" si="79">SUM(V205:W205)</f>
        <v>203.4</v>
      </c>
      <c r="Y205" s="48">
        <v>32.33</v>
      </c>
      <c r="Z205" s="48">
        <v>0</v>
      </c>
      <c r="AA205" s="48">
        <v>39.07</v>
      </c>
      <c r="AB205" s="48">
        <v>0</v>
      </c>
      <c r="AC205" s="46">
        <f t="shared" ref="AC205:AC225" si="80">SUM(Y205:AB205)</f>
        <v>71.400000000000006</v>
      </c>
      <c r="AD205" s="48">
        <v>117.47</v>
      </c>
      <c r="AE205" s="46">
        <f t="shared" ref="AE205:AE225" si="81">SUM(AD205)</f>
        <v>117.47</v>
      </c>
      <c r="AF205" s="48"/>
      <c r="AG205" s="46">
        <f t="shared" ref="AG205:AG225" si="82">AE205+AC205+X205+U205+G205</f>
        <v>855.42</v>
      </c>
    </row>
    <row r="206" spans="1:35">
      <c r="A206" s="56">
        <v>43285</v>
      </c>
      <c r="B206" s="48">
        <v>1.5</v>
      </c>
      <c r="C206" s="48">
        <v>0</v>
      </c>
      <c r="D206" s="48">
        <v>0</v>
      </c>
      <c r="E206" s="48">
        <v>0</v>
      </c>
      <c r="F206" s="48">
        <v>0</v>
      </c>
      <c r="G206" s="46">
        <f t="shared" si="77"/>
        <v>1.5</v>
      </c>
      <c r="H206" s="48">
        <v>65.5</v>
      </c>
      <c r="I206" s="48">
        <v>0</v>
      </c>
      <c r="J206" s="48">
        <v>18.54</v>
      </c>
      <c r="K206" s="48">
        <v>96.44</v>
      </c>
      <c r="L206" s="48">
        <v>1.45</v>
      </c>
      <c r="M206" s="48">
        <v>0</v>
      </c>
      <c r="N206" s="48">
        <v>21.99</v>
      </c>
      <c r="O206" s="48">
        <v>301.25</v>
      </c>
      <c r="P206" s="48">
        <v>5.5</v>
      </c>
      <c r="Q206" s="48">
        <v>0</v>
      </c>
      <c r="R206" s="48">
        <v>10</v>
      </c>
      <c r="S206" s="48">
        <v>103.89</v>
      </c>
      <c r="T206" s="48">
        <v>0</v>
      </c>
      <c r="U206" s="46">
        <f t="shared" si="78"/>
        <v>624.55999999999995</v>
      </c>
      <c r="V206" s="48">
        <v>73.45</v>
      </c>
      <c r="W206" s="48">
        <v>0</v>
      </c>
      <c r="X206" s="46">
        <f t="shared" si="79"/>
        <v>73.45</v>
      </c>
      <c r="Y206" s="48">
        <v>11.69</v>
      </c>
      <c r="Z206" s="48">
        <v>0</v>
      </c>
      <c r="AA206" s="48">
        <v>21.88</v>
      </c>
      <c r="AB206" s="48">
        <v>0</v>
      </c>
      <c r="AC206" s="46">
        <f t="shared" si="80"/>
        <v>33.57</v>
      </c>
      <c r="AD206" s="48">
        <v>64.069999999999993</v>
      </c>
      <c r="AE206" s="46">
        <f t="shared" si="81"/>
        <v>64.069999999999993</v>
      </c>
      <c r="AF206" s="48"/>
      <c r="AG206" s="46">
        <f t="shared" si="82"/>
        <v>797.14999999999986</v>
      </c>
    </row>
    <row r="207" spans="1:35">
      <c r="A207" s="56">
        <v>43286</v>
      </c>
      <c r="B207" s="48">
        <v>0</v>
      </c>
      <c r="C207" s="48">
        <v>0</v>
      </c>
      <c r="D207" s="48">
        <v>0</v>
      </c>
      <c r="E207" s="48">
        <v>0</v>
      </c>
      <c r="F207" s="48">
        <v>0</v>
      </c>
      <c r="G207" s="46">
        <f t="shared" si="77"/>
        <v>0</v>
      </c>
      <c r="H207" s="48">
        <v>42</v>
      </c>
      <c r="I207" s="48">
        <v>0</v>
      </c>
      <c r="J207" s="48">
        <v>8.39</v>
      </c>
      <c r="K207" s="48">
        <v>8.41</v>
      </c>
      <c r="L207" s="48">
        <v>0.34</v>
      </c>
      <c r="M207" s="48">
        <v>0</v>
      </c>
      <c r="N207" s="48">
        <v>14.75</v>
      </c>
      <c r="O207" s="48">
        <v>160.25</v>
      </c>
      <c r="P207" s="48">
        <v>0.7</v>
      </c>
      <c r="Q207" s="48">
        <v>0</v>
      </c>
      <c r="R207" s="48">
        <v>0</v>
      </c>
      <c r="S207" s="48">
        <v>20</v>
      </c>
      <c r="T207" s="48">
        <v>0</v>
      </c>
      <c r="U207" s="46">
        <f t="shared" si="78"/>
        <v>254.83999999999997</v>
      </c>
      <c r="V207" s="48">
        <v>138.35</v>
      </c>
      <c r="W207" s="48">
        <v>0</v>
      </c>
      <c r="X207" s="46">
        <f t="shared" si="79"/>
        <v>138.35</v>
      </c>
      <c r="Y207" s="48">
        <v>15.54</v>
      </c>
      <c r="Z207" s="48">
        <v>0</v>
      </c>
      <c r="AA207" s="48">
        <v>21.38</v>
      </c>
      <c r="AB207" s="48">
        <v>0</v>
      </c>
      <c r="AC207" s="46">
        <f t="shared" si="80"/>
        <v>36.92</v>
      </c>
      <c r="AD207" s="48">
        <v>76.040000000000006</v>
      </c>
      <c r="AE207" s="46">
        <f t="shared" si="81"/>
        <v>76.040000000000006</v>
      </c>
      <c r="AF207" s="48"/>
      <c r="AG207" s="46">
        <f t="shared" si="82"/>
        <v>506.15</v>
      </c>
    </row>
    <row r="208" spans="1:35">
      <c r="A208" s="56">
        <v>43287</v>
      </c>
      <c r="B208" s="48">
        <v>652.37</v>
      </c>
      <c r="C208" s="48">
        <v>0</v>
      </c>
      <c r="D208" s="48">
        <v>6.86</v>
      </c>
      <c r="E208" s="48">
        <v>0</v>
      </c>
      <c r="F208" s="48">
        <v>0</v>
      </c>
      <c r="G208" s="46">
        <f t="shared" si="77"/>
        <v>659.23</v>
      </c>
      <c r="H208" s="48">
        <v>44.5</v>
      </c>
      <c r="I208" s="48">
        <v>1</v>
      </c>
      <c r="J208" s="48">
        <v>24.74</v>
      </c>
      <c r="K208" s="48">
        <v>193.06</v>
      </c>
      <c r="L208" s="48">
        <v>5.73</v>
      </c>
      <c r="M208" s="48">
        <v>0</v>
      </c>
      <c r="N208" s="48">
        <v>961.9</v>
      </c>
      <c r="O208" s="48">
        <v>181.65</v>
      </c>
      <c r="P208" s="48">
        <v>20.5</v>
      </c>
      <c r="Q208" s="48">
        <v>17830</v>
      </c>
      <c r="R208" s="48">
        <v>0</v>
      </c>
      <c r="S208" s="48">
        <v>3</v>
      </c>
      <c r="T208" s="48">
        <v>0</v>
      </c>
      <c r="U208" s="46">
        <f t="shared" si="78"/>
        <v>19266.080000000002</v>
      </c>
      <c r="V208" s="48">
        <v>82.65</v>
      </c>
      <c r="W208" s="48">
        <v>0</v>
      </c>
      <c r="X208" s="46">
        <f t="shared" si="79"/>
        <v>82.65</v>
      </c>
      <c r="Y208" s="48">
        <v>86.71</v>
      </c>
      <c r="Z208" s="48">
        <v>0</v>
      </c>
      <c r="AA208" s="48">
        <v>37.020000000000003</v>
      </c>
      <c r="AB208" s="48">
        <v>0</v>
      </c>
      <c r="AC208" s="46">
        <f t="shared" si="80"/>
        <v>123.72999999999999</v>
      </c>
      <c r="AD208" s="48">
        <v>380.53</v>
      </c>
      <c r="AE208" s="46">
        <f t="shared" si="81"/>
        <v>380.53</v>
      </c>
      <c r="AF208" s="48"/>
      <c r="AG208" s="46">
        <f t="shared" si="82"/>
        <v>20512.22</v>
      </c>
    </row>
    <row r="209" spans="1:34">
      <c r="A209" s="56">
        <v>43290</v>
      </c>
      <c r="B209" s="48">
        <v>3</v>
      </c>
      <c r="C209" s="48">
        <v>0</v>
      </c>
      <c r="D209" s="48">
        <v>17.149999999999999</v>
      </c>
      <c r="E209" s="48">
        <v>0</v>
      </c>
      <c r="F209" s="48">
        <v>0</v>
      </c>
      <c r="G209" s="46">
        <f t="shared" si="77"/>
        <v>20.149999999999999</v>
      </c>
      <c r="H209" s="48">
        <v>58.5</v>
      </c>
      <c r="I209" s="48">
        <v>2</v>
      </c>
      <c r="J209" s="48">
        <v>433.43</v>
      </c>
      <c r="K209" s="48">
        <v>6113.09</v>
      </c>
      <c r="L209" s="48">
        <v>65.69</v>
      </c>
      <c r="M209" s="48">
        <v>20</v>
      </c>
      <c r="N209" s="48">
        <v>446.26</v>
      </c>
      <c r="O209" s="48">
        <v>531.85</v>
      </c>
      <c r="P209" s="48">
        <v>718.61</v>
      </c>
      <c r="Q209" s="48">
        <v>0</v>
      </c>
      <c r="R209" s="48">
        <v>2.5</v>
      </c>
      <c r="S209" s="48">
        <v>569.21</v>
      </c>
      <c r="T209" s="48">
        <v>0</v>
      </c>
      <c r="U209" s="46">
        <f t="shared" si="78"/>
        <v>8961.14</v>
      </c>
      <c r="V209" s="48">
        <v>343.7</v>
      </c>
      <c r="W209" s="48">
        <v>0</v>
      </c>
      <c r="X209" s="46">
        <f t="shared" si="79"/>
        <v>343.7</v>
      </c>
      <c r="Y209" s="48">
        <v>0</v>
      </c>
      <c r="Z209" s="48">
        <v>0</v>
      </c>
      <c r="AA209" s="48">
        <v>0</v>
      </c>
      <c r="AB209" s="48">
        <v>0</v>
      </c>
      <c r="AC209" s="46">
        <f t="shared" si="80"/>
        <v>0</v>
      </c>
      <c r="AD209" s="48">
        <v>534.76</v>
      </c>
      <c r="AE209" s="46">
        <f t="shared" si="81"/>
        <v>534.76</v>
      </c>
      <c r="AF209" s="48"/>
      <c r="AG209" s="46">
        <f t="shared" si="82"/>
        <v>9859.7499999999982</v>
      </c>
    </row>
    <row r="210" spans="1:34">
      <c r="A210" s="56">
        <v>43291</v>
      </c>
      <c r="B210" s="48">
        <v>22</v>
      </c>
      <c r="C210" s="48">
        <v>0</v>
      </c>
      <c r="D210" s="48">
        <v>6.86</v>
      </c>
      <c r="E210" s="48">
        <v>0</v>
      </c>
      <c r="F210" s="48">
        <v>0</v>
      </c>
      <c r="G210" s="46">
        <f t="shared" si="77"/>
        <v>28.86</v>
      </c>
      <c r="H210" s="48">
        <v>108.5</v>
      </c>
      <c r="I210" s="48">
        <v>0</v>
      </c>
      <c r="J210" s="48">
        <v>80.48</v>
      </c>
      <c r="K210" s="48">
        <v>147.4</v>
      </c>
      <c r="L210" s="48">
        <v>7.56</v>
      </c>
      <c r="M210" s="48">
        <v>10</v>
      </c>
      <c r="N210" s="48">
        <v>120.14</v>
      </c>
      <c r="O210" s="48">
        <v>130.26</v>
      </c>
      <c r="P210" s="48">
        <v>29.42</v>
      </c>
      <c r="Q210" s="48">
        <v>0</v>
      </c>
      <c r="R210" s="48">
        <v>0</v>
      </c>
      <c r="S210" s="48">
        <v>448.15</v>
      </c>
      <c r="T210" s="48">
        <v>0</v>
      </c>
      <c r="U210" s="46">
        <f t="shared" si="78"/>
        <v>1081.9099999999999</v>
      </c>
      <c r="V210" s="48">
        <v>284.3</v>
      </c>
      <c r="W210" s="48">
        <v>0</v>
      </c>
      <c r="X210" s="46">
        <f t="shared" si="79"/>
        <v>284.3</v>
      </c>
      <c r="Y210" s="48">
        <v>0</v>
      </c>
      <c r="Z210" s="48">
        <v>0</v>
      </c>
      <c r="AA210" s="48">
        <v>0</v>
      </c>
      <c r="AB210" s="48">
        <v>0</v>
      </c>
      <c r="AC210" s="46">
        <f t="shared" si="80"/>
        <v>0</v>
      </c>
      <c r="AD210" s="48">
        <v>1265.1199999999999</v>
      </c>
      <c r="AE210" s="46">
        <f t="shared" si="81"/>
        <v>1265.1199999999999</v>
      </c>
      <c r="AF210" s="48"/>
      <c r="AG210" s="46">
        <f t="shared" si="82"/>
        <v>2660.19</v>
      </c>
    </row>
    <row r="211" spans="1:34">
      <c r="A211" s="56">
        <v>43292</v>
      </c>
      <c r="B211" s="48">
        <v>1070.71</v>
      </c>
      <c r="C211" s="48">
        <v>1021.86</v>
      </c>
      <c r="D211" s="48">
        <v>0</v>
      </c>
      <c r="E211" s="48">
        <v>0</v>
      </c>
      <c r="F211" s="48">
        <v>0</v>
      </c>
      <c r="G211" s="46">
        <f t="shared" si="77"/>
        <v>2092.5700000000002</v>
      </c>
      <c r="H211" s="48">
        <v>70</v>
      </c>
      <c r="I211" s="48">
        <v>0</v>
      </c>
      <c r="J211" s="48">
        <v>19.16</v>
      </c>
      <c r="K211" s="48">
        <v>1720.71</v>
      </c>
      <c r="L211" s="48">
        <v>5.16</v>
      </c>
      <c r="M211" s="48">
        <v>6</v>
      </c>
      <c r="N211" s="48">
        <v>401.5</v>
      </c>
      <c r="O211" s="48">
        <v>211.15</v>
      </c>
      <c r="P211" s="48">
        <v>76.5</v>
      </c>
      <c r="Q211" s="48">
        <v>0</v>
      </c>
      <c r="R211" s="48">
        <v>0</v>
      </c>
      <c r="S211" s="48">
        <v>191.05</v>
      </c>
      <c r="T211" s="48">
        <v>0</v>
      </c>
      <c r="U211" s="46">
        <f t="shared" si="78"/>
        <v>2701.2300000000005</v>
      </c>
      <c r="V211" s="48">
        <v>310.12</v>
      </c>
      <c r="W211" s="48">
        <v>0</v>
      </c>
      <c r="X211" s="46">
        <f t="shared" si="79"/>
        <v>310.12</v>
      </c>
      <c r="Y211" s="48">
        <v>0.64</v>
      </c>
      <c r="Z211" s="48">
        <v>0</v>
      </c>
      <c r="AA211" s="48">
        <v>5.7229999999999999</v>
      </c>
      <c r="AB211" s="48">
        <v>0</v>
      </c>
      <c r="AC211" s="46">
        <f t="shared" si="80"/>
        <v>6.3629999999999995</v>
      </c>
      <c r="AD211" s="48">
        <v>3515.17</v>
      </c>
      <c r="AE211" s="46">
        <f t="shared" si="81"/>
        <v>3515.17</v>
      </c>
      <c r="AF211" s="48"/>
      <c r="AG211" s="46">
        <f t="shared" si="82"/>
        <v>8625.4529999999995</v>
      </c>
    </row>
    <row r="212" spans="1:34">
      <c r="A212" s="56">
        <v>43293</v>
      </c>
      <c r="B212" s="48">
        <v>21</v>
      </c>
      <c r="C212" s="48">
        <v>0</v>
      </c>
      <c r="D212" s="48">
        <v>0</v>
      </c>
      <c r="E212" s="48">
        <v>0</v>
      </c>
      <c r="F212" s="48">
        <v>0</v>
      </c>
      <c r="G212" s="46">
        <f t="shared" si="77"/>
        <v>21</v>
      </c>
      <c r="H212" s="48">
        <v>73</v>
      </c>
      <c r="I212" s="48">
        <v>1</v>
      </c>
      <c r="J212" s="48">
        <v>45.15</v>
      </c>
      <c r="K212" s="48">
        <v>246.39</v>
      </c>
      <c r="L212" s="48">
        <v>7.64</v>
      </c>
      <c r="M212" s="48">
        <v>22</v>
      </c>
      <c r="N212" s="48">
        <v>37.74</v>
      </c>
      <c r="O212" s="48">
        <v>146.93</v>
      </c>
      <c r="P212" s="48">
        <v>60.72</v>
      </c>
      <c r="Q212" s="48">
        <v>0</v>
      </c>
      <c r="R212" s="48">
        <v>0</v>
      </c>
      <c r="S212" s="48">
        <v>3</v>
      </c>
      <c r="T212" s="48">
        <v>0</v>
      </c>
      <c r="U212" s="46">
        <f t="shared" si="78"/>
        <v>643.56999999999994</v>
      </c>
      <c r="V212" s="48">
        <v>255.35</v>
      </c>
      <c r="W212" s="48">
        <v>0</v>
      </c>
      <c r="X212" s="46">
        <f t="shared" si="79"/>
        <v>255.35</v>
      </c>
      <c r="Y212" s="48">
        <v>0</v>
      </c>
      <c r="Z212" s="48">
        <v>0</v>
      </c>
      <c r="AA212" s="48">
        <v>0</v>
      </c>
      <c r="AB212" s="48">
        <v>0</v>
      </c>
      <c r="AC212" s="46">
        <f t="shared" si="80"/>
        <v>0</v>
      </c>
      <c r="AD212" s="48">
        <v>20.92</v>
      </c>
      <c r="AE212" s="46">
        <f t="shared" si="81"/>
        <v>20.92</v>
      </c>
      <c r="AF212" s="48"/>
      <c r="AG212" s="46">
        <f t="shared" si="82"/>
        <v>940.83999999999992</v>
      </c>
    </row>
    <row r="213" spans="1:34">
      <c r="A213" s="56">
        <v>43294</v>
      </c>
      <c r="B213" s="48">
        <v>961.65</v>
      </c>
      <c r="C213" s="48">
        <v>0</v>
      </c>
      <c r="D213" s="48">
        <v>10.29</v>
      </c>
      <c r="E213" s="48">
        <v>0</v>
      </c>
      <c r="F213" s="48">
        <v>4.5</v>
      </c>
      <c r="G213" s="46">
        <f t="shared" si="77"/>
        <v>976.43999999999994</v>
      </c>
      <c r="H213" s="48">
        <v>59</v>
      </c>
      <c r="I213" s="48">
        <v>0</v>
      </c>
      <c r="J213" s="48">
        <v>32.32</v>
      </c>
      <c r="K213" s="48">
        <v>391.89</v>
      </c>
      <c r="L213" s="48">
        <v>8.7899999999999991</v>
      </c>
      <c r="M213" s="48">
        <v>12</v>
      </c>
      <c r="N213" s="48">
        <v>174.41</v>
      </c>
      <c r="O213" s="48">
        <v>117.55</v>
      </c>
      <c r="P213" s="48">
        <v>475.23</v>
      </c>
      <c r="Q213" s="48">
        <v>0</v>
      </c>
      <c r="R213" s="48">
        <v>5</v>
      </c>
      <c r="S213" s="48">
        <v>10.5</v>
      </c>
      <c r="T213" s="48">
        <v>0</v>
      </c>
      <c r="U213" s="46">
        <f t="shared" si="78"/>
        <v>1286.69</v>
      </c>
      <c r="V213" s="48">
        <v>443.65</v>
      </c>
      <c r="W213" s="48">
        <v>0</v>
      </c>
      <c r="X213" s="46">
        <f t="shared" si="79"/>
        <v>443.65</v>
      </c>
      <c r="Y213" s="48">
        <v>0</v>
      </c>
      <c r="Z213" s="48">
        <v>0</v>
      </c>
      <c r="AA213" s="48">
        <v>0</v>
      </c>
      <c r="AB213" s="48">
        <v>0</v>
      </c>
      <c r="AC213" s="46">
        <f t="shared" si="80"/>
        <v>0</v>
      </c>
      <c r="AD213" s="48">
        <v>1085.1199999999999</v>
      </c>
      <c r="AE213" s="46">
        <f t="shared" si="81"/>
        <v>1085.1199999999999</v>
      </c>
      <c r="AF213" s="48"/>
      <c r="AG213" s="46">
        <f t="shared" si="82"/>
        <v>3791.9</v>
      </c>
    </row>
    <row r="214" spans="1:34">
      <c r="A214" s="56">
        <v>43297</v>
      </c>
      <c r="B214" s="48">
        <v>0</v>
      </c>
      <c r="C214" s="48">
        <v>0</v>
      </c>
      <c r="D214" s="48">
        <v>72.03</v>
      </c>
      <c r="E214" s="48">
        <v>0</v>
      </c>
      <c r="F214" s="48">
        <v>23.12</v>
      </c>
      <c r="G214" s="46">
        <f t="shared" si="77"/>
        <v>95.15</v>
      </c>
      <c r="H214" s="48">
        <v>95.5</v>
      </c>
      <c r="I214" s="48">
        <v>0</v>
      </c>
      <c r="J214" s="48">
        <v>243.98</v>
      </c>
      <c r="K214" s="48">
        <v>1039.02</v>
      </c>
      <c r="L214" s="48">
        <v>12.45</v>
      </c>
      <c r="M214" s="48">
        <v>0</v>
      </c>
      <c r="N214" s="48">
        <v>110.67</v>
      </c>
      <c r="O214" s="48">
        <v>599.5</v>
      </c>
      <c r="P214" s="48">
        <v>88.16</v>
      </c>
      <c r="Q214" s="48">
        <v>0</v>
      </c>
      <c r="R214" s="48">
        <v>0</v>
      </c>
      <c r="S214" s="48">
        <v>5.5</v>
      </c>
      <c r="T214" s="48">
        <v>0</v>
      </c>
      <c r="U214" s="46">
        <f t="shared" si="78"/>
        <v>2194.7799999999997</v>
      </c>
      <c r="V214" s="48">
        <v>524.85</v>
      </c>
      <c r="W214" s="48">
        <v>0</v>
      </c>
      <c r="X214" s="46">
        <f t="shared" si="79"/>
        <v>524.85</v>
      </c>
      <c r="Y214" s="48">
        <v>2.5499999999999998</v>
      </c>
      <c r="Z214" s="48">
        <v>6</v>
      </c>
      <c r="AA214" s="48">
        <v>14.79</v>
      </c>
      <c r="AB214" s="48">
        <v>0</v>
      </c>
      <c r="AC214" s="46">
        <f t="shared" si="80"/>
        <v>23.34</v>
      </c>
      <c r="AD214" s="48">
        <v>146.5</v>
      </c>
      <c r="AE214" s="46">
        <f t="shared" si="81"/>
        <v>146.5</v>
      </c>
      <c r="AF214" s="48"/>
      <c r="AG214" s="46">
        <f t="shared" si="82"/>
        <v>2984.62</v>
      </c>
    </row>
    <row r="215" spans="1:34">
      <c r="A215" s="56">
        <v>43298</v>
      </c>
      <c r="B215" s="48">
        <v>0</v>
      </c>
      <c r="C215" s="48">
        <v>0</v>
      </c>
      <c r="D215" s="48">
        <v>6.86</v>
      </c>
      <c r="E215" s="48">
        <v>0</v>
      </c>
      <c r="F215" s="48">
        <v>17.5</v>
      </c>
      <c r="G215" s="46">
        <f t="shared" si="77"/>
        <v>24.36</v>
      </c>
      <c r="H215" s="48">
        <v>87.5</v>
      </c>
      <c r="I215" s="48">
        <v>0</v>
      </c>
      <c r="J215" s="48">
        <v>33.65</v>
      </c>
      <c r="K215" s="48">
        <v>122.18</v>
      </c>
      <c r="L215" s="48">
        <v>2.94</v>
      </c>
      <c r="M215" s="48">
        <v>16</v>
      </c>
      <c r="N215" s="48">
        <v>44.39</v>
      </c>
      <c r="O215" s="48">
        <v>1398.32</v>
      </c>
      <c r="P215" s="48">
        <v>17.53</v>
      </c>
      <c r="Q215" s="48">
        <v>0</v>
      </c>
      <c r="R215" s="48">
        <v>5</v>
      </c>
      <c r="S215" s="48">
        <v>85</v>
      </c>
      <c r="T215" s="48">
        <v>0</v>
      </c>
      <c r="U215" s="46">
        <f t="shared" si="78"/>
        <v>1812.51</v>
      </c>
      <c r="V215" s="48">
        <v>388.07</v>
      </c>
      <c r="W215" s="48">
        <v>0</v>
      </c>
      <c r="X215" s="46">
        <f t="shared" si="79"/>
        <v>388.07</v>
      </c>
      <c r="Y215" s="48">
        <v>0</v>
      </c>
      <c r="Z215" s="48">
        <v>0</v>
      </c>
      <c r="AA215" s="48">
        <v>0</v>
      </c>
      <c r="AB215" s="48">
        <v>0</v>
      </c>
      <c r="AC215" s="46">
        <f t="shared" si="80"/>
        <v>0</v>
      </c>
      <c r="AD215" s="48">
        <v>89.5</v>
      </c>
      <c r="AE215" s="46">
        <f t="shared" si="81"/>
        <v>89.5</v>
      </c>
      <c r="AF215" s="48"/>
      <c r="AG215" s="46">
        <f t="shared" si="82"/>
        <v>2314.44</v>
      </c>
    </row>
    <row r="216" spans="1:34">
      <c r="A216" s="56">
        <v>43299</v>
      </c>
      <c r="B216" s="48">
        <v>1351.77</v>
      </c>
      <c r="C216" s="48">
        <v>0</v>
      </c>
      <c r="D216" s="48">
        <v>0</v>
      </c>
      <c r="E216" s="48">
        <v>0</v>
      </c>
      <c r="F216" s="48">
        <v>0</v>
      </c>
      <c r="G216" s="46">
        <f t="shared" si="77"/>
        <v>1351.77</v>
      </c>
      <c r="H216" s="48">
        <v>33</v>
      </c>
      <c r="I216" s="48">
        <v>0</v>
      </c>
      <c r="J216" s="48">
        <v>29.31</v>
      </c>
      <c r="K216" s="48">
        <v>374.68</v>
      </c>
      <c r="L216" s="48">
        <v>6.55</v>
      </c>
      <c r="M216" s="48">
        <v>6</v>
      </c>
      <c r="N216" s="48">
        <v>120.21</v>
      </c>
      <c r="O216" s="48">
        <v>358.25</v>
      </c>
      <c r="P216" s="48">
        <v>33.14</v>
      </c>
      <c r="Q216" s="48">
        <v>0</v>
      </c>
      <c r="R216" s="48">
        <v>0</v>
      </c>
      <c r="S216" s="48">
        <v>196.48</v>
      </c>
      <c r="T216" s="48">
        <v>0</v>
      </c>
      <c r="U216" s="46">
        <f t="shared" si="78"/>
        <v>1157.6199999999999</v>
      </c>
      <c r="V216" s="48">
        <v>259.10000000000002</v>
      </c>
      <c r="W216" s="48">
        <v>0</v>
      </c>
      <c r="X216" s="46">
        <f t="shared" si="79"/>
        <v>259.10000000000002</v>
      </c>
      <c r="Y216" s="48">
        <v>0</v>
      </c>
      <c r="Z216" s="48">
        <v>0</v>
      </c>
      <c r="AA216" s="48">
        <v>0</v>
      </c>
      <c r="AB216" s="48">
        <v>0</v>
      </c>
      <c r="AC216" s="46">
        <f t="shared" si="80"/>
        <v>0</v>
      </c>
      <c r="AD216" s="48">
        <v>0</v>
      </c>
      <c r="AE216" s="46">
        <f t="shared" si="81"/>
        <v>0</v>
      </c>
      <c r="AF216" s="48"/>
      <c r="AG216" s="46">
        <f t="shared" si="82"/>
        <v>2768.49</v>
      </c>
      <c r="AH216" t="s">
        <v>36</v>
      </c>
    </row>
    <row r="217" spans="1:34">
      <c r="A217" s="56">
        <v>43300</v>
      </c>
      <c r="B217" s="48">
        <v>1701</v>
      </c>
      <c r="C217" s="48">
        <v>0</v>
      </c>
      <c r="D217" s="48">
        <v>0</v>
      </c>
      <c r="E217" s="48">
        <v>0</v>
      </c>
      <c r="F217" s="48">
        <v>0</v>
      </c>
      <c r="G217" s="46">
        <f t="shared" si="77"/>
        <v>1701</v>
      </c>
      <c r="H217" s="48">
        <v>28</v>
      </c>
      <c r="I217" s="48">
        <v>0</v>
      </c>
      <c r="J217" s="48">
        <v>22.71</v>
      </c>
      <c r="K217" s="48">
        <v>1604.07</v>
      </c>
      <c r="L217" s="48">
        <v>1.34</v>
      </c>
      <c r="M217" s="48">
        <v>0</v>
      </c>
      <c r="N217" s="48">
        <v>196.93</v>
      </c>
      <c r="O217" s="48">
        <v>172.99</v>
      </c>
      <c r="P217" s="48">
        <v>57.04</v>
      </c>
      <c r="Q217" s="48">
        <v>0</v>
      </c>
      <c r="R217" s="48">
        <v>0</v>
      </c>
      <c r="S217" s="48">
        <v>38</v>
      </c>
      <c r="T217" s="48">
        <v>0</v>
      </c>
      <c r="U217" s="46">
        <f t="shared" si="78"/>
        <v>2121.08</v>
      </c>
      <c r="V217" s="48">
        <v>438.22</v>
      </c>
      <c r="W217" s="48">
        <v>0</v>
      </c>
      <c r="X217" s="46">
        <f t="shared" si="79"/>
        <v>438.22</v>
      </c>
      <c r="Y217" s="48">
        <v>0</v>
      </c>
      <c r="Z217" s="48">
        <v>0</v>
      </c>
      <c r="AA217" s="48">
        <v>0</v>
      </c>
      <c r="AB217" s="48">
        <v>0</v>
      </c>
      <c r="AC217" s="46">
        <f t="shared" si="80"/>
        <v>0</v>
      </c>
      <c r="AD217" s="48">
        <v>20.010000000000002</v>
      </c>
      <c r="AE217" s="46">
        <f t="shared" si="81"/>
        <v>20.010000000000002</v>
      </c>
      <c r="AF217" s="48"/>
      <c r="AG217" s="46">
        <f t="shared" si="82"/>
        <v>4280.3099999999995</v>
      </c>
    </row>
    <row r="218" spans="1:34">
      <c r="A218" s="56">
        <v>43301</v>
      </c>
      <c r="B218" s="48">
        <v>43.07</v>
      </c>
      <c r="C218" s="48">
        <v>0</v>
      </c>
      <c r="D218" s="48">
        <v>0</v>
      </c>
      <c r="E218" s="48">
        <v>0</v>
      </c>
      <c r="F218" s="48">
        <v>0</v>
      </c>
      <c r="G218" s="46">
        <f t="shared" ref="G218:G223" si="83">SUM(B218:D218)</f>
        <v>43.07</v>
      </c>
      <c r="H218" s="48">
        <v>48</v>
      </c>
      <c r="I218" s="48">
        <v>0</v>
      </c>
      <c r="J218" s="48">
        <v>20.329999999999998</v>
      </c>
      <c r="K218" s="48">
        <v>125.47</v>
      </c>
      <c r="L218" s="48">
        <v>1.48</v>
      </c>
      <c r="M218" s="48">
        <v>0</v>
      </c>
      <c r="N218" s="48">
        <v>32.14</v>
      </c>
      <c r="O218" s="48">
        <v>183.75</v>
      </c>
      <c r="P218" s="48">
        <v>14.29</v>
      </c>
      <c r="Q218" s="48">
        <v>0</v>
      </c>
      <c r="R218" s="48">
        <v>2.5</v>
      </c>
      <c r="S218" s="48">
        <v>0</v>
      </c>
      <c r="T218" s="48">
        <v>0</v>
      </c>
      <c r="U218" s="46">
        <f t="shared" si="78"/>
        <v>427.96000000000004</v>
      </c>
      <c r="V218" s="48">
        <v>324.8</v>
      </c>
      <c r="W218" s="48">
        <v>0</v>
      </c>
      <c r="X218" s="46">
        <f t="shared" si="79"/>
        <v>324.8</v>
      </c>
      <c r="Y218" s="48">
        <v>0</v>
      </c>
      <c r="Z218" s="48">
        <v>0</v>
      </c>
      <c r="AA218" s="48">
        <v>0</v>
      </c>
      <c r="AB218" s="48">
        <v>0</v>
      </c>
      <c r="AC218" s="46">
        <f t="shared" si="80"/>
        <v>0</v>
      </c>
      <c r="AD218" s="48">
        <v>64.19</v>
      </c>
      <c r="AE218" s="46">
        <f t="shared" si="81"/>
        <v>64.19</v>
      </c>
      <c r="AF218" s="48"/>
      <c r="AG218" s="46">
        <f t="shared" si="82"/>
        <v>860.0200000000001</v>
      </c>
    </row>
    <row r="219" spans="1:34">
      <c r="A219" s="56">
        <v>43304</v>
      </c>
      <c r="B219" s="48">
        <v>19.5</v>
      </c>
      <c r="C219" s="48">
        <v>0</v>
      </c>
      <c r="D219" s="48">
        <v>0</v>
      </c>
      <c r="E219" s="48">
        <v>0</v>
      </c>
      <c r="F219" s="48">
        <v>0</v>
      </c>
      <c r="G219" s="46">
        <f t="shared" si="83"/>
        <v>19.5</v>
      </c>
      <c r="H219" s="48">
        <v>89</v>
      </c>
      <c r="I219" s="48">
        <v>1</v>
      </c>
      <c r="J219" s="48">
        <v>28.9</v>
      </c>
      <c r="K219" s="48">
        <v>123.88</v>
      </c>
      <c r="L219" s="48">
        <v>6.51</v>
      </c>
      <c r="M219" s="48">
        <v>16</v>
      </c>
      <c r="N219" s="48">
        <v>337.12</v>
      </c>
      <c r="O219" s="48">
        <v>490.65</v>
      </c>
      <c r="P219" s="48">
        <v>13.9</v>
      </c>
      <c r="Q219" s="48">
        <v>0</v>
      </c>
      <c r="R219" s="48">
        <v>2.5</v>
      </c>
      <c r="S219" s="48">
        <v>9</v>
      </c>
      <c r="T219" s="48">
        <v>0</v>
      </c>
      <c r="U219" s="46">
        <f t="shared" si="78"/>
        <v>1118.46</v>
      </c>
      <c r="V219" s="48">
        <v>625.57000000000005</v>
      </c>
      <c r="W219" s="48">
        <v>0</v>
      </c>
      <c r="X219" s="46">
        <f t="shared" si="79"/>
        <v>625.57000000000005</v>
      </c>
      <c r="Y219" s="48">
        <v>0.4</v>
      </c>
      <c r="Z219" s="48">
        <v>0</v>
      </c>
      <c r="AA219" s="48">
        <v>1.28</v>
      </c>
      <c r="AB219" s="48">
        <v>0</v>
      </c>
      <c r="AC219" s="46">
        <f t="shared" si="80"/>
        <v>1.6800000000000002</v>
      </c>
      <c r="AD219" s="48">
        <v>5806.45</v>
      </c>
      <c r="AE219" s="46">
        <f t="shared" si="81"/>
        <v>5806.45</v>
      </c>
      <c r="AF219" s="48"/>
      <c r="AG219" s="46">
        <f t="shared" si="82"/>
        <v>7571.66</v>
      </c>
    </row>
    <row r="220" spans="1:34">
      <c r="A220" s="56">
        <v>43305</v>
      </c>
      <c r="B220" s="48">
        <v>3</v>
      </c>
      <c r="C220" s="48">
        <v>0</v>
      </c>
      <c r="D220" s="48">
        <v>0</v>
      </c>
      <c r="E220" s="48">
        <v>0</v>
      </c>
      <c r="F220" s="48">
        <v>0</v>
      </c>
      <c r="G220" s="46">
        <f t="shared" si="83"/>
        <v>3</v>
      </c>
      <c r="H220" s="48">
        <v>41</v>
      </c>
      <c r="I220" s="48">
        <v>0</v>
      </c>
      <c r="J220" s="48">
        <v>19.829999999999998</v>
      </c>
      <c r="K220" s="48">
        <v>74.319999999999993</v>
      </c>
      <c r="L220" s="48">
        <v>0</v>
      </c>
      <c r="M220" s="48">
        <v>12</v>
      </c>
      <c r="N220" s="48">
        <v>42.27</v>
      </c>
      <c r="O220" s="48">
        <v>207.95</v>
      </c>
      <c r="P220" s="48">
        <v>10.119999999999999</v>
      </c>
      <c r="Q220" s="48">
        <v>0</v>
      </c>
      <c r="R220" s="48">
        <v>0</v>
      </c>
      <c r="S220" s="48">
        <v>161.66999999999999</v>
      </c>
      <c r="T220" s="48">
        <v>0</v>
      </c>
      <c r="U220" s="46">
        <f t="shared" si="78"/>
        <v>569.16</v>
      </c>
      <c r="V220" s="48">
        <v>281.14999999999998</v>
      </c>
      <c r="W220" s="48">
        <v>0</v>
      </c>
      <c r="X220" s="46">
        <f>SUM(V220:W220)</f>
        <v>281.14999999999998</v>
      </c>
      <c r="Y220" s="48">
        <v>0</v>
      </c>
      <c r="Z220" s="48">
        <v>0</v>
      </c>
      <c r="AA220" s="48">
        <v>0</v>
      </c>
      <c r="AB220" s="48">
        <v>0</v>
      </c>
      <c r="AC220" s="46">
        <f t="shared" si="80"/>
        <v>0</v>
      </c>
      <c r="AD220" s="48">
        <v>182.72</v>
      </c>
      <c r="AE220" s="46">
        <f t="shared" si="81"/>
        <v>182.72</v>
      </c>
      <c r="AF220" s="48"/>
      <c r="AG220" s="46">
        <f t="shared" si="82"/>
        <v>1036.03</v>
      </c>
    </row>
    <row r="221" spans="1:34">
      <c r="A221" s="56">
        <v>43306</v>
      </c>
      <c r="B221" s="48">
        <v>375.86</v>
      </c>
      <c r="C221" s="48">
        <v>2380</v>
      </c>
      <c r="D221" s="48">
        <v>0</v>
      </c>
      <c r="E221" s="48">
        <v>0</v>
      </c>
      <c r="F221" s="48">
        <v>135</v>
      </c>
      <c r="G221" s="46">
        <f>SUM(B221:F221)</f>
        <v>2890.86</v>
      </c>
      <c r="H221" s="48">
        <v>38</v>
      </c>
      <c r="I221" s="48">
        <v>0</v>
      </c>
      <c r="J221" s="48">
        <v>40.96</v>
      </c>
      <c r="K221" s="48">
        <v>1657.94</v>
      </c>
      <c r="L221" s="48">
        <v>227.47</v>
      </c>
      <c r="M221" s="48">
        <v>11</v>
      </c>
      <c r="N221" s="48">
        <v>548.04</v>
      </c>
      <c r="O221" s="48">
        <v>249.4</v>
      </c>
      <c r="P221" s="48">
        <v>99.47</v>
      </c>
      <c r="Q221" s="48">
        <v>0</v>
      </c>
      <c r="R221" s="48">
        <v>0</v>
      </c>
      <c r="S221" s="48">
        <v>109.14</v>
      </c>
      <c r="T221" s="48">
        <v>0</v>
      </c>
      <c r="U221" s="46">
        <f t="shared" si="78"/>
        <v>2981.4199999999996</v>
      </c>
      <c r="V221" s="48">
        <v>196.9</v>
      </c>
      <c r="W221" s="48">
        <v>0</v>
      </c>
      <c r="X221" s="46">
        <f t="shared" si="79"/>
        <v>196.9</v>
      </c>
      <c r="Y221" s="48">
        <v>0</v>
      </c>
      <c r="Z221" s="48">
        <v>0</v>
      </c>
      <c r="AA221" s="48">
        <v>0</v>
      </c>
      <c r="AB221" s="48">
        <v>0</v>
      </c>
      <c r="AC221" s="46">
        <f t="shared" si="80"/>
        <v>0</v>
      </c>
      <c r="AD221" s="48">
        <v>5668.71</v>
      </c>
      <c r="AE221" s="46">
        <f t="shared" si="81"/>
        <v>5668.71</v>
      </c>
      <c r="AF221" s="48"/>
      <c r="AG221" s="46">
        <f t="shared" si="82"/>
        <v>11737.89</v>
      </c>
    </row>
    <row r="222" spans="1:34">
      <c r="A222" s="56">
        <v>43307</v>
      </c>
      <c r="B222" s="48">
        <v>0</v>
      </c>
      <c r="C222" s="48">
        <v>41.67</v>
      </c>
      <c r="D222" s="48">
        <v>0</v>
      </c>
      <c r="E222" s="48">
        <v>0</v>
      </c>
      <c r="F222" s="48">
        <v>0</v>
      </c>
      <c r="G222" s="46">
        <f t="shared" si="83"/>
        <v>41.67</v>
      </c>
      <c r="H222" s="48">
        <v>53.5</v>
      </c>
      <c r="I222" s="48">
        <v>0</v>
      </c>
      <c r="J222" s="48">
        <v>8.64</v>
      </c>
      <c r="K222" s="48">
        <v>28.8</v>
      </c>
      <c r="L222" s="48">
        <v>2.59</v>
      </c>
      <c r="M222" s="48">
        <v>0</v>
      </c>
      <c r="N222" s="48">
        <v>164</v>
      </c>
      <c r="O222" s="48">
        <v>148.66</v>
      </c>
      <c r="P222" s="48">
        <v>5.18</v>
      </c>
      <c r="Q222" s="48">
        <v>0</v>
      </c>
      <c r="R222" s="48">
        <v>7.5</v>
      </c>
      <c r="S222" s="48">
        <v>54</v>
      </c>
      <c r="T222" s="48">
        <v>0</v>
      </c>
      <c r="U222" s="46">
        <f t="shared" si="78"/>
        <v>472.86999999999995</v>
      </c>
      <c r="V222" s="48">
        <v>226.35</v>
      </c>
      <c r="W222" s="48">
        <v>0</v>
      </c>
      <c r="X222" s="46">
        <f t="shared" si="79"/>
        <v>226.35</v>
      </c>
      <c r="Y222" s="48">
        <v>0</v>
      </c>
      <c r="Z222" s="48">
        <v>12</v>
      </c>
      <c r="AA222" s="48">
        <v>0</v>
      </c>
      <c r="AB222" s="48">
        <v>0</v>
      </c>
      <c r="AC222" s="46">
        <f t="shared" si="80"/>
        <v>12</v>
      </c>
      <c r="AD222" s="48">
        <v>2848.59</v>
      </c>
      <c r="AE222" s="46">
        <f t="shared" si="81"/>
        <v>2848.59</v>
      </c>
      <c r="AF222" s="48"/>
      <c r="AG222" s="46">
        <f t="shared" si="82"/>
        <v>3601.48</v>
      </c>
    </row>
    <row r="223" spans="1:34">
      <c r="A223" s="56">
        <v>43308</v>
      </c>
      <c r="B223" s="48">
        <v>552.52</v>
      </c>
      <c r="C223" s="48">
        <v>17.5</v>
      </c>
      <c r="D223" s="48">
        <v>0</v>
      </c>
      <c r="E223" s="48">
        <v>0</v>
      </c>
      <c r="F223" s="48">
        <v>0</v>
      </c>
      <c r="G223" s="46">
        <f t="shared" si="83"/>
        <v>570.02</v>
      </c>
      <c r="H223" s="48">
        <v>63.5</v>
      </c>
      <c r="I223" s="48">
        <v>0</v>
      </c>
      <c r="J223" s="48">
        <v>40.840000000000003</v>
      </c>
      <c r="K223" s="48">
        <v>966.92</v>
      </c>
      <c r="L223" s="48">
        <v>1.7</v>
      </c>
      <c r="M223" s="48">
        <v>6</v>
      </c>
      <c r="N223" s="48">
        <v>212.31</v>
      </c>
      <c r="O223" s="48">
        <v>137.65</v>
      </c>
      <c r="P223" s="48">
        <v>70.48</v>
      </c>
      <c r="Q223" s="48">
        <v>250</v>
      </c>
      <c r="R223" s="48">
        <v>2.5</v>
      </c>
      <c r="S223" s="48">
        <v>70</v>
      </c>
      <c r="T223" s="48">
        <v>0</v>
      </c>
      <c r="U223" s="46">
        <f t="shared" si="78"/>
        <v>1821.9</v>
      </c>
      <c r="V223" s="48">
        <v>248.65</v>
      </c>
      <c r="W223" s="48">
        <v>0</v>
      </c>
      <c r="X223" s="46">
        <f t="shared" si="79"/>
        <v>248.65</v>
      </c>
      <c r="Y223" s="48">
        <v>0</v>
      </c>
      <c r="Z223" s="48">
        <v>0</v>
      </c>
      <c r="AA223" s="48">
        <v>0</v>
      </c>
      <c r="AB223" s="48">
        <v>0</v>
      </c>
      <c r="AC223" s="46">
        <f t="shared" si="80"/>
        <v>0</v>
      </c>
      <c r="AD223" s="48">
        <v>1941.32</v>
      </c>
      <c r="AE223" s="46">
        <f t="shared" si="81"/>
        <v>1941.32</v>
      </c>
      <c r="AF223" s="48"/>
      <c r="AG223" s="46">
        <f t="shared" si="82"/>
        <v>4581.8899999999994</v>
      </c>
    </row>
    <row r="224" spans="1:34">
      <c r="A224" s="56">
        <v>43311</v>
      </c>
      <c r="B224" s="48">
        <v>3186.81</v>
      </c>
      <c r="C224" s="48">
        <v>22.5</v>
      </c>
      <c r="D224" s="48">
        <v>0</v>
      </c>
      <c r="E224" s="48">
        <v>0</v>
      </c>
      <c r="F224" s="48">
        <v>0</v>
      </c>
      <c r="G224" s="46">
        <f>SUM(B224:F224)</f>
        <v>3209.31</v>
      </c>
      <c r="H224" s="48">
        <v>76</v>
      </c>
      <c r="I224" s="48">
        <v>1</v>
      </c>
      <c r="J224" s="48">
        <v>71.62</v>
      </c>
      <c r="K224" s="48">
        <v>1770.1</v>
      </c>
      <c r="L224" s="48">
        <v>2.4</v>
      </c>
      <c r="M224" s="48">
        <v>11</v>
      </c>
      <c r="N224" s="48">
        <v>443.27</v>
      </c>
      <c r="O224" s="48">
        <v>1020.46</v>
      </c>
      <c r="P224" s="48">
        <v>66.31</v>
      </c>
      <c r="Q224" s="48">
        <v>0</v>
      </c>
      <c r="R224" s="48">
        <v>10</v>
      </c>
      <c r="S224" s="48">
        <v>0</v>
      </c>
      <c r="T224" s="48">
        <v>0</v>
      </c>
      <c r="U224" s="46">
        <f t="shared" si="78"/>
        <v>3472.16</v>
      </c>
      <c r="V224" s="48">
        <v>491.1</v>
      </c>
      <c r="W224" s="48">
        <v>0</v>
      </c>
      <c r="X224" s="46">
        <f t="shared" si="79"/>
        <v>491.1</v>
      </c>
      <c r="Y224" s="48">
        <v>0</v>
      </c>
      <c r="Z224" s="48">
        <v>3</v>
      </c>
      <c r="AA224" s="48">
        <v>0</v>
      </c>
      <c r="AB224" s="48">
        <v>0</v>
      </c>
      <c r="AC224" s="46">
        <f t="shared" si="80"/>
        <v>3</v>
      </c>
      <c r="AD224" s="48">
        <v>3051.97</v>
      </c>
      <c r="AE224" s="46">
        <f t="shared" si="81"/>
        <v>3051.97</v>
      </c>
      <c r="AF224" s="48"/>
      <c r="AG224" s="46">
        <f t="shared" si="82"/>
        <v>10227.539999999999</v>
      </c>
    </row>
    <row r="225" spans="1:35">
      <c r="A225" s="56">
        <v>43312</v>
      </c>
      <c r="B225" s="48">
        <v>220</v>
      </c>
      <c r="C225" s="48">
        <v>0</v>
      </c>
      <c r="D225" s="48">
        <v>0</v>
      </c>
      <c r="E225" s="48">
        <v>0</v>
      </c>
      <c r="F225" s="48">
        <v>0</v>
      </c>
      <c r="G225" s="46">
        <f>SUM(B225:F225)</f>
        <v>220</v>
      </c>
      <c r="H225" s="48">
        <v>97</v>
      </c>
      <c r="I225" s="48">
        <v>1</v>
      </c>
      <c r="J225" s="48">
        <v>44.05</v>
      </c>
      <c r="K225" s="48">
        <v>48.54</v>
      </c>
      <c r="L225" s="48">
        <v>2.2400000000000002</v>
      </c>
      <c r="M225" s="48">
        <v>22</v>
      </c>
      <c r="N225" s="48">
        <v>55.65</v>
      </c>
      <c r="O225" s="48">
        <v>231.5</v>
      </c>
      <c r="P225" s="48">
        <v>13.05</v>
      </c>
      <c r="Q225" s="48">
        <v>0</v>
      </c>
      <c r="R225" s="48">
        <v>146</v>
      </c>
      <c r="S225" s="48">
        <v>0</v>
      </c>
      <c r="T225" s="48">
        <v>0</v>
      </c>
      <c r="U225" s="46">
        <f t="shared" si="78"/>
        <v>661.03</v>
      </c>
      <c r="V225" s="48">
        <v>416.3</v>
      </c>
      <c r="W225" s="48">
        <v>0</v>
      </c>
      <c r="X225" s="46">
        <f t="shared" si="79"/>
        <v>416.3</v>
      </c>
      <c r="Y225" s="48">
        <v>0</v>
      </c>
      <c r="Z225" s="48">
        <v>0</v>
      </c>
      <c r="AA225" s="48">
        <v>0</v>
      </c>
      <c r="AB225" s="48">
        <v>0</v>
      </c>
      <c r="AC225" s="46">
        <f t="shared" si="80"/>
        <v>0</v>
      </c>
      <c r="AD225" s="48">
        <v>81.543999999999997</v>
      </c>
      <c r="AE225" s="46">
        <f t="shared" si="81"/>
        <v>81.543999999999997</v>
      </c>
      <c r="AF225" s="48"/>
      <c r="AG225" s="46">
        <f t="shared" si="82"/>
        <v>1378.874</v>
      </c>
    </row>
    <row r="226" spans="1:35">
      <c r="A226" s="57"/>
      <c r="B226" s="48"/>
      <c r="C226" s="48"/>
      <c r="D226" s="48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6"/>
      <c r="V226" s="48"/>
      <c r="W226" s="48"/>
      <c r="X226" s="46"/>
      <c r="Y226" s="48"/>
      <c r="Z226" s="48"/>
      <c r="AA226" s="48"/>
      <c r="AB226" s="48"/>
      <c r="AC226" s="46"/>
      <c r="AD226" s="48"/>
      <c r="AE226" s="46"/>
      <c r="AF226" s="48"/>
      <c r="AG226" s="46"/>
    </row>
    <row r="227" spans="1:35">
      <c r="A227" s="57"/>
      <c r="B227" s="48">
        <f t="shared" ref="B227:AG227" si="84">SUM(B203:B225)</f>
        <v>10271.569999999998</v>
      </c>
      <c r="C227" s="48">
        <f t="shared" si="84"/>
        <v>3483.53</v>
      </c>
      <c r="D227" s="48">
        <f t="shared" si="84"/>
        <v>130.34</v>
      </c>
      <c r="E227" s="48">
        <f t="shared" si="84"/>
        <v>0</v>
      </c>
      <c r="F227" s="48">
        <f t="shared" si="84"/>
        <v>180.12</v>
      </c>
      <c r="G227" s="46">
        <f t="shared" si="84"/>
        <v>14065.560000000001</v>
      </c>
      <c r="H227" s="48">
        <f t="shared" si="84"/>
        <v>1395.5</v>
      </c>
      <c r="I227" s="48">
        <f t="shared" si="84"/>
        <v>9</v>
      </c>
      <c r="J227" s="48">
        <f t="shared" si="84"/>
        <v>1350.09</v>
      </c>
      <c r="K227" s="48">
        <f t="shared" si="84"/>
        <v>17172.059999999998</v>
      </c>
      <c r="L227" s="48">
        <f t="shared" si="84"/>
        <v>377.44999999999993</v>
      </c>
      <c r="M227" s="48">
        <f t="shared" si="84"/>
        <v>170</v>
      </c>
      <c r="N227" s="48">
        <f t="shared" si="84"/>
        <v>4564.4399999999987</v>
      </c>
      <c r="O227" s="48">
        <f t="shared" si="84"/>
        <v>7872.2699999999986</v>
      </c>
      <c r="P227" s="48">
        <f t="shared" si="84"/>
        <v>1915.27</v>
      </c>
      <c r="Q227" s="48">
        <f t="shared" si="84"/>
        <v>18080</v>
      </c>
      <c r="R227" s="48">
        <f t="shared" si="84"/>
        <v>198.5</v>
      </c>
      <c r="S227" s="48">
        <f t="shared" si="84"/>
        <v>2292.9699999999998</v>
      </c>
      <c r="T227" s="48">
        <f t="shared" si="84"/>
        <v>0</v>
      </c>
      <c r="U227" s="46">
        <f t="shared" si="84"/>
        <v>55397.550000000017</v>
      </c>
      <c r="V227" s="48">
        <f t="shared" si="84"/>
        <v>6886.88</v>
      </c>
      <c r="W227" s="48">
        <f t="shared" si="84"/>
        <v>0</v>
      </c>
      <c r="X227" s="46">
        <f t="shared" si="84"/>
        <v>6886.88</v>
      </c>
      <c r="Y227" s="48">
        <f t="shared" si="84"/>
        <v>153.72999999999999</v>
      </c>
      <c r="Z227" s="48">
        <f t="shared" si="84"/>
        <v>21</v>
      </c>
      <c r="AA227" s="48">
        <f t="shared" si="84"/>
        <v>186.81300000000002</v>
      </c>
      <c r="AB227" s="48">
        <f t="shared" si="84"/>
        <v>0</v>
      </c>
      <c r="AC227" s="46">
        <f t="shared" si="84"/>
        <v>361.54299999999995</v>
      </c>
      <c r="AD227" s="48">
        <f t="shared" si="84"/>
        <v>26990.184000000001</v>
      </c>
      <c r="AE227" s="46">
        <f t="shared" si="84"/>
        <v>26990.184000000001</v>
      </c>
      <c r="AF227" s="48"/>
      <c r="AG227" s="55">
        <f t="shared" si="84"/>
        <v>103701.71699999998</v>
      </c>
      <c r="AH227" s="4"/>
      <c r="AI227" s="4"/>
    </row>
    <row r="228" spans="1:35">
      <c r="A228" s="57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6" t="s">
        <v>34</v>
      </c>
      <c r="AF228" s="48"/>
      <c r="AG228" s="55">
        <v>35383.410000000003</v>
      </c>
    </row>
    <row r="229" spans="1:35">
      <c r="A229" s="57"/>
      <c r="B229" s="48"/>
      <c r="C229" s="48"/>
      <c r="D229" s="48"/>
      <c r="E229" s="48"/>
      <c r="F229" s="48"/>
      <c r="G229" s="48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6" t="s">
        <v>35</v>
      </c>
      <c r="AF229" s="48"/>
      <c r="AG229" s="55">
        <v>106150.24</v>
      </c>
    </row>
    <row r="230" spans="1:35" ht="16.5" customHeight="1">
      <c r="A230" s="57"/>
      <c r="B230" s="48"/>
      <c r="C230" s="48"/>
      <c r="D230" s="48"/>
      <c r="E230" s="48"/>
      <c r="F230" s="48"/>
      <c r="G230" s="48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6"/>
      <c r="V230" s="48"/>
      <c r="W230" s="48"/>
      <c r="X230" s="46"/>
      <c r="Y230" s="48"/>
      <c r="Z230" s="48"/>
      <c r="AA230" s="48"/>
      <c r="AB230" s="48"/>
      <c r="AC230" s="46"/>
      <c r="AD230" s="48"/>
      <c r="AE230" s="46"/>
      <c r="AF230" s="48"/>
      <c r="AG230" s="55"/>
    </row>
    <row r="231" spans="1:35" ht="16.5" customHeight="1">
      <c r="A231" s="57"/>
      <c r="B231" s="48"/>
      <c r="C231" s="48"/>
      <c r="D231" s="48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6"/>
      <c r="V231" s="48"/>
      <c r="W231" s="48"/>
      <c r="X231" s="46"/>
      <c r="Y231" s="48"/>
      <c r="Z231" s="48"/>
      <c r="AA231" s="48"/>
      <c r="AB231" s="48"/>
      <c r="AC231" s="46"/>
      <c r="AD231" s="48"/>
      <c r="AE231" s="8" t="s">
        <v>82</v>
      </c>
      <c r="AG231" s="55">
        <f>SUM(AG226:AG229)</f>
        <v>245235.36699999997</v>
      </c>
    </row>
    <row r="232" spans="1:35" ht="22.5">
      <c r="B232" s="45"/>
      <c r="C232" s="45"/>
      <c r="D232" s="100" t="s">
        <v>28</v>
      </c>
      <c r="E232" s="100"/>
      <c r="F232" s="100"/>
      <c r="G232" s="100"/>
      <c r="H232" s="100"/>
      <c r="I232" s="100"/>
      <c r="J232" s="100"/>
      <c r="K232" s="100"/>
      <c r="L232" s="100"/>
      <c r="M232" s="45"/>
      <c r="N232" s="45"/>
      <c r="O232" s="45"/>
      <c r="P232" s="45"/>
      <c r="Q232" s="45"/>
      <c r="R232" s="45"/>
      <c r="S232" s="45"/>
      <c r="T232" s="45"/>
      <c r="U232" s="46"/>
      <c r="V232" s="45"/>
      <c r="W232" s="45"/>
      <c r="X232" s="46"/>
      <c r="Y232" s="45"/>
      <c r="Z232" s="45"/>
      <c r="AA232" s="45"/>
      <c r="AB232" s="45"/>
      <c r="AC232" s="46"/>
      <c r="AE232"/>
      <c r="AG232"/>
    </row>
    <row r="233" spans="1:35" ht="22.5">
      <c r="B233" s="4"/>
      <c r="C233" s="4"/>
      <c r="D233" s="100" t="s">
        <v>80</v>
      </c>
      <c r="E233" s="100"/>
      <c r="F233" s="100"/>
      <c r="G233" s="100"/>
      <c r="H233" s="100"/>
      <c r="I233" s="100"/>
      <c r="J233" s="100"/>
      <c r="K233" s="100"/>
      <c r="L233" s="100"/>
      <c r="M233" s="4"/>
      <c r="N233" s="4"/>
      <c r="O233" s="4"/>
      <c r="P233" s="4"/>
      <c r="Q233" s="4"/>
      <c r="R233" s="4"/>
      <c r="S233" s="4"/>
      <c r="T233" s="4"/>
      <c r="U233" s="8"/>
      <c r="V233" s="4"/>
      <c r="W233" s="4"/>
      <c r="X233" s="8"/>
      <c r="Y233" s="4"/>
      <c r="Z233" s="4"/>
      <c r="AA233" s="4"/>
      <c r="AB233" s="4"/>
      <c r="AC233" s="8"/>
      <c r="AD233" s="4"/>
      <c r="AG233" s="20"/>
    </row>
    <row r="234" spans="1:35">
      <c r="B234" s="4"/>
      <c r="C234" s="4"/>
      <c r="D234" s="4"/>
      <c r="E234" s="4"/>
      <c r="F234" s="4"/>
      <c r="G234" s="8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8"/>
      <c r="V234" s="4"/>
      <c r="W234" s="4"/>
      <c r="X234" s="8"/>
      <c r="Y234" s="4"/>
      <c r="Z234" s="4"/>
      <c r="AA234" s="4"/>
      <c r="AB234" s="4"/>
      <c r="AC234" s="8"/>
      <c r="AD234" s="4"/>
      <c r="AE234" s="8"/>
      <c r="AG234" s="8"/>
    </row>
    <row r="235" spans="1:35" s="19" customFormat="1" ht="20.25" customHeight="1">
      <c r="A235" s="58"/>
      <c r="B235" s="37">
        <v>85119001</v>
      </c>
      <c r="C235" s="37">
        <v>85119003</v>
      </c>
      <c r="D235" s="37">
        <v>85119018</v>
      </c>
      <c r="E235" s="37">
        <v>11802</v>
      </c>
      <c r="F235" s="37">
        <v>11804</v>
      </c>
      <c r="G235" s="37">
        <v>21310001</v>
      </c>
      <c r="H235" s="37">
        <v>85801005</v>
      </c>
      <c r="I235" s="37">
        <v>858011006</v>
      </c>
      <c r="J235" s="37">
        <v>85801008</v>
      </c>
      <c r="K235" s="37">
        <v>85801009</v>
      </c>
      <c r="L235" s="37">
        <v>85801099</v>
      </c>
      <c r="M235" s="37">
        <v>85801011</v>
      </c>
      <c r="N235" s="37">
        <v>85801014</v>
      </c>
      <c r="O235" s="37">
        <v>85801015</v>
      </c>
      <c r="P235" s="37">
        <v>85801017</v>
      </c>
      <c r="Q235" s="37">
        <v>85801018</v>
      </c>
      <c r="R235" s="37">
        <v>85801019</v>
      </c>
      <c r="S235" s="37">
        <v>95803010</v>
      </c>
      <c r="T235" s="37">
        <v>85803099</v>
      </c>
      <c r="U235" s="37">
        <v>21312001</v>
      </c>
      <c r="V235" s="37">
        <v>85807001</v>
      </c>
      <c r="W235" s="37">
        <v>85807099</v>
      </c>
      <c r="X235" s="37">
        <v>21314001</v>
      </c>
      <c r="Y235" s="37">
        <v>85601002</v>
      </c>
      <c r="Z235" s="37">
        <v>85601012</v>
      </c>
      <c r="AA235" s="37">
        <v>85601014</v>
      </c>
      <c r="AB235" s="37">
        <v>85909099</v>
      </c>
      <c r="AC235" s="37">
        <v>21315001</v>
      </c>
    </row>
    <row r="236" spans="1:35" s="61" customFormat="1" ht="60.75" customHeight="1">
      <c r="A236" s="59" t="s">
        <v>54</v>
      </c>
      <c r="B236" s="24" t="s">
        <v>0</v>
      </c>
      <c r="C236" s="24" t="s">
        <v>1</v>
      </c>
      <c r="D236" s="24" t="s">
        <v>2</v>
      </c>
      <c r="E236" s="24" t="s">
        <v>40</v>
      </c>
      <c r="F236" s="24" t="s">
        <v>41</v>
      </c>
      <c r="G236" s="24" t="s">
        <v>22</v>
      </c>
      <c r="H236" s="24" t="s">
        <v>3</v>
      </c>
      <c r="I236" s="24" t="s">
        <v>4</v>
      </c>
      <c r="J236" s="24" t="s">
        <v>5</v>
      </c>
      <c r="K236" s="24" t="s">
        <v>6</v>
      </c>
      <c r="L236" s="24" t="s">
        <v>7</v>
      </c>
      <c r="M236" s="24" t="s">
        <v>8</v>
      </c>
      <c r="N236" s="24" t="s">
        <v>9</v>
      </c>
      <c r="O236" s="24" t="s">
        <v>10</v>
      </c>
      <c r="P236" s="24" t="s">
        <v>11</v>
      </c>
      <c r="Q236" s="24" t="s">
        <v>12</v>
      </c>
      <c r="R236" s="24" t="s">
        <v>13</v>
      </c>
      <c r="S236" s="24" t="s">
        <v>14</v>
      </c>
      <c r="T236" s="24" t="s">
        <v>15</v>
      </c>
      <c r="U236" s="24" t="s">
        <v>23</v>
      </c>
      <c r="V236" s="24" t="s">
        <v>25</v>
      </c>
      <c r="W236" s="24" t="s">
        <v>16</v>
      </c>
      <c r="X236" s="24" t="s">
        <v>24</v>
      </c>
      <c r="Y236" s="24" t="s">
        <v>17</v>
      </c>
      <c r="Z236" s="24" t="s">
        <v>18</v>
      </c>
      <c r="AA236" s="24" t="s">
        <v>19</v>
      </c>
      <c r="AB236" s="24" t="s">
        <v>20</v>
      </c>
      <c r="AC236" s="24" t="s">
        <v>26</v>
      </c>
      <c r="AD236" s="24" t="s">
        <v>21</v>
      </c>
      <c r="AE236" s="24" t="s">
        <v>27</v>
      </c>
      <c r="AF236" s="60"/>
      <c r="AG236" s="24" t="s">
        <v>61</v>
      </c>
    </row>
    <row r="237" spans="1:35">
      <c r="B237" s="4"/>
      <c r="C237" s="4"/>
      <c r="D237" s="4"/>
      <c r="E237" s="4"/>
      <c r="F237" s="4"/>
      <c r="G237" s="8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8"/>
      <c r="V237" s="4"/>
      <c r="W237" s="4"/>
      <c r="X237" s="8"/>
      <c r="Y237" s="4"/>
      <c r="Z237" s="4"/>
      <c r="AA237" s="4"/>
      <c r="AB237" s="4"/>
      <c r="AC237" s="8"/>
      <c r="AD237" s="4"/>
      <c r="AE237" s="8"/>
      <c r="AG237" s="8"/>
    </row>
    <row r="238" spans="1:35" s="7" customFormat="1">
      <c r="A238" s="56">
        <v>43313</v>
      </c>
      <c r="B238" s="48">
        <v>0</v>
      </c>
      <c r="C238" s="48">
        <v>0</v>
      </c>
      <c r="D238" s="48">
        <v>0</v>
      </c>
      <c r="E238" s="48">
        <v>0</v>
      </c>
      <c r="F238" s="48">
        <v>0</v>
      </c>
      <c r="G238" s="46">
        <f>SUM(B238:F238)</f>
        <v>0</v>
      </c>
      <c r="H238" s="48">
        <v>24</v>
      </c>
      <c r="I238" s="48">
        <v>0</v>
      </c>
      <c r="J238" s="48">
        <v>41.8</v>
      </c>
      <c r="K238" s="48">
        <v>56.56</v>
      </c>
      <c r="L238" s="48">
        <v>0</v>
      </c>
      <c r="M238" s="48">
        <v>0</v>
      </c>
      <c r="N238" s="48">
        <v>25.56</v>
      </c>
      <c r="O238" s="48">
        <v>290.8</v>
      </c>
      <c r="P238" s="48">
        <v>3.59</v>
      </c>
      <c r="Q238" s="48">
        <v>0</v>
      </c>
      <c r="R238" s="48">
        <v>12.5</v>
      </c>
      <c r="S238" s="48">
        <v>3</v>
      </c>
      <c r="T238" s="48">
        <v>0</v>
      </c>
      <c r="U238" s="46">
        <f>SUM(H238:T238)</f>
        <v>457.81</v>
      </c>
      <c r="V238" s="48">
        <v>354.81</v>
      </c>
      <c r="W238" s="48">
        <v>0</v>
      </c>
      <c r="X238" s="46">
        <f>SUM(V238:W238)</f>
        <v>354.81</v>
      </c>
      <c r="Y238" s="48">
        <v>0</v>
      </c>
      <c r="Z238" s="48">
        <v>0</v>
      </c>
      <c r="AA238" s="48">
        <v>0</v>
      </c>
      <c r="AB238" s="48">
        <v>0</v>
      </c>
      <c r="AC238" s="46">
        <f>SUM(Y238:AB238)</f>
        <v>0</v>
      </c>
      <c r="AD238" s="48">
        <v>0</v>
      </c>
      <c r="AE238" s="46">
        <f>SUM(AD238)</f>
        <v>0</v>
      </c>
      <c r="AF238" s="48"/>
      <c r="AG238" s="46">
        <f>AE238+AC238+X238+U238+G238</f>
        <v>812.62</v>
      </c>
    </row>
    <row r="239" spans="1:35" s="7" customFormat="1">
      <c r="A239" s="56">
        <v>43314</v>
      </c>
      <c r="B239" s="48">
        <v>0</v>
      </c>
      <c r="C239" s="48">
        <v>0</v>
      </c>
      <c r="D239" s="48">
        <v>0</v>
      </c>
      <c r="E239" s="48">
        <v>0</v>
      </c>
      <c r="F239" s="48">
        <v>0</v>
      </c>
      <c r="G239" s="46">
        <f t="shared" ref="G239" si="85">SUM(B239:F239)</f>
        <v>0</v>
      </c>
      <c r="H239" s="48">
        <v>26</v>
      </c>
      <c r="I239" s="48">
        <v>0</v>
      </c>
      <c r="J239" s="48">
        <v>12.34</v>
      </c>
      <c r="K239" s="48">
        <v>185.83</v>
      </c>
      <c r="L239" s="48">
        <v>4.32</v>
      </c>
      <c r="M239" s="48">
        <v>0</v>
      </c>
      <c r="N239" s="48">
        <v>18.75</v>
      </c>
      <c r="O239" s="48">
        <v>160.36000000000001</v>
      </c>
      <c r="P239" s="48">
        <v>44.86</v>
      </c>
      <c r="Q239" s="48">
        <v>0</v>
      </c>
      <c r="R239" s="48">
        <v>7.5</v>
      </c>
      <c r="S239" s="48">
        <v>20</v>
      </c>
      <c r="T239" s="48">
        <v>0</v>
      </c>
      <c r="U239" s="46">
        <f t="shared" ref="U239:U245" si="86">SUM(H239:T239)</f>
        <v>479.96000000000004</v>
      </c>
      <c r="V239" s="48">
        <v>70.599999999999994</v>
      </c>
      <c r="W239" s="48">
        <v>0</v>
      </c>
      <c r="X239" s="46">
        <f t="shared" ref="X239:X245" si="87">SUM(V239:W239)</f>
        <v>70.599999999999994</v>
      </c>
      <c r="Y239" s="48">
        <v>0</v>
      </c>
      <c r="Z239" s="48">
        <v>0</v>
      </c>
      <c r="AA239" s="48">
        <v>0</v>
      </c>
      <c r="AB239" s="48">
        <v>0</v>
      </c>
      <c r="AC239" s="46">
        <f t="shared" ref="AC239:AC250" si="88">SUM(Y239:AB239)</f>
        <v>0</v>
      </c>
      <c r="AD239" s="48">
        <v>0</v>
      </c>
      <c r="AE239" s="46">
        <f t="shared" ref="AE239:AE245" si="89">SUM(AD239)</f>
        <v>0</v>
      </c>
      <c r="AF239" s="48"/>
      <c r="AG239" s="46">
        <f t="shared" ref="AG239:AG245" si="90">AE239+AC239+X239+U239+G239</f>
        <v>550.56000000000006</v>
      </c>
    </row>
    <row r="240" spans="1:35" s="7" customFormat="1">
      <c r="A240" s="64">
        <v>43315</v>
      </c>
      <c r="B240" s="98" t="s">
        <v>83</v>
      </c>
      <c r="C240" s="98"/>
      <c r="D240" s="98"/>
      <c r="E240" s="98"/>
      <c r="F240" s="98"/>
      <c r="G240" s="46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48">
        <v>0</v>
      </c>
      <c r="Q240" s="48">
        <v>0</v>
      </c>
      <c r="R240" s="48">
        <v>0</v>
      </c>
      <c r="S240" s="48">
        <v>0</v>
      </c>
      <c r="T240" s="48">
        <v>0</v>
      </c>
      <c r="U240" s="46">
        <v>0</v>
      </c>
      <c r="V240" s="48">
        <v>0</v>
      </c>
      <c r="W240" s="48">
        <v>0</v>
      </c>
      <c r="X240" s="46">
        <v>0</v>
      </c>
      <c r="Y240" s="48">
        <v>0</v>
      </c>
      <c r="Z240" s="48">
        <v>0</v>
      </c>
      <c r="AA240" s="48">
        <v>0</v>
      </c>
      <c r="AB240" s="48">
        <v>0</v>
      </c>
      <c r="AC240" s="46">
        <v>0</v>
      </c>
      <c r="AD240" s="48">
        <v>0</v>
      </c>
      <c r="AE240" s="46">
        <v>0</v>
      </c>
      <c r="AF240" s="48"/>
      <c r="AG240" s="46">
        <v>0</v>
      </c>
    </row>
    <row r="241" spans="1:33" s="7" customFormat="1">
      <c r="A241" s="64">
        <v>43318</v>
      </c>
      <c r="B241" s="98"/>
      <c r="C241" s="98"/>
      <c r="D241" s="98"/>
      <c r="E241" s="98"/>
      <c r="F241" s="98"/>
      <c r="G241" s="46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48">
        <v>0</v>
      </c>
      <c r="Q241" s="48">
        <v>0</v>
      </c>
      <c r="R241" s="48">
        <v>0</v>
      </c>
      <c r="S241" s="48">
        <v>0</v>
      </c>
      <c r="T241" s="48">
        <v>0</v>
      </c>
      <c r="U241" s="46">
        <v>0</v>
      </c>
      <c r="V241" s="48">
        <v>0</v>
      </c>
      <c r="W241" s="48">
        <v>0</v>
      </c>
      <c r="X241" s="46">
        <v>0</v>
      </c>
      <c r="Y241" s="48">
        <v>0</v>
      </c>
      <c r="Z241" s="48">
        <v>0</v>
      </c>
      <c r="AA241" s="48">
        <v>0</v>
      </c>
      <c r="AB241" s="48">
        <v>0</v>
      </c>
      <c r="AC241" s="46">
        <v>0</v>
      </c>
      <c r="AD241" s="48">
        <v>0</v>
      </c>
      <c r="AE241" s="46">
        <v>0</v>
      </c>
      <c r="AF241" s="48"/>
      <c r="AG241" s="46">
        <v>0</v>
      </c>
    </row>
    <row r="242" spans="1:33" s="7" customFormat="1" ht="17.25" customHeight="1">
      <c r="A242" s="56">
        <v>43319</v>
      </c>
      <c r="B242" s="48">
        <v>0</v>
      </c>
      <c r="C242" s="48">
        <v>0</v>
      </c>
      <c r="D242" s="48">
        <v>0</v>
      </c>
      <c r="E242" s="48">
        <v>0</v>
      </c>
      <c r="F242" s="48">
        <v>0</v>
      </c>
      <c r="G242" s="46">
        <f t="shared" ref="G242:G252" si="91">SUM(B242:F242)</f>
        <v>0</v>
      </c>
      <c r="H242" s="48">
        <v>94.5</v>
      </c>
      <c r="I242" s="48">
        <v>0</v>
      </c>
      <c r="J242" s="48">
        <v>17.82</v>
      </c>
      <c r="K242" s="48">
        <v>72.64</v>
      </c>
      <c r="L242" s="48">
        <v>3.24</v>
      </c>
      <c r="M242" s="48">
        <v>32</v>
      </c>
      <c r="N242" s="48">
        <v>50.99</v>
      </c>
      <c r="O242" s="48">
        <v>1046.75</v>
      </c>
      <c r="P242" s="48">
        <v>10.89</v>
      </c>
      <c r="Q242" s="48">
        <v>0</v>
      </c>
      <c r="R242" s="48">
        <v>2.5</v>
      </c>
      <c r="S242" s="48">
        <v>185.95</v>
      </c>
      <c r="T242" s="48">
        <v>0</v>
      </c>
      <c r="U242" s="46">
        <f t="shared" si="86"/>
        <v>1517.2800000000002</v>
      </c>
      <c r="V242" s="48">
        <v>314.25</v>
      </c>
      <c r="W242" s="48">
        <v>0</v>
      </c>
      <c r="X242" s="46">
        <f t="shared" si="87"/>
        <v>314.25</v>
      </c>
      <c r="Y242" s="48">
        <v>0</v>
      </c>
      <c r="Z242" s="48">
        <v>0</v>
      </c>
      <c r="AA242" s="48">
        <v>0</v>
      </c>
      <c r="AB242" s="48">
        <v>0</v>
      </c>
      <c r="AC242" s="46">
        <f t="shared" si="88"/>
        <v>0</v>
      </c>
      <c r="AD242" s="48">
        <v>274.14</v>
      </c>
      <c r="AE242" s="46">
        <f t="shared" si="89"/>
        <v>274.14</v>
      </c>
      <c r="AF242" s="48"/>
      <c r="AG242" s="46">
        <f t="shared" si="90"/>
        <v>2105.67</v>
      </c>
    </row>
    <row r="243" spans="1:33" s="7" customFormat="1" ht="16.5" customHeight="1">
      <c r="A243" s="56">
        <v>43320</v>
      </c>
      <c r="B243" s="48">
        <v>796.19</v>
      </c>
      <c r="C243" s="48">
        <v>0</v>
      </c>
      <c r="D243" s="48">
        <v>0</v>
      </c>
      <c r="E243" s="48">
        <v>13.5</v>
      </c>
      <c r="F243" s="48">
        <v>0</v>
      </c>
      <c r="G243" s="46">
        <f t="shared" si="91"/>
        <v>809.69</v>
      </c>
      <c r="H243" s="48">
        <v>121.5</v>
      </c>
      <c r="I243" s="48">
        <v>1</v>
      </c>
      <c r="J243" s="48">
        <v>60.36</v>
      </c>
      <c r="K243" s="48">
        <v>657.79</v>
      </c>
      <c r="L243" s="48">
        <v>6.55</v>
      </c>
      <c r="M243" s="48">
        <v>6</v>
      </c>
      <c r="N243" s="48">
        <v>277.93</v>
      </c>
      <c r="O243" s="48">
        <v>173.75</v>
      </c>
      <c r="P243" s="48">
        <v>56.95</v>
      </c>
      <c r="Q243" s="48">
        <v>0</v>
      </c>
      <c r="R243" s="48">
        <v>0</v>
      </c>
      <c r="S243" s="48">
        <v>84.28</v>
      </c>
      <c r="T243" s="48">
        <v>0</v>
      </c>
      <c r="U243" s="46">
        <f t="shared" si="86"/>
        <v>1446.11</v>
      </c>
      <c r="V243" s="48">
        <v>344.89</v>
      </c>
      <c r="W243" s="48">
        <v>0</v>
      </c>
      <c r="X243" s="46">
        <f t="shared" si="87"/>
        <v>344.89</v>
      </c>
      <c r="Y243" s="48">
        <v>0</v>
      </c>
      <c r="Z243" s="48">
        <v>0</v>
      </c>
      <c r="AA243" s="48">
        <v>0</v>
      </c>
      <c r="AB243" s="48">
        <v>0</v>
      </c>
      <c r="AC243" s="46">
        <f t="shared" si="88"/>
        <v>0</v>
      </c>
      <c r="AD243" s="48">
        <v>3376.97</v>
      </c>
      <c r="AE243" s="46">
        <f t="shared" si="89"/>
        <v>3376.97</v>
      </c>
      <c r="AF243" s="48"/>
      <c r="AG243" s="46">
        <f t="shared" si="90"/>
        <v>5977.66</v>
      </c>
    </row>
    <row r="244" spans="1:33" s="7" customFormat="1">
      <c r="A244" s="56">
        <v>43321</v>
      </c>
      <c r="B244" s="48">
        <v>97.68</v>
      </c>
      <c r="C244" s="48">
        <v>0</v>
      </c>
      <c r="D244" s="48">
        <v>0</v>
      </c>
      <c r="E244" s="48">
        <v>0</v>
      </c>
      <c r="F244" s="48">
        <v>0</v>
      </c>
      <c r="G244" s="46">
        <f t="shared" si="91"/>
        <v>97.68</v>
      </c>
      <c r="H244" s="48">
        <v>85.5</v>
      </c>
      <c r="I244" s="48">
        <v>2</v>
      </c>
      <c r="J244" s="48">
        <v>411.29</v>
      </c>
      <c r="K244" s="48">
        <v>4996.3</v>
      </c>
      <c r="L244" s="48">
        <v>56.55</v>
      </c>
      <c r="M244" s="48">
        <v>0</v>
      </c>
      <c r="N244" s="48">
        <v>499.33</v>
      </c>
      <c r="O244" s="48">
        <v>15</v>
      </c>
      <c r="P244" s="48">
        <v>715.49</v>
      </c>
      <c r="Q244" s="48">
        <v>0</v>
      </c>
      <c r="R244" s="48">
        <v>3</v>
      </c>
      <c r="S244" s="48">
        <v>2570.5700000000002</v>
      </c>
      <c r="T244" s="48">
        <v>0</v>
      </c>
      <c r="U244" s="46">
        <f t="shared" si="86"/>
        <v>9355.0300000000007</v>
      </c>
      <c r="V244" s="48">
        <v>278</v>
      </c>
      <c r="W244" s="48">
        <v>0</v>
      </c>
      <c r="X244" s="46">
        <f t="shared" si="87"/>
        <v>278</v>
      </c>
      <c r="Y244" s="48">
        <v>0</v>
      </c>
      <c r="Z244" s="48">
        <v>0</v>
      </c>
      <c r="AA244" s="48">
        <v>0</v>
      </c>
      <c r="AB244" s="48">
        <v>0</v>
      </c>
      <c r="AC244" s="46">
        <f t="shared" si="88"/>
        <v>0</v>
      </c>
      <c r="AD244" s="48">
        <v>724.68</v>
      </c>
      <c r="AE244" s="46">
        <f t="shared" si="89"/>
        <v>724.68</v>
      </c>
      <c r="AF244" s="48"/>
      <c r="AG244" s="46">
        <f t="shared" si="90"/>
        <v>10455.390000000001</v>
      </c>
    </row>
    <row r="245" spans="1:33" s="7" customFormat="1">
      <c r="A245" s="56">
        <v>43322</v>
      </c>
      <c r="B245" s="48">
        <v>33.229999999999997</v>
      </c>
      <c r="C245" s="48">
        <v>0</v>
      </c>
      <c r="D245" s="48">
        <v>0</v>
      </c>
      <c r="E245" s="48">
        <v>7</v>
      </c>
      <c r="F245" s="48">
        <v>0</v>
      </c>
      <c r="G245" s="46">
        <f t="shared" si="91"/>
        <v>40.229999999999997</v>
      </c>
      <c r="H245" s="48">
        <v>86</v>
      </c>
      <c r="I245" s="48">
        <v>0</v>
      </c>
      <c r="J245" s="48">
        <v>65.58</v>
      </c>
      <c r="K245" s="48">
        <v>210.77</v>
      </c>
      <c r="L245" s="48">
        <v>7.02</v>
      </c>
      <c r="M245" s="48">
        <v>12</v>
      </c>
      <c r="N245" s="48">
        <v>57.95</v>
      </c>
      <c r="O245" s="48">
        <v>276.35000000000002</v>
      </c>
      <c r="P245" s="48">
        <v>40.659999999999997</v>
      </c>
      <c r="Q245" s="48">
        <v>0</v>
      </c>
      <c r="R245" s="48">
        <v>0</v>
      </c>
      <c r="S245" s="48">
        <v>10</v>
      </c>
      <c r="T245" s="48">
        <v>0</v>
      </c>
      <c r="U245" s="46">
        <f t="shared" si="86"/>
        <v>766.33</v>
      </c>
      <c r="V245" s="48">
        <v>421.45</v>
      </c>
      <c r="W245" s="48">
        <v>0</v>
      </c>
      <c r="X245" s="46">
        <f t="shared" si="87"/>
        <v>421.45</v>
      </c>
      <c r="Y245" s="48">
        <v>0</v>
      </c>
      <c r="Z245" s="48">
        <v>0</v>
      </c>
      <c r="AA245" s="48">
        <v>0</v>
      </c>
      <c r="AB245" s="48">
        <v>0</v>
      </c>
      <c r="AC245" s="46">
        <f t="shared" si="88"/>
        <v>0</v>
      </c>
      <c r="AD245" s="48">
        <v>261.13</v>
      </c>
      <c r="AE245" s="46">
        <f t="shared" si="89"/>
        <v>261.13</v>
      </c>
      <c r="AF245" s="48"/>
      <c r="AG245" s="46">
        <f t="shared" si="90"/>
        <v>1489.1399999999999</v>
      </c>
    </row>
    <row r="246" spans="1:33" s="7" customFormat="1">
      <c r="A246" s="56">
        <v>43325</v>
      </c>
      <c r="B246" s="48">
        <v>242</v>
      </c>
      <c r="C246" s="48">
        <v>0</v>
      </c>
      <c r="D246" s="48">
        <v>0</v>
      </c>
      <c r="E246" s="48">
        <v>0</v>
      </c>
      <c r="F246" s="48">
        <v>0</v>
      </c>
      <c r="G246" s="46">
        <f t="shared" si="91"/>
        <v>242</v>
      </c>
      <c r="H246" s="48">
        <v>130</v>
      </c>
      <c r="I246" s="48">
        <v>1</v>
      </c>
      <c r="J246" s="48">
        <v>47.17</v>
      </c>
      <c r="K246" s="48">
        <v>388.69</v>
      </c>
      <c r="L246" s="48">
        <v>8.02</v>
      </c>
      <c r="M246" s="48">
        <v>6</v>
      </c>
      <c r="N246" s="48">
        <v>139.22</v>
      </c>
      <c r="O246" s="48">
        <v>539.70000000000005</v>
      </c>
      <c r="P246" s="48">
        <v>41.04</v>
      </c>
      <c r="Q246" s="48">
        <v>0</v>
      </c>
      <c r="R246" s="48">
        <v>20</v>
      </c>
      <c r="S246" s="48">
        <v>242</v>
      </c>
      <c r="T246" s="48">
        <v>0</v>
      </c>
      <c r="U246" s="46">
        <f t="shared" ref="U246" si="92">SUM(H246:T246)</f>
        <v>1562.8400000000001</v>
      </c>
      <c r="V246" s="48">
        <v>992.08</v>
      </c>
      <c r="W246" s="48">
        <v>0</v>
      </c>
      <c r="X246" s="46">
        <f t="shared" ref="X246" si="93">SUM(V246:W246)</f>
        <v>992.08</v>
      </c>
      <c r="Y246" s="48">
        <v>0</v>
      </c>
      <c r="Z246" s="48">
        <v>0</v>
      </c>
      <c r="AA246" s="48">
        <v>0</v>
      </c>
      <c r="AB246" s="48">
        <v>0</v>
      </c>
      <c r="AC246" s="46">
        <f t="shared" si="88"/>
        <v>0</v>
      </c>
      <c r="AD246" s="48">
        <v>661.02</v>
      </c>
      <c r="AE246" s="46">
        <f t="shared" ref="AE246" si="94">SUM(AD246)</f>
        <v>661.02</v>
      </c>
      <c r="AF246" s="48"/>
      <c r="AG246" s="46">
        <f t="shared" ref="AG246" si="95">AE246+AC246+X246+U246+G246</f>
        <v>3457.94</v>
      </c>
    </row>
    <row r="247" spans="1:33" s="7" customFormat="1">
      <c r="A247" s="56">
        <v>43326</v>
      </c>
      <c r="B247" s="48">
        <v>222.17</v>
      </c>
      <c r="C247" s="48">
        <v>0</v>
      </c>
      <c r="D247" s="48">
        <v>0</v>
      </c>
      <c r="E247" s="48">
        <v>0</v>
      </c>
      <c r="F247" s="48">
        <v>0</v>
      </c>
      <c r="G247" s="46">
        <f t="shared" si="91"/>
        <v>222.17</v>
      </c>
      <c r="H247" s="48">
        <v>97.5</v>
      </c>
      <c r="I247" s="48">
        <v>0</v>
      </c>
      <c r="J247" s="48">
        <v>49.73</v>
      </c>
      <c r="K247" s="48">
        <v>324.95</v>
      </c>
      <c r="L247" s="48">
        <v>0.92</v>
      </c>
      <c r="M247" s="48">
        <v>0</v>
      </c>
      <c r="N247" s="48">
        <v>65.349999999999994</v>
      </c>
      <c r="O247" s="48">
        <v>130.6</v>
      </c>
      <c r="P247" s="48">
        <v>38.43</v>
      </c>
      <c r="Q247" s="48">
        <v>0</v>
      </c>
      <c r="R247" s="48">
        <v>0</v>
      </c>
      <c r="S247" s="48">
        <v>95</v>
      </c>
      <c r="T247" s="48">
        <v>0</v>
      </c>
      <c r="U247" s="46">
        <f t="shared" ref="U247:U258" si="96">SUM(H247:T247)</f>
        <v>802.4799999999999</v>
      </c>
      <c r="V247" s="48">
        <v>323.39999999999998</v>
      </c>
      <c r="W247" s="48">
        <v>0</v>
      </c>
      <c r="X247" s="46">
        <f t="shared" ref="X247:X258" si="97">SUM(V247:W247)</f>
        <v>323.39999999999998</v>
      </c>
      <c r="Y247" s="48">
        <v>3.43</v>
      </c>
      <c r="Z247" s="48">
        <v>5.71</v>
      </c>
      <c r="AA247" s="48">
        <v>9.4</v>
      </c>
      <c r="AB247" s="48">
        <v>0</v>
      </c>
      <c r="AC247" s="46">
        <f t="shared" si="88"/>
        <v>18.54</v>
      </c>
      <c r="AD247" s="48">
        <v>155.87</v>
      </c>
      <c r="AE247" s="46">
        <f t="shared" ref="AE247:AE258" si="98">SUM(AD247)</f>
        <v>155.87</v>
      </c>
      <c r="AF247" s="48"/>
      <c r="AG247" s="46">
        <f t="shared" ref="AG247:AG258" si="99">AE247+AC247+X247+U247+G247</f>
        <v>1522.46</v>
      </c>
    </row>
    <row r="248" spans="1:33" s="7" customFormat="1">
      <c r="A248" s="56">
        <v>43327</v>
      </c>
      <c r="B248" s="48">
        <v>62</v>
      </c>
      <c r="C248" s="48">
        <v>0</v>
      </c>
      <c r="D248" s="48">
        <v>0</v>
      </c>
      <c r="E248" s="48">
        <v>0</v>
      </c>
      <c r="F248" s="48">
        <v>0</v>
      </c>
      <c r="G248" s="46">
        <f t="shared" si="91"/>
        <v>62</v>
      </c>
      <c r="H248" s="48">
        <v>71.5</v>
      </c>
      <c r="I248" s="48">
        <v>0</v>
      </c>
      <c r="J248" s="48">
        <v>77.53</v>
      </c>
      <c r="K248" s="48">
        <v>147.51</v>
      </c>
      <c r="L248" s="48">
        <v>112.78</v>
      </c>
      <c r="M248" s="48">
        <v>0</v>
      </c>
      <c r="N248" s="48">
        <v>55.3</v>
      </c>
      <c r="O248" s="48">
        <v>179.5</v>
      </c>
      <c r="P248" s="48">
        <v>59.99</v>
      </c>
      <c r="Q248" s="48">
        <v>0</v>
      </c>
      <c r="R248" s="48">
        <v>2.5</v>
      </c>
      <c r="S248" s="48">
        <v>38</v>
      </c>
      <c r="T248" s="48">
        <v>0</v>
      </c>
      <c r="U248" s="46">
        <f t="shared" si="96"/>
        <v>744.6099999999999</v>
      </c>
      <c r="V248" s="48">
        <v>442.74</v>
      </c>
      <c r="W248" s="48">
        <v>0</v>
      </c>
      <c r="X248" s="46">
        <f t="shared" si="97"/>
        <v>442.74</v>
      </c>
      <c r="Y248" s="48">
        <v>0</v>
      </c>
      <c r="Z248" s="48">
        <v>3</v>
      </c>
      <c r="AA248" s="48">
        <v>0</v>
      </c>
      <c r="AB248" s="48">
        <v>0</v>
      </c>
      <c r="AC248" s="46">
        <f t="shared" si="88"/>
        <v>3</v>
      </c>
      <c r="AD248" s="48">
        <v>90.38</v>
      </c>
      <c r="AE248" s="46">
        <f t="shared" si="98"/>
        <v>90.38</v>
      </c>
      <c r="AF248" s="48"/>
      <c r="AG248" s="46">
        <f t="shared" si="99"/>
        <v>1342.73</v>
      </c>
    </row>
    <row r="249" spans="1:33" s="7" customFormat="1">
      <c r="A249" s="56">
        <v>43328</v>
      </c>
      <c r="B249" s="48">
        <v>1037.6400000000001</v>
      </c>
      <c r="C249" s="48">
        <v>0</v>
      </c>
      <c r="D249" s="48">
        <v>0</v>
      </c>
      <c r="E249" s="48">
        <v>21</v>
      </c>
      <c r="F249" s="48">
        <v>0</v>
      </c>
      <c r="G249" s="46">
        <f t="shared" si="91"/>
        <v>1058.6400000000001</v>
      </c>
      <c r="H249" s="48">
        <v>79.5</v>
      </c>
      <c r="I249" s="48">
        <v>0</v>
      </c>
      <c r="J249" s="48">
        <v>99.63</v>
      </c>
      <c r="K249" s="48">
        <v>444</v>
      </c>
      <c r="L249" s="48">
        <v>6.99</v>
      </c>
      <c r="M249" s="48">
        <v>16</v>
      </c>
      <c r="N249" s="48">
        <v>531.02</v>
      </c>
      <c r="O249" s="48">
        <v>15</v>
      </c>
      <c r="P249" s="48">
        <v>58.87</v>
      </c>
      <c r="Q249" s="48">
        <v>8064</v>
      </c>
      <c r="R249" s="48">
        <v>5</v>
      </c>
      <c r="S249" s="48">
        <v>80</v>
      </c>
      <c r="T249" s="48">
        <v>0</v>
      </c>
      <c r="U249" s="46">
        <f t="shared" si="96"/>
        <v>9400.01</v>
      </c>
      <c r="V249" s="48">
        <v>302.52</v>
      </c>
      <c r="W249" s="48">
        <v>0</v>
      </c>
      <c r="X249" s="46">
        <f t="shared" si="97"/>
        <v>302.52</v>
      </c>
      <c r="Y249" s="48">
        <v>0</v>
      </c>
      <c r="Z249" s="48">
        <v>0</v>
      </c>
      <c r="AA249" s="48">
        <v>0</v>
      </c>
      <c r="AB249" s="48">
        <v>0</v>
      </c>
      <c r="AC249" s="46">
        <f t="shared" si="88"/>
        <v>0</v>
      </c>
      <c r="AD249" s="48">
        <v>391.42</v>
      </c>
      <c r="AE249" s="46">
        <f t="shared" si="98"/>
        <v>391.42</v>
      </c>
      <c r="AF249" s="48"/>
      <c r="AG249" s="46">
        <f t="shared" si="99"/>
        <v>11152.59</v>
      </c>
    </row>
    <row r="250" spans="1:33" s="7" customFormat="1">
      <c r="A250" s="56">
        <v>43329</v>
      </c>
      <c r="B250" s="48">
        <v>0</v>
      </c>
      <c r="C250" s="48">
        <v>0</v>
      </c>
      <c r="D250" s="48">
        <v>0</v>
      </c>
      <c r="E250" s="48">
        <v>3.5</v>
      </c>
      <c r="F250" s="48">
        <v>0</v>
      </c>
      <c r="G250" s="46">
        <f t="shared" si="91"/>
        <v>3.5</v>
      </c>
      <c r="H250" s="48">
        <v>43</v>
      </c>
      <c r="I250" s="48">
        <v>0</v>
      </c>
      <c r="J250" s="48">
        <v>67.400000000000006</v>
      </c>
      <c r="K250" s="48">
        <v>626.94000000000005</v>
      </c>
      <c r="L250" s="48">
        <v>17.02</v>
      </c>
      <c r="M250" s="48">
        <v>0</v>
      </c>
      <c r="N250" s="48">
        <v>232.29</v>
      </c>
      <c r="O250" s="48">
        <v>308.5</v>
      </c>
      <c r="P250" s="48">
        <v>65.8</v>
      </c>
      <c r="Q250" s="48">
        <v>0</v>
      </c>
      <c r="R250" s="48">
        <v>2.5</v>
      </c>
      <c r="S250" s="48">
        <v>765</v>
      </c>
      <c r="T250" s="48">
        <v>0</v>
      </c>
      <c r="U250" s="46">
        <f t="shared" si="96"/>
        <v>2128.4499999999998</v>
      </c>
      <c r="V250" s="48">
        <v>389.15</v>
      </c>
      <c r="W250" s="48">
        <v>0</v>
      </c>
      <c r="X250" s="46">
        <f t="shared" si="97"/>
        <v>389.15</v>
      </c>
      <c r="Y250" s="48">
        <v>0</v>
      </c>
      <c r="Z250" s="48">
        <v>0</v>
      </c>
      <c r="AA250" s="48">
        <v>0</v>
      </c>
      <c r="AB250" s="48">
        <v>0</v>
      </c>
      <c r="AC250" s="46">
        <f t="shared" si="88"/>
        <v>0</v>
      </c>
      <c r="AD250" s="48">
        <v>2618.2800000000002</v>
      </c>
      <c r="AE250" s="46">
        <f t="shared" si="98"/>
        <v>2618.2800000000002</v>
      </c>
      <c r="AF250" s="48"/>
      <c r="AG250" s="46">
        <f t="shared" si="99"/>
        <v>5139.38</v>
      </c>
    </row>
    <row r="251" spans="1:33" s="7" customFormat="1">
      <c r="A251" s="56">
        <v>43332</v>
      </c>
      <c r="B251" s="48">
        <v>109.3</v>
      </c>
      <c r="C251" s="48">
        <v>0</v>
      </c>
      <c r="D251" s="48">
        <v>0</v>
      </c>
      <c r="E251" s="48">
        <v>0</v>
      </c>
      <c r="F251" s="48">
        <v>0</v>
      </c>
      <c r="G251" s="46">
        <f t="shared" si="91"/>
        <v>109.3</v>
      </c>
      <c r="H251" s="48">
        <v>56.5</v>
      </c>
      <c r="I251" s="48">
        <v>2</v>
      </c>
      <c r="J251" s="48">
        <v>72.349999999999994</v>
      </c>
      <c r="K251" s="48">
        <v>269.54000000000002</v>
      </c>
      <c r="L251" s="48">
        <v>0.49</v>
      </c>
      <c r="M251" s="48">
        <v>6</v>
      </c>
      <c r="N251" s="48">
        <v>73.33</v>
      </c>
      <c r="O251" s="48">
        <v>604.20000000000005</v>
      </c>
      <c r="P251" s="48">
        <v>24.18</v>
      </c>
      <c r="Q251" s="48">
        <v>0</v>
      </c>
      <c r="R251" s="48">
        <v>10</v>
      </c>
      <c r="S251" s="48">
        <v>0</v>
      </c>
      <c r="T251" s="48">
        <v>0</v>
      </c>
      <c r="U251" s="46">
        <f t="shared" si="96"/>
        <v>1118.5900000000001</v>
      </c>
      <c r="V251" s="48">
        <v>630.54999999999995</v>
      </c>
      <c r="W251" s="48">
        <v>0</v>
      </c>
      <c r="X251" s="46">
        <f t="shared" si="97"/>
        <v>630.54999999999995</v>
      </c>
      <c r="Y251" s="48">
        <v>2.0699999999999998</v>
      </c>
      <c r="Z251" s="48">
        <v>5.71</v>
      </c>
      <c r="AA251" s="48">
        <v>5.25</v>
      </c>
      <c r="AB251" s="48">
        <v>0</v>
      </c>
      <c r="AC251" s="46">
        <f t="shared" ref="AC251:AC258" si="100">SUM(Y251:AB251)</f>
        <v>13.03</v>
      </c>
      <c r="AD251" s="48">
        <v>258.23</v>
      </c>
      <c r="AE251" s="46">
        <f t="shared" si="98"/>
        <v>258.23</v>
      </c>
      <c r="AF251" s="48"/>
      <c r="AG251" s="46">
        <f t="shared" si="99"/>
        <v>2129.7000000000003</v>
      </c>
    </row>
    <row r="252" spans="1:33" s="7" customFormat="1">
      <c r="A252" s="56">
        <v>43333</v>
      </c>
      <c r="B252" s="48">
        <v>691.48</v>
      </c>
      <c r="C252" s="48">
        <v>0</v>
      </c>
      <c r="D252" s="48">
        <v>0</v>
      </c>
      <c r="E252" s="48">
        <v>53.28</v>
      </c>
      <c r="F252" s="48">
        <v>0</v>
      </c>
      <c r="G252" s="46">
        <f t="shared" si="91"/>
        <v>744.76</v>
      </c>
      <c r="H252" s="48">
        <v>28.5</v>
      </c>
      <c r="I252" s="48">
        <v>1</v>
      </c>
      <c r="J252" s="48">
        <v>23.73</v>
      </c>
      <c r="K252" s="48">
        <v>251.63</v>
      </c>
      <c r="L252" s="48">
        <v>7.11</v>
      </c>
      <c r="M252" s="48">
        <v>10</v>
      </c>
      <c r="N252" s="48">
        <v>984.8</v>
      </c>
      <c r="O252" s="48">
        <v>166.3</v>
      </c>
      <c r="P252" s="48">
        <v>22.94</v>
      </c>
      <c r="Q252" s="48">
        <v>17830</v>
      </c>
      <c r="R252" s="48">
        <v>10</v>
      </c>
      <c r="S252" s="48">
        <v>35</v>
      </c>
      <c r="T252" s="48">
        <v>0</v>
      </c>
      <c r="U252" s="46">
        <f t="shared" si="96"/>
        <v>19371.009999999998</v>
      </c>
      <c r="V252" s="48">
        <v>244.15</v>
      </c>
      <c r="W252" s="48">
        <v>0</v>
      </c>
      <c r="X252" s="46">
        <f t="shared" si="97"/>
        <v>244.15</v>
      </c>
      <c r="Y252" s="48">
        <v>0</v>
      </c>
      <c r="Z252" s="48">
        <v>0</v>
      </c>
      <c r="AA252" s="48">
        <v>0</v>
      </c>
      <c r="AB252" s="48">
        <v>0</v>
      </c>
      <c r="AC252" s="46">
        <f t="shared" si="100"/>
        <v>0</v>
      </c>
      <c r="AD252" s="48">
        <v>482.36</v>
      </c>
      <c r="AE252" s="46">
        <f t="shared" si="98"/>
        <v>482.36</v>
      </c>
      <c r="AF252" s="48"/>
      <c r="AG252" s="46">
        <f t="shared" si="99"/>
        <v>20842.279999999995</v>
      </c>
    </row>
    <row r="253" spans="1:33" s="7" customFormat="1">
      <c r="A253" s="56">
        <v>43334</v>
      </c>
      <c r="B253" s="48">
        <v>21</v>
      </c>
      <c r="C253" s="48">
        <v>0</v>
      </c>
      <c r="D253" s="48">
        <v>0</v>
      </c>
      <c r="E253" s="48">
        <v>0</v>
      </c>
      <c r="F253" s="48">
        <v>0</v>
      </c>
      <c r="G253" s="46">
        <f t="shared" ref="G253:G259" si="101">SUM(B253:F253)</f>
        <v>21</v>
      </c>
      <c r="H253" s="48">
        <v>101.5</v>
      </c>
      <c r="I253" s="48">
        <v>0</v>
      </c>
      <c r="J253" s="48">
        <v>29.15</v>
      </c>
      <c r="K253" s="48">
        <v>2441.13</v>
      </c>
      <c r="L253" s="48">
        <v>226.33</v>
      </c>
      <c r="M253" s="48">
        <v>0</v>
      </c>
      <c r="N253" s="48">
        <v>338.73</v>
      </c>
      <c r="O253" s="48">
        <v>288.02999999999997</v>
      </c>
      <c r="P253" s="48">
        <v>150.4</v>
      </c>
      <c r="Q253" s="48">
        <v>0</v>
      </c>
      <c r="R253" s="48">
        <v>15</v>
      </c>
      <c r="S253" s="48">
        <v>73</v>
      </c>
      <c r="T253" s="48">
        <v>0</v>
      </c>
      <c r="U253" s="46">
        <f t="shared" si="96"/>
        <v>3663.27</v>
      </c>
      <c r="V253" s="48">
        <v>369.75</v>
      </c>
      <c r="W253" s="48">
        <v>0</v>
      </c>
      <c r="X253" s="46">
        <f t="shared" si="97"/>
        <v>369.75</v>
      </c>
      <c r="Y253" s="48">
        <v>0</v>
      </c>
      <c r="Z253" s="48">
        <v>0</v>
      </c>
      <c r="AA253" s="48">
        <v>0</v>
      </c>
      <c r="AB253" s="48">
        <v>0</v>
      </c>
      <c r="AC253" s="46">
        <f t="shared" si="100"/>
        <v>0</v>
      </c>
      <c r="AD253" s="48">
        <v>3272.13</v>
      </c>
      <c r="AE253" s="46">
        <f t="shared" si="98"/>
        <v>3272.13</v>
      </c>
      <c r="AF253" s="48"/>
      <c r="AG253" s="46">
        <f t="shared" si="99"/>
        <v>7326.15</v>
      </c>
    </row>
    <row r="254" spans="1:33" s="7" customFormat="1">
      <c r="A254" s="56">
        <v>43335</v>
      </c>
      <c r="B254" s="48">
        <v>25.86</v>
      </c>
      <c r="C254" s="48">
        <v>0</v>
      </c>
      <c r="D254" s="48">
        <v>6.86</v>
      </c>
      <c r="E254" s="48">
        <v>41.67</v>
      </c>
      <c r="F254" s="48">
        <v>0</v>
      </c>
      <c r="G254" s="46">
        <f t="shared" si="101"/>
        <v>74.39</v>
      </c>
      <c r="H254" s="48">
        <v>59</v>
      </c>
      <c r="I254" s="48">
        <v>0</v>
      </c>
      <c r="J254" s="48">
        <v>44.09</v>
      </c>
      <c r="K254" s="48">
        <v>685.52</v>
      </c>
      <c r="L254" s="48">
        <v>3.44</v>
      </c>
      <c r="M254" s="48">
        <v>0</v>
      </c>
      <c r="N254" s="48">
        <v>134.79</v>
      </c>
      <c r="O254" s="48">
        <v>211.29</v>
      </c>
      <c r="P254" s="48">
        <v>54.75</v>
      </c>
      <c r="Q254" s="48">
        <v>0</v>
      </c>
      <c r="R254" s="48">
        <v>0</v>
      </c>
      <c r="S254" s="48">
        <v>30</v>
      </c>
      <c r="T254" s="48">
        <v>0</v>
      </c>
      <c r="U254" s="46">
        <f t="shared" si="96"/>
        <v>1222.8800000000001</v>
      </c>
      <c r="V254" s="48">
        <v>307.2</v>
      </c>
      <c r="W254" s="48">
        <v>0</v>
      </c>
      <c r="X254" s="46">
        <f t="shared" si="97"/>
        <v>307.2</v>
      </c>
      <c r="Y254" s="48">
        <v>0</v>
      </c>
      <c r="Z254" s="48">
        <v>5.71</v>
      </c>
      <c r="AA254" s="48">
        <v>0</v>
      </c>
      <c r="AB254" s="48">
        <v>0</v>
      </c>
      <c r="AC254" s="46">
        <f t="shared" si="100"/>
        <v>5.71</v>
      </c>
      <c r="AD254" s="48">
        <v>1371.4</v>
      </c>
      <c r="AE254" s="46">
        <f t="shared" si="98"/>
        <v>1371.4</v>
      </c>
      <c r="AF254" s="48"/>
      <c r="AG254" s="46">
        <f t="shared" si="99"/>
        <v>2981.5800000000004</v>
      </c>
    </row>
    <row r="255" spans="1:33" s="7" customFormat="1">
      <c r="A255" s="56">
        <v>43336</v>
      </c>
      <c r="B255" s="48">
        <v>1010.62</v>
      </c>
      <c r="C255" s="48">
        <v>0</v>
      </c>
      <c r="D255" s="48">
        <v>0</v>
      </c>
      <c r="E255" s="48">
        <v>0</v>
      </c>
      <c r="F255" s="48">
        <v>0</v>
      </c>
      <c r="G255" s="46">
        <f t="shared" si="101"/>
        <v>1010.62</v>
      </c>
      <c r="H255" s="48">
        <v>51.5</v>
      </c>
      <c r="I255" s="48">
        <v>0</v>
      </c>
      <c r="J255" s="48">
        <v>62.57</v>
      </c>
      <c r="K255" s="48">
        <v>728.8</v>
      </c>
      <c r="L255" s="48">
        <v>7.67</v>
      </c>
      <c r="M255" s="48">
        <v>0</v>
      </c>
      <c r="N255" s="48">
        <v>247.65</v>
      </c>
      <c r="O255" s="48">
        <v>183.25</v>
      </c>
      <c r="P255" s="48">
        <v>69.89</v>
      </c>
      <c r="Q255" s="48">
        <v>0</v>
      </c>
      <c r="R255" s="48">
        <v>10</v>
      </c>
      <c r="S255" s="48">
        <v>56</v>
      </c>
      <c r="T255" s="48">
        <v>0</v>
      </c>
      <c r="U255" s="46">
        <f t="shared" si="96"/>
        <v>1417.33</v>
      </c>
      <c r="V255" s="48">
        <v>414.56</v>
      </c>
      <c r="W255" s="48">
        <v>0</v>
      </c>
      <c r="X255" s="46">
        <f t="shared" si="97"/>
        <v>414.56</v>
      </c>
      <c r="Y255" s="48">
        <v>0</v>
      </c>
      <c r="Z255" s="48">
        <v>0</v>
      </c>
      <c r="AA255" s="48">
        <v>0</v>
      </c>
      <c r="AB255" s="48">
        <v>0</v>
      </c>
      <c r="AC255" s="46">
        <f t="shared" si="100"/>
        <v>0</v>
      </c>
      <c r="AD255" s="48">
        <v>2541.8000000000002</v>
      </c>
      <c r="AE255" s="46">
        <f t="shared" si="98"/>
        <v>2541.8000000000002</v>
      </c>
      <c r="AF255" s="48"/>
      <c r="AG255" s="46">
        <f t="shared" si="99"/>
        <v>5384.31</v>
      </c>
    </row>
    <row r="256" spans="1:33" s="7" customFormat="1">
      <c r="A256" s="56">
        <v>43339</v>
      </c>
      <c r="B256" s="48">
        <v>790.36</v>
      </c>
      <c r="C256" s="48">
        <v>0</v>
      </c>
      <c r="D256" s="48">
        <v>0</v>
      </c>
      <c r="E256" s="48">
        <v>0</v>
      </c>
      <c r="F256" s="48">
        <v>0</v>
      </c>
      <c r="G256" s="46">
        <f t="shared" si="101"/>
        <v>790.36</v>
      </c>
      <c r="H256" s="48">
        <v>88.5</v>
      </c>
      <c r="I256" s="48">
        <v>5</v>
      </c>
      <c r="J256" s="48">
        <v>92.33</v>
      </c>
      <c r="K256" s="48">
        <v>816.55</v>
      </c>
      <c r="L256" s="48">
        <v>6.09</v>
      </c>
      <c r="M256" s="48">
        <v>26</v>
      </c>
      <c r="N256" s="48">
        <v>263.27999999999997</v>
      </c>
      <c r="O256" s="48">
        <v>598.19000000000005</v>
      </c>
      <c r="P256" s="48">
        <v>41.06</v>
      </c>
      <c r="Q256" s="48">
        <v>1500</v>
      </c>
      <c r="R256" s="48">
        <v>30</v>
      </c>
      <c r="S256" s="48">
        <v>71</v>
      </c>
      <c r="T256" s="48">
        <v>0</v>
      </c>
      <c r="U256" s="46">
        <f t="shared" si="96"/>
        <v>3538</v>
      </c>
      <c r="V256" s="48">
        <v>584.77</v>
      </c>
      <c r="W256" s="48">
        <v>0</v>
      </c>
      <c r="X256" s="46">
        <f t="shared" si="97"/>
        <v>584.77</v>
      </c>
      <c r="Y256" s="48">
        <v>0</v>
      </c>
      <c r="Z256" s="48">
        <v>0</v>
      </c>
      <c r="AA256" s="48">
        <v>0</v>
      </c>
      <c r="AB256" s="48">
        <v>0</v>
      </c>
      <c r="AC256" s="46">
        <f t="shared" si="100"/>
        <v>0</v>
      </c>
      <c r="AD256" s="48">
        <v>1099.1400000000001</v>
      </c>
      <c r="AE256" s="46">
        <f t="shared" si="98"/>
        <v>1099.1400000000001</v>
      </c>
      <c r="AF256" s="48"/>
      <c r="AG256" s="46">
        <f t="shared" si="99"/>
        <v>6012.2699999999995</v>
      </c>
    </row>
    <row r="257" spans="1:35" s="7" customFormat="1">
      <c r="A257" s="56">
        <v>43340</v>
      </c>
      <c r="B257" s="48">
        <v>204.12</v>
      </c>
      <c r="C257" s="48">
        <v>0</v>
      </c>
      <c r="D257" s="48">
        <v>0</v>
      </c>
      <c r="E257" s="48">
        <v>0</v>
      </c>
      <c r="F257" s="48">
        <v>0</v>
      </c>
      <c r="G257" s="46">
        <f t="shared" si="101"/>
        <v>204.12</v>
      </c>
      <c r="H257" s="48">
        <v>45.5</v>
      </c>
      <c r="I257" s="48">
        <v>0</v>
      </c>
      <c r="J257" s="48">
        <v>14.51</v>
      </c>
      <c r="K257" s="48">
        <v>330.29</v>
      </c>
      <c r="L257" s="48">
        <v>0</v>
      </c>
      <c r="M257" s="48">
        <v>10</v>
      </c>
      <c r="N257" s="48">
        <v>51.5</v>
      </c>
      <c r="O257" s="48">
        <v>135.25</v>
      </c>
      <c r="P257" s="48">
        <v>14.64</v>
      </c>
      <c r="Q257" s="48">
        <v>0</v>
      </c>
      <c r="R257" s="48">
        <v>0</v>
      </c>
      <c r="S257" s="48">
        <v>41</v>
      </c>
      <c r="T257" s="48">
        <v>0</v>
      </c>
      <c r="U257" s="46">
        <f t="shared" si="96"/>
        <v>642.68999999999994</v>
      </c>
      <c r="V257" s="48">
        <v>174.57</v>
      </c>
      <c r="W257" s="48">
        <v>0</v>
      </c>
      <c r="X257" s="46">
        <f t="shared" si="97"/>
        <v>174.57</v>
      </c>
      <c r="Y257" s="48">
        <v>0</v>
      </c>
      <c r="Z257" s="48">
        <v>5.71</v>
      </c>
      <c r="AA257" s="48">
        <v>0</v>
      </c>
      <c r="AB257" s="48">
        <v>0</v>
      </c>
      <c r="AC257" s="46">
        <f t="shared" si="100"/>
        <v>5.71</v>
      </c>
      <c r="AD257" s="48">
        <v>197.32</v>
      </c>
      <c r="AE257" s="46">
        <f t="shared" si="98"/>
        <v>197.32</v>
      </c>
      <c r="AF257" s="48"/>
      <c r="AG257" s="46">
        <f t="shared" si="99"/>
        <v>1224.4099999999999</v>
      </c>
    </row>
    <row r="258" spans="1:35" s="7" customFormat="1">
      <c r="A258" s="56">
        <v>43341</v>
      </c>
      <c r="B258" s="48">
        <v>7</v>
      </c>
      <c r="C258" s="48">
        <v>0</v>
      </c>
      <c r="D258" s="48">
        <v>0</v>
      </c>
      <c r="E258" s="48">
        <v>0</v>
      </c>
      <c r="F258" s="48">
        <v>0</v>
      </c>
      <c r="G258" s="46">
        <f t="shared" si="101"/>
        <v>7</v>
      </c>
      <c r="H258" s="48">
        <v>78.5</v>
      </c>
      <c r="I258" s="48">
        <v>0</v>
      </c>
      <c r="J258" s="48">
        <v>95.92</v>
      </c>
      <c r="K258" s="48">
        <v>1138.3</v>
      </c>
      <c r="L258" s="48">
        <v>1.91</v>
      </c>
      <c r="M258" s="48">
        <v>0</v>
      </c>
      <c r="N258" s="48">
        <v>242.86</v>
      </c>
      <c r="O258" s="48">
        <v>237</v>
      </c>
      <c r="P258" s="48">
        <v>82.61</v>
      </c>
      <c r="Q258" s="48">
        <v>0</v>
      </c>
      <c r="R258" s="48">
        <v>7.5</v>
      </c>
      <c r="S258" s="48">
        <v>1046</v>
      </c>
      <c r="T258" s="48">
        <v>0</v>
      </c>
      <c r="U258" s="46">
        <f t="shared" si="96"/>
        <v>2930.6000000000004</v>
      </c>
      <c r="V258" s="48">
        <v>506.4</v>
      </c>
      <c r="W258" s="48">
        <v>0</v>
      </c>
      <c r="X258" s="46">
        <f t="shared" si="97"/>
        <v>506.4</v>
      </c>
      <c r="Y258" s="48">
        <v>0</v>
      </c>
      <c r="Z258" s="48">
        <v>3</v>
      </c>
      <c r="AA258" s="48">
        <v>0</v>
      </c>
      <c r="AB258" s="48">
        <v>0</v>
      </c>
      <c r="AC258" s="46">
        <f t="shared" si="100"/>
        <v>3</v>
      </c>
      <c r="AD258" s="48">
        <v>1894.81</v>
      </c>
      <c r="AE258" s="46">
        <f t="shared" si="98"/>
        <v>1894.81</v>
      </c>
      <c r="AF258" s="48"/>
      <c r="AG258" s="46">
        <f t="shared" si="99"/>
        <v>5341.81</v>
      </c>
    </row>
    <row r="259" spans="1:35" s="7" customFormat="1">
      <c r="A259" s="56">
        <v>43342</v>
      </c>
      <c r="B259" s="48">
        <v>73.430000000000007</v>
      </c>
      <c r="C259" s="48">
        <v>0</v>
      </c>
      <c r="D259" s="48">
        <v>0</v>
      </c>
      <c r="E259" s="48">
        <v>0</v>
      </c>
      <c r="F259" s="48">
        <v>3.5</v>
      </c>
      <c r="G259" s="46">
        <f t="shared" si="101"/>
        <v>76.930000000000007</v>
      </c>
      <c r="H259" s="48">
        <v>85.5</v>
      </c>
      <c r="I259" s="48">
        <v>0</v>
      </c>
      <c r="J259" s="48">
        <v>46.22</v>
      </c>
      <c r="K259" s="48">
        <v>756.95</v>
      </c>
      <c r="L259" s="48">
        <v>4.2699999999999996</v>
      </c>
      <c r="M259" s="48">
        <v>6</v>
      </c>
      <c r="N259" s="48">
        <v>237.14</v>
      </c>
      <c r="O259" s="48">
        <v>401.52</v>
      </c>
      <c r="P259" s="48">
        <v>72.61</v>
      </c>
      <c r="Q259" s="48">
        <v>0</v>
      </c>
      <c r="R259" s="48">
        <v>0</v>
      </c>
      <c r="S259" s="48">
        <v>124</v>
      </c>
      <c r="T259" s="48">
        <v>0</v>
      </c>
      <c r="U259" s="46">
        <f t="shared" ref="U259" si="102">SUM(H259:T259)</f>
        <v>1734.2099999999998</v>
      </c>
      <c r="V259" s="48">
        <v>222.67</v>
      </c>
      <c r="W259" s="48">
        <v>0</v>
      </c>
      <c r="X259" s="46">
        <f t="shared" ref="X259" si="103">SUM(V259:W259)</f>
        <v>222.67</v>
      </c>
      <c r="Y259" s="48">
        <v>0</v>
      </c>
      <c r="Z259" s="48">
        <v>0</v>
      </c>
      <c r="AA259" s="48">
        <v>0</v>
      </c>
      <c r="AB259" s="48">
        <v>0</v>
      </c>
      <c r="AC259" s="46">
        <f t="shared" ref="AC259" si="104">SUM(Y259:AB259)</f>
        <v>0</v>
      </c>
      <c r="AD259" s="48">
        <v>3312.56</v>
      </c>
      <c r="AE259" s="46">
        <f t="shared" ref="AE259" si="105">SUM(AD259)</f>
        <v>3312.56</v>
      </c>
      <c r="AF259" s="48"/>
      <c r="AG259" s="46">
        <f t="shared" ref="AG259" si="106">AE259+AC259+X259+U259+G259</f>
        <v>5346.37</v>
      </c>
    </row>
    <row r="260" spans="1:35" s="7" customFormat="1">
      <c r="B260" s="48"/>
      <c r="C260" s="48"/>
      <c r="D260" s="48"/>
      <c r="E260" s="48"/>
      <c r="F260" s="48"/>
      <c r="G260" s="46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6"/>
      <c r="V260" s="48"/>
      <c r="W260" s="48"/>
      <c r="X260" s="46"/>
      <c r="Y260" s="48"/>
      <c r="Z260" s="48"/>
      <c r="AA260" s="48"/>
      <c r="AB260" s="48"/>
      <c r="AC260" s="46"/>
      <c r="AD260" s="48"/>
      <c r="AE260" s="46"/>
      <c r="AF260" s="48"/>
      <c r="AG260" s="46"/>
    </row>
    <row r="261" spans="1:35" s="7" customFormat="1">
      <c r="A261" s="57"/>
      <c r="B261" s="48">
        <f>SUM(B238:B260)</f>
        <v>5424.0800000000008</v>
      </c>
      <c r="C261" s="48">
        <f>SUM(C238:C260)</f>
        <v>0</v>
      </c>
      <c r="D261" s="48">
        <f>SUM(D238:D260)</f>
        <v>6.86</v>
      </c>
      <c r="E261" s="48">
        <f>SUM(E238:E260)</f>
        <v>139.94999999999999</v>
      </c>
      <c r="F261" s="48">
        <f>SUM(F238:F260)</f>
        <v>3.5</v>
      </c>
      <c r="G261" s="46">
        <f t="shared" ref="G261:AE261" si="107">SUM(G237:G260)</f>
        <v>5574.39</v>
      </c>
      <c r="H261" s="48">
        <f t="shared" si="107"/>
        <v>1454</v>
      </c>
      <c r="I261" s="48">
        <f t="shared" si="107"/>
        <v>12</v>
      </c>
      <c r="J261" s="48">
        <f t="shared" si="107"/>
        <v>1431.52</v>
      </c>
      <c r="K261" s="48">
        <f t="shared" si="107"/>
        <v>15530.689999999999</v>
      </c>
      <c r="L261" s="48">
        <f t="shared" si="107"/>
        <v>480.72</v>
      </c>
      <c r="M261" s="48">
        <f t="shared" si="107"/>
        <v>130</v>
      </c>
      <c r="N261" s="48">
        <f t="shared" si="107"/>
        <v>4527.7699999999995</v>
      </c>
      <c r="O261" s="48">
        <f t="shared" si="107"/>
        <v>5961.34</v>
      </c>
      <c r="P261" s="48">
        <f t="shared" si="107"/>
        <v>1669.6499999999999</v>
      </c>
      <c r="Q261" s="48">
        <f t="shared" si="107"/>
        <v>27394</v>
      </c>
      <c r="R261" s="48">
        <f t="shared" si="107"/>
        <v>138</v>
      </c>
      <c r="S261" s="48">
        <f t="shared" si="107"/>
        <v>5569.8</v>
      </c>
      <c r="T261" s="48">
        <f t="shared" si="107"/>
        <v>0</v>
      </c>
      <c r="U261" s="46">
        <f t="shared" si="107"/>
        <v>64299.489999999991</v>
      </c>
      <c r="V261" s="48">
        <f t="shared" si="107"/>
        <v>7688.51</v>
      </c>
      <c r="W261" s="48">
        <f t="shared" si="107"/>
        <v>0</v>
      </c>
      <c r="X261" s="46">
        <f t="shared" si="107"/>
        <v>7688.51</v>
      </c>
      <c r="Y261" s="48">
        <f t="shared" si="107"/>
        <v>5.5</v>
      </c>
      <c r="Z261" s="48">
        <f t="shared" si="107"/>
        <v>28.840000000000003</v>
      </c>
      <c r="AA261" s="48">
        <f t="shared" si="107"/>
        <v>14.65</v>
      </c>
      <c r="AB261" s="48">
        <f t="shared" si="107"/>
        <v>0</v>
      </c>
      <c r="AC261" s="46">
        <f t="shared" si="107"/>
        <v>48.99</v>
      </c>
      <c r="AD261" s="48">
        <f t="shared" si="107"/>
        <v>22983.640000000003</v>
      </c>
      <c r="AE261" s="46">
        <f t="shared" si="107"/>
        <v>22983.640000000003</v>
      </c>
      <c r="AF261" s="48"/>
      <c r="AG261" s="55">
        <f>SUM(AG237:AG260)</f>
        <v>100595.01999999997</v>
      </c>
      <c r="AH261" s="5"/>
      <c r="AI261" s="5"/>
    </row>
    <row r="262" spans="1:35" s="7" customFormat="1">
      <c r="A262" s="57"/>
      <c r="B262" s="48"/>
      <c r="C262" s="48"/>
      <c r="D262" s="48"/>
      <c r="E262" s="48"/>
      <c r="F262" s="48"/>
      <c r="G262" s="48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6" t="s">
        <v>34</v>
      </c>
      <c r="AF262" s="48"/>
      <c r="AG262" s="55">
        <v>35383.410000000003</v>
      </c>
    </row>
    <row r="263" spans="1:35" s="7" customFormat="1">
      <c r="A263" s="57"/>
      <c r="B263" s="48"/>
      <c r="C263" s="48"/>
      <c r="D263" s="48"/>
      <c r="E263" s="48"/>
      <c r="F263" s="48"/>
      <c r="G263" s="48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6" t="s">
        <v>35</v>
      </c>
      <c r="AF263" s="48"/>
      <c r="AG263" s="55">
        <v>106150.24</v>
      </c>
    </row>
    <row r="264" spans="1:35" s="7" customFormat="1" ht="18" customHeight="1">
      <c r="A264" s="57"/>
      <c r="B264" s="5"/>
      <c r="C264" s="5"/>
      <c r="D264" s="5"/>
      <c r="E264" s="5"/>
      <c r="F264" s="5"/>
      <c r="G264" s="8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8"/>
      <c r="V264" s="5"/>
      <c r="W264" s="5"/>
      <c r="X264" s="8"/>
      <c r="Y264" s="5"/>
      <c r="Z264" s="5"/>
      <c r="AA264" s="5"/>
      <c r="AB264" s="5"/>
      <c r="AC264" s="8"/>
      <c r="AD264" s="5"/>
      <c r="AG264" s="97"/>
    </row>
    <row r="265" spans="1:35" s="7" customFormat="1" ht="18" customHeight="1">
      <c r="A265" s="57"/>
      <c r="B265" s="5"/>
      <c r="C265" s="5"/>
      <c r="D265" s="5"/>
      <c r="E265" s="5"/>
      <c r="F265" s="5"/>
      <c r="G265" s="8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8"/>
      <c r="V265" s="5"/>
      <c r="W265" s="5"/>
      <c r="X265" s="8"/>
      <c r="Y265" s="5"/>
      <c r="Z265" s="5"/>
      <c r="AA265" s="5"/>
      <c r="AB265" s="5"/>
      <c r="AC265" s="8"/>
      <c r="AD265" s="5"/>
      <c r="AE265" s="7" t="s">
        <v>62</v>
      </c>
      <c r="AG265" s="97">
        <f>SUM(AG261:AG263)</f>
        <v>242128.66999999998</v>
      </c>
    </row>
    <row r="266" spans="1:35" ht="21" customHeight="1">
      <c r="B266" s="18"/>
      <c r="C266" s="18"/>
      <c r="D266" s="100" t="s">
        <v>28</v>
      </c>
      <c r="E266" s="100"/>
      <c r="F266" s="100"/>
      <c r="G266" s="100"/>
      <c r="H266" s="100"/>
      <c r="I266" s="100"/>
      <c r="J266" s="100"/>
      <c r="K266" s="100"/>
      <c r="L266" s="100"/>
      <c r="M266" s="4"/>
      <c r="N266" s="4"/>
      <c r="O266" s="4"/>
      <c r="P266" s="4"/>
      <c r="Q266" s="4"/>
      <c r="R266" s="4"/>
      <c r="S266" s="4"/>
      <c r="T266" s="4"/>
      <c r="U266" s="8"/>
      <c r="V266" s="4"/>
      <c r="W266" s="4"/>
      <c r="X266" s="8"/>
      <c r="Y266" s="4"/>
      <c r="Z266" s="4"/>
      <c r="AA266" s="4"/>
      <c r="AB266" s="4"/>
      <c r="AC266" s="8"/>
      <c r="AD266" s="4"/>
      <c r="AG266" s="20"/>
    </row>
    <row r="267" spans="1:35" ht="25.5" customHeight="1">
      <c r="B267" s="18"/>
      <c r="C267" s="18"/>
      <c r="D267" s="100" t="s">
        <v>81</v>
      </c>
      <c r="E267" s="100"/>
      <c r="F267" s="100"/>
      <c r="G267" s="100"/>
      <c r="H267" s="100"/>
      <c r="I267" s="100"/>
      <c r="J267" s="100"/>
      <c r="K267" s="100"/>
      <c r="L267" s="100"/>
      <c r="M267" s="4"/>
      <c r="N267" s="4"/>
      <c r="O267" s="4"/>
      <c r="P267" s="4"/>
      <c r="Q267" s="4"/>
      <c r="R267" s="4"/>
      <c r="S267" s="4"/>
      <c r="T267" s="4"/>
      <c r="U267" s="8"/>
      <c r="V267" s="4"/>
      <c r="W267" s="4"/>
      <c r="X267" s="8"/>
      <c r="Y267" s="4"/>
      <c r="Z267" s="4"/>
      <c r="AA267" s="4"/>
      <c r="AB267" s="4"/>
      <c r="AC267" s="8"/>
      <c r="AD267" s="4"/>
      <c r="AG267" s="20"/>
    </row>
    <row r="268" spans="1:35">
      <c r="B268" s="4"/>
      <c r="C268" s="4"/>
      <c r="D268" s="4"/>
      <c r="E268" s="4"/>
      <c r="F268" s="4"/>
      <c r="G268" s="8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8"/>
      <c r="V268" s="4"/>
      <c r="W268" s="4"/>
      <c r="X268" s="8"/>
      <c r="Y268" s="4"/>
      <c r="Z268" s="4"/>
      <c r="AA268" s="4"/>
      <c r="AB268" s="4"/>
      <c r="AC268" s="8"/>
      <c r="AD268" s="4"/>
      <c r="AE268" s="8"/>
      <c r="AG268" s="8"/>
    </row>
    <row r="269" spans="1:35" s="19" customFormat="1" ht="20.25" customHeight="1">
      <c r="A269" s="58"/>
      <c r="B269" s="37">
        <v>85119001</v>
      </c>
      <c r="C269" s="37">
        <v>85119003</v>
      </c>
      <c r="D269" s="37">
        <v>85119018</v>
      </c>
      <c r="E269" s="37">
        <v>11802</v>
      </c>
      <c r="F269" s="37">
        <v>11804</v>
      </c>
      <c r="G269" s="37">
        <v>21310001</v>
      </c>
      <c r="H269" s="37">
        <v>85801005</v>
      </c>
      <c r="I269" s="37">
        <v>858011006</v>
      </c>
      <c r="J269" s="37">
        <v>85801008</v>
      </c>
      <c r="K269" s="37">
        <v>85801009</v>
      </c>
      <c r="L269" s="37">
        <v>85801099</v>
      </c>
      <c r="M269" s="37">
        <v>85801011</v>
      </c>
      <c r="N269" s="37">
        <v>85801014</v>
      </c>
      <c r="O269" s="37">
        <v>85801015</v>
      </c>
      <c r="P269" s="37">
        <v>85801017</v>
      </c>
      <c r="Q269" s="37">
        <v>85801018</v>
      </c>
      <c r="R269" s="37">
        <v>85801019</v>
      </c>
      <c r="S269" s="37">
        <v>95803010</v>
      </c>
      <c r="T269" s="37">
        <v>85803099</v>
      </c>
      <c r="U269" s="37">
        <v>21312001</v>
      </c>
      <c r="V269" s="37">
        <v>85807001</v>
      </c>
      <c r="W269" s="37">
        <v>85807099</v>
      </c>
      <c r="X269" s="37">
        <v>21314001</v>
      </c>
      <c r="Y269" s="37">
        <v>85601002</v>
      </c>
      <c r="Z269" s="37">
        <v>85601012</v>
      </c>
      <c r="AA269" s="37">
        <v>85601014</v>
      </c>
      <c r="AB269" s="37">
        <v>85909099</v>
      </c>
      <c r="AC269" s="37">
        <v>21315001</v>
      </c>
    </row>
    <row r="270" spans="1:35" s="61" customFormat="1" ht="60.75" customHeight="1">
      <c r="A270" s="59" t="s">
        <v>84</v>
      </c>
      <c r="B270" s="24" t="s">
        <v>0</v>
      </c>
      <c r="C270" s="24" t="s">
        <v>1</v>
      </c>
      <c r="D270" s="24" t="s">
        <v>2</v>
      </c>
      <c r="E270" s="24" t="s">
        <v>40</v>
      </c>
      <c r="F270" s="24" t="s">
        <v>42</v>
      </c>
      <c r="G270" s="24" t="s">
        <v>22</v>
      </c>
      <c r="H270" s="24" t="s">
        <v>3</v>
      </c>
      <c r="I270" s="24" t="s">
        <v>4</v>
      </c>
      <c r="J270" s="24" t="s">
        <v>5</v>
      </c>
      <c r="K270" s="24" t="s">
        <v>6</v>
      </c>
      <c r="L270" s="24" t="s">
        <v>7</v>
      </c>
      <c r="M270" s="24" t="s">
        <v>8</v>
      </c>
      <c r="N270" s="24" t="s">
        <v>9</v>
      </c>
      <c r="O270" s="24" t="s">
        <v>10</v>
      </c>
      <c r="P270" s="24" t="s">
        <v>11</v>
      </c>
      <c r="Q270" s="24" t="s">
        <v>12</v>
      </c>
      <c r="R270" s="24" t="s">
        <v>13</v>
      </c>
      <c r="S270" s="24" t="s">
        <v>14</v>
      </c>
      <c r="T270" s="24" t="s">
        <v>15</v>
      </c>
      <c r="U270" s="24" t="s">
        <v>23</v>
      </c>
      <c r="V270" s="24" t="s">
        <v>25</v>
      </c>
      <c r="W270" s="24" t="s">
        <v>16</v>
      </c>
      <c r="X270" s="24" t="s">
        <v>24</v>
      </c>
      <c r="Y270" s="24" t="s">
        <v>17</v>
      </c>
      <c r="Z270" s="24" t="s">
        <v>18</v>
      </c>
      <c r="AA270" s="24" t="s">
        <v>19</v>
      </c>
      <c r="AB270" s="24" t="s">
        <v>20</v>
      </c>
      <c r="AC270" s="24" t="s">
        <v>26</v>
      </c>
      <c r="AD270" s="24" t="s">
        <v>21</v>
      </c>
      <c r="AE270" s="24" t="s">
        <v>27</v>
      </c>
      <c r="AF270" s="60"/>
      <c r="AG270" s="24" t="s">
        <v>61</v>
      </c>
    </row>
    <row r="271" spans="1:35">
      <c r="B271" s="4"/>
      <c r="C271" s="4"/>
      <c r="D271" s="4"/>
      <c r="E271" s="4"/>
      <c r="F271" s="4"/>
      <c r="G271" s="8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8"/>
      <c r="V271" s="4"/>
      <c r="W271" s="4"/>
      <c r="X271" s="8"/>
      <c r="Y271" s="4"/>
      <c r="Z271" s="4"/>
      <c r="AA271" s="4"/>
      <c r="AB271" s="4"/>
      <c r="AC271" s="8"/>
      <c r="AD271" s="4"/>
      <c r="AE271" s="8"/>
      <c r="AG271" s="8"/>
    </row>
    <row r="272" spans="1:35">
      <c r="A272" s="56">
        <v>43346</v>
      </c>
      <c r="B272" s="48">
        <v>413.97</v>
      </c>
      <c r="C272" s="48">
        <v>0</v>
      </c>
      <c r="D272" s="48">
        <v>0</v>
      </c>
      <c r="E272" s="48">
        <v>0</v>
      </c>
      <c r="F272" s="48">
        <v>0</v>
      </c>
      <c r="G272" s="46">
        <f>SUM(B272:F272)</f>
        <v>413.97</v>
      </c>
      <c r="H272" s="48">
        <v>123</v>
      </c>
      <c r="I272" s="48">
        <v>1</v>
      </c>
      <c r="J272" s="48">
        <v>225.95</v>
      </c>
      <c r="K272" s="48">
        <v>817.84</v>
      </c>
      <c r="L272" s="48">
        <v>33.22</v>
      </c>
      <c r="M272" s="48">
        <v>0</v>
      </c>
      <c r="N272" s="48">
        <v>166.43</v>
      </c>
      <c r="O272" s="48">
        <v>966.08</v>
      </c>
      <c r="P272" s="48">
        <v>114.75</v>
      </c>
      <c r="Q272" s="48">
        <v>0</v>
      </c>
      <c r="R272" s="48">
        <v>0</v>
      </c>
      <c r="S272" s="48">
        <v>29</v>
      </c>
      <c r="T272" s="48">
        <v>0</v>
      </c>
      <c r="U272" s="46">
        <f>SUM(H272:T272)</f>
        <v>2477.27</v>
      </c>
      <c r="V272" s="48">
        <v>492</v>
      </c>
      <c r="W272" s="48">
        <v>0</v>
      </c>
      <c r="X272" s="46">
        <f>SUM(V272:W272)</f>
        <v>492</v>
      </c>
      <c r="Y272" s="48">
        <v>3.39</v>
      </c>
      <c r="Z272" s="48">
        <v>0</v>
      </c>
      <c r="AA272" s="48">
        <v>11.31</v>
      </c>
      <c r="AB272" s="48">
        <v>0</v>
      </c>
      <c r="AC272" s="46">
        <f>SUM(Y272:AB272)</f>
        <v>14.700000000000001</v>
      </c>
      <c r="AD272" s="48">
        <v>1062.69</v>
      </c>
      <c r="AE272" s="46">
        <f>SUM(AD272)</f>
        <v>1062.69</v>
      </c>
      <c r="AF272" s="48"/>
      <c r="AG272" s="46">
        <f>AE272+AC272+X272+U272+G272</f>
        <v>4460.63</v>
      </c>
    </row>
    <row r="273" spans="1:33">
      <c r="A273" s="56">
        <v>43347</v>
      </c>
      <c r="B273" s="48">
        <v>25.2</v>
      </c>
      <c r="C273" s="48">
        <v>0</v>
      </c>
      <c r="D273" s="48">
        <v>0</v>
      </c>
      <c r="E273" s="48">
        <v>0</v>
      </c>
      <c r="F273" s="48">
        <v>17.88</v>
      </c>
      <c r="G273" s="46">
        <f t="shared" ref="G273:G291" si="108">SUM(B273:F273)</f>
        <v>43.08</v>
      </c>
      <c r="H273" s="48">
        <v>78</v>
      </c>
      <c r="I273" s="48">
        <v>0</v>
      </c>
      <c r="J273" s="48">
        <v>38.15</v>
      </c>
      <c r="K273" s="48">
        <v>583.24</v>
      </c>
      <c r="L273" s="48">
        <v>3.52</v>
      </c>
      <c r="M273" s="48">
        <v>0</v>
      </c>
      <c r="N273" s="48">
        <v>149.79</v>
      </c>
      <c r="O273" s="48">
        <v>153.11000000000001</v>
      </c>
      <c r="P273" s="48">
        <v>89.19</v>
      </c>
      <c r="Q273" s="48">
        <v>0</v>
      </c>
      <c r="R273" s="48">
        <v>12.5</v>
      </c>
      <c r="S273" s="48">
        <v>123.59</v>
      </c>
      <c r="T273" s="48">
        <v>0</v>
      </c>
      <c r="U273" s="46">
        <f t="shared" ref="U273:U291" si="109">SUM(H273:T273)</f>
        <v>1231.0899999999999</v>
      </c>
      <c r="V273" s="48">
        <v>134.6</v>
      </c>
      <c r="W273" s="48">
        <v>0</v>
      </c>
      <c r="X273" s="46">
        <f t="shared" ref="X273:X291" si="110">SUM(V273:W273)</f>
        <v>134.6</v>
      </c>
      <c r="Y273" s="48">
        <v>0</v>
      </c>
      <c r="Z273" s="48">
        <v>3</v>
      </c>
      <c r="AA273" s="48">
        <v>0</v>
      </c>
      <c r="AB273" s="48">
        <v>0</v>
      </c>
      <c r="AC273" s="46">
        <f t="shared" ref="AC273:AC277" si="111">SUM(Y273:AB273)</f>
        <v>3</v>
      </c>
      <c r="AD273" s="48">
        <v>1884.94</v>
      </c>
      <c r="AE273" s="46">
        <f t="shared" ref="AE273:AE291" si="112">SUM(AD273)</f>
        <v>1884.94</v>
      </c>
      <c r="AF273" s="48"/>
      <c r="AG273" s="46">
        <f t="shared" ref="AG273:AG291" si="113">AE273+AC273+X273+U273+G273</f>
        <v>3296.71</v>
      </c>
    </row>
    <row r="274" spans="1:33">
      <c r="A274" s="56">
        <v>43348</v>
      </c>
      <c r="B274" s="48">
        <v>0</v>
      </c>
      <c r="C274" s="48">
        <v>0</v>
      </c>
      <c r="D274" s="48">
        <v>0</v>
      </c>
      <c r="E274" s="48">
        <v>0</v>
      </c>
      <c r="F274" s="48">
        <v>0</v>
      </c>
      <c r="G274" s="46">
        <f t="shared" si="108"/>
        <v>0</v>
      </c>
      <c r="H274" s="48">
        <v>43</v>
      </c>
      <c r="I274" s="48">
        <v>1</v>
      </c>
      <c r="J274" s="48">
        <v>52.03</v>
      </c>
      <c r="K274" s="48">
        <v>60.58</v>
      </c>
      <c r="L274" s="48">
        <v>4.62</v>
      </c>
      <c r="M274" s="48">
        <v>10</v>
      </c>
      <c r="N274" s="48">
        <v>52.36</v>
      </c>
      <c r="O274" s="48">
        <v>198.16</v>
      </c>
      <c r="P274" s="48">
        <v>27.01</v>
      </c>
      <c r="Q274" s="48">
        <v>0</v>
      </c>
      <c r="R274" s="48">
        <v>2.5</v>
      </c>
      <c r="S274" s="48">
        <v>0</v>
      </c>
      <c r="T274" s="48">
        <v>0</v>
      </c>
      <c r="U274" s="46">
        <f t="shared" si="109"/>
        <v>451.26</v>
      </c>
      <c r="V274" s="48">
        <v>272.87</v>
      </c>
      <c r="W274" s="48">
        <v>0</v>
      </c>
      <c r="X274" s="46">
        <f t="shared" si="110"/>
        <v>272.87</v>
      </c>
      <c r="Y274" s="48">
        <v>0</v>
      </c>
      <c r="Z274" s="48">
        <v>0</v>
      </c>
      <c r="AA274" s="48">
        <v>0</v>
      </c>
      <c r="AB274" s="48">
        <v>0</v>
      </c>
      <c r="AC274" s="46">
        <f t="shared" si="111"/>
        <v>0</v>
      </c>
      <c r="AD274" s="48">
        <v>513.96</v>
      </c>
      <c r="AE274" s="46">
        <f t="shared" si="112"/>
        <v>513.96</v>
      </c>
      <c r="AF274" s="48"/>
      <c r="AG274" s="46">
        <f t="shared" si="113"/>
        <v>1238.0900000000001</v>
      </c>
    </row>
    <row r="275" spans="1:33">
      <c r="A275" s="56">
        <v>43349</v>
      </c>
      <c r="B275" s="48">
        <v>2190.3000000000002</v>
      </c>
      <c r="C275" s="48">
        <v>0</v>
      </c>
      <c r="D275" s="48">
        <v>10.29</v>
      </c>
      <c r="E275" s="48">
        <v>0</v>
      </c>
      <c r="F275" s="48">
        <v>0</v>
      </c>
      <c r="G275" s="46">
        <f t="shared" si="108"/>
        <v>2200.59</v>
      </c>
      <c r="H275" s="48">
        <v>80.5</v>
      </c>
      <c r="I275" s="48">
        <v>1</v>
      </c>
      <c r="J275" s="48">
        <v>137.43</v>
      </c>
      <c r="K275" s="48">
        <v>733.34</v>
      </c>
      <c r="L275" s="48">
        <v>40.61</v>
      </c>
      <c r="M275" s="48">
        <v>6</v>
      </c>
      <c r="N275" s="48">
        <v>417.14</v>
      </c>
      <c r="O275" s="48">
        <v>265</v>
      </c>
      <c r="P275" s="48">
        <v>79.08</v>
      </c>
      <c r="Q275" s="48">
        <v>0</v>
      </c>
      <c r="R275" s="48">
        <v>0</v>
      </c>
      <c r="S275" s="48">
        <v>117.04</v>
      </c>
      <c r="T275" s="48">
        <v>0</v>
      </c>
      <c r="U275" s="46">
        <f t="shared" si="109"/>
        <v>1877.1399999999999</v>
      </c>
      <c r="V275" s="48">
        <v>194.55</v>
      </c>
      <c r="W275" s="48">
        <v>0</v>
      </c>
      <c r="X275" s="46">
        <f t="shared" si="110"/>
        <v>194.55</v>
      </c>
      <c r="Y275" s="48">
        <v>0</v>
      </c>
      <c r="Z275" s="48">
        <v>0</v>
      </c>
      <c r="AA275" s="48">
        <v>0</v>
      </c>
      <c r="AB275" s="48">
        <v>0</v>
      </c>
      <c r="AC275" s="46">
        <f t="shared" si="111"/>
        <v>0</v>
      </c>
      <c r="AD275" s="48">
        <v>4764.01</v>
      </c>
      <c r="AE275" s="46">
        <f t="shared" si="112"/>
        <v>4764.01</v>
      </c>
      <c r="AF275" s="48"/>
      <c r="AG275" s="46">
        <f t="shared" si="113"/>
        <v>9036.2900000000009</v>
      </c>
    </row>
    <row r="276" spans="1:33">
      <c r="A276" s="56">
        <v>43350</v>
      </c>
      <c r="B276" s="48">
        <v>384.18</v>
      </c>
      <c r="C276" s="48">
        <v>41.67</v>
      </c>
      <c r="D276" s="48">
        <v>0</v>
      </c>
      <c r="E276" s="48">
        <v>0</v>
      </c>
      <c r="F276" s="48">
        <v>19.2</v>
      </c>
      <c r="G276" s="46">
        <f t="shared" si="108"/>
        <v>445.05</v>
      </c>
      <c r="H276" s="48">
        <v>84</v>
      </c>
      <c r="I276" s="48">
        <v>0</v>
      </c>
      <c r="J276" s="48">
        <v>411.58</v>
      </c>
      <c r="K276" s="48">
        <v>6506.89</v>
      </c>
      <c r="L276" s="48">
        <v>62.49</v>
      </c>
      <c r="M276" s="48">
        <v>0</v>
      </c>
      <c r="N276" s="48">
        <v>750.58</v>
      </c>
      <c r="O276" s="48">
        <v>336.73</v>
      </c>
      <c r="P276" s="48">
        <v>785.44</v>
      </c>
      <c r="Q276" s="48">
        <v>0</v>
      </c>
      <c r="R276" s="48">
        <v>2.5</v>
      </c>
      <c r="S276" s="48">
        <v>3</v>
      </c>
      <c r="T276" s="48">
        <v>0</v>
      </c>
      <c r="U276" s="46">
        <f t="shared" si="109"/>
        <v>8943.2100000000009</v>
      </c>
      <c r="V276" s="48">
        <v>28.2</v>
      </c>
      <c r="W276" s="48">
        <v>0</v>
      </c>
      <c r="X276" s="46">
        <f t="shared" si="110"/>
        <v>28.2</v>
      </c>
      <c r="Y276" s="48">
        <v>0.38</v>
      </c>
      <c r="Z276" s="48">
        <v>0</v>
      </c>
      <c r="AA276" s="48">
        <v>2.86</v>
      </c>
      <c r="AB276" s="48">
        <v>0</v>
      </c>
      <c r="AC276" s="46">
        <f t="shared" si="111"/>
        <v>3.2399999999999998</v>
      </c>
      <c r="AD276" s="48">
        <v>6715.76</v>
      </c>
      <c r="AE276" s="46">
        <f t="shared" si="112"/>
        <v>6715.76</v>
      </c>
      <c r="AF276" s="48"/>
      <c r="AG276" s="46">
        <f t="shared" si="113"/>
        <v>16135.46</v>
      </c>
    </row>
    <row r="277" spans="1:33">
      <c r="A277" s="56">
        <v>43353</v>
      </c>
      <c r="B277" s="48">
        <v>50</v>
      </c>
      <c r="C277" s="48">
        <v>0</v>
      </c>
      <c r="D277" s="48">
        <v>0</v>
      </c>
      <c r="E277" s="48">
        <v>0</v>
      </c>
      <c r="F277" s="48">
        <v>4.5</v>
      </c>
      <c r="G277" s="46">
        <f t="shared" si="108"/>
        <v>54.5</v>
      </c>
      <c r="H277" s="48">
        <v>72.5</v>
      </c>
      <c r="I277" s="48">
        <v>0</v>
      </c>
      <c r="J277" s="48">
        <v>46.51</v>
      </c>
      <c r="K277" s="48">
        <v>134.1</v>
      </c>
      <c r="L277" s="48">
        <v>3.03</v>
      </c>
      <c r="M277" s="48">
        <v>0</v>
      </c>
      <c r="N277" s="48">
        <v>100.96</v>
      </c>
      <c r="O277" s="48">
        <v>688.27</v>
      </c>
      <c r="P277" s="48">
        <v>31.4</v>
      </c>
      <c r="Q277" s="48">
        <v>0</v>
      </c>
      <c r="R277" s="48">
        <v>0</v>
      </c>
      <c r="S277" s="48">
        <v>6</v>
      </c>
      <c r="T277" s="48">
        <v>0</v>
      </c>
      <c r="U277" s="46">
        <f t="shared" si="109"/>
        <v>1082.77</v>
      </c>
      <c r="V277" s="48">
        <v>351.25</v>
      </c>
      <c r="W277" s="48">
        <v>0</v>
      </c>
      <c r="X277" s="46">
        <f t="shared" si="110"/>
        <v>351.25</v>
      </c>
      <c r="Y277" s="48">
        <v>63.57</v>
      </c>
      <c r="Z277" s="48">
        <v>0</v>
      </c>
      <c r="AA277" s="48">
        <v>133.93</v>
      </c>
      <c r="AB277" s="48">
        <v>0</v>
      </c>
      <c r="AC277" s="46">
        <f t="shared" si="111"/>
        <v>197.5</v>
      </c>
      <c r="AD277" s="48">
        <v>1320.58</v>
      </c>
      <c r="AE277" s="46">
        <f t="shared" si="112"/>
        <v>1320.58</v>
      </c>
      <c r="AF277" s="48"/>
      <c r="AG277" s="46">
        <f t="shared" si="113"/>
        <v>3006.6</v>
      </c>
    </row>
    <row r="278" spans="1:33">
      <c r="A278" s="56">
        <v>43354</v>
      </c>
      <c r="B278" s="48">
        <v>596.04</v>
      </c>
      <c r="C278" s="48">
        <v>0</v>
      </c>
      <c r="D278" s="48">
        <v>0</v>
      </c>
      <c r="E278" s="48">
        <v>0</v>
      </c>
      <c r="F278" s="48">
        <v>0</v>
      </c>
      <c r="G278" s="46">
        <f t="shared" si="108"/>
        <v>596.04</v>
      </c>
      <c r="H278" s="48">
        <v>49.5</v>
      </c>
      <c r="I278" s="48">
        <v>0</v>
      </c>
      <c r="J278" s="48">
        <v>31.53</v>
      </c>
      <c r="K278" s="48">
        <v>91.75</v>
      </c>
      <c r="L278" s="48">
        <v>3.13</v>
      </c>
      <c r="M278" s="48">
        <v>30</v>
      </c>
      <c r="N278" s="48">
        <v>85.87</v>
      </c>
      <c r="O278" s="48">
        <v>137</v>
      </c>
      <c r="P278" s="48">
        <v>11.68</v>
      </c>
      <c r="Q278" s="48">
        <v>0</v>
      </c>
      <c r="R278" s="48">
        <v>17.5</v>
      </c>
      <c r="S278" s="48">
        <v>119.22</v>
      </c>
      <c r="T278" s="48">
        <v>0</v>
      </c>
      <c r="U278" s="46">
        <f t="shared" si="109"/>
        <v>577.17999999999995</v>
      </c>
      <c r="V278" s="48">
        <v>458.9</v>
      </c>
      <c r="W278" s="48">
        <v>0</v>
      </c>
      <c r="X278" s="46">
        <f t="shared" si="110"/>
        <v>458.9</v>
      </c>
      <c r="Y278" s="48">
        <v>78.16</v>
      </c>
      <c r="Z278" s="48">
        <v>0</v>
      </c>
      <c r="AA278" s="48">
        <v>33.729999999999997</v>
      </c>
      <c r="AB278" s="48">
        <v>0</v>
      </c>
      <c r="AC278" s="46">
        <f t="shared" ref="AC278:AC291" si="114">SUM(Y278:AB278)</f>
        <v>111.88999999999999</v>
      </c>
      <c r="AD278" s="48">
        <v>308.43</v>
      </c>
      <c r="AE278" s="46">
        <f>SUM(AD278)</f>
        <v>308.43</v>
      </c>
      <c r="AF278" s="48"/>
      <c r="AG278" s="46">
        <f t="shared" si="113"/>
        <v>2052.44</v>
      </c>
    </row>
    <row r="279" spans="1:33">
      <c r="A279" s="56">
        <v>43355</v>
      </c>
      <c r="B279" s="48">
        <v>220</v>
      </c>
      <c r="C279" s="48">
        <v>0</v>
      </c>
      <c r="D279" s="48">
        <v>0</v>
      </c>
      <c r="E279" s="48">
        <v>0</v>
      </c>
      <c r="F279" s="48">
        <v>0</v>
      </c>
      <c r="G279" s="46">
        <f t="shared" si="108"/>
        <v>220</v>
      </c>
      <c r="H279" s="48">
        <v>79.5</v>
      </c>
      <c r="I279" s="48">
        <v>0</v>
      </c>
      <c r="J279" s="48">
        <v>12.93</v>
      </c>
      <c r="K279" s="48">
        <v>6.13</v>
      </c>
      <c r="L279" s="48">
        <v>2.0699999999999998</v>
      </c>
      <c r="M279" s="48">
        <v>22</v>
      </c>
      <c r="N279" s="48">
        <v>32.53</v>
      </c>
      <c r="O279" s="48">
        <v>167.33</v>
      </c>
      <c r="P279" s="48">
        <v>4.6500000000000004</v>
      </c>
      <c r="Q279" s="48">
        <v>0</v>
      </c>
      <c r="R279" s="48">
        <v>0</v>
      </c>
      <c r="S279" s="48">
        <v>0</v>
      </c>
      <c r="T279" s="48">
        <v>0</v>
      </c>
      <c r="U279" s="46">
        <f t="shared" si="109"/>
        <v>327.14</v>
      </c>
      <c r="V279" s="48">
        <v>289.35000000000002</v>
      </c>
      <c r="W279" s="48">
        <v>0</v>
      </c>
      <c r="X279" s="46">
        <f t="shared" si="110"/>
        <v>289.35000000000002</v>
      </c>
      <c r="Y279" s="48">
        <v>0</v>
      </c>
      <c r="Z279" s="48">
        <v>0</v>
      </c>
      <c r="AA279" s="48">
        <v>2.98</v>
      </c>
      <c r="AB279" s="48">
        <v>0</v>
      </c>
      <c r="AC279" s="46">
        <f t="shared" si="114"/>
        <v>2.98</v>
      </c>
      <c r="AD279" s="48">
        <v>0</v>
      </c>
      <c r="AE279" s="46">
        <f t="shared" si="112"/>
        <v>0</v>
      </c>
      <c r="AF279" s="48"/>
      <c r="AG279" s="46">
        <f t="shared" si="113"/>
        <v>839.47</v>
      </c>
    </row>
    <row r="280" spans="1:33">
      <c r="A280" s="56">
        <v>43356</v>
      </c>
      <c r="B280" s="48">
        <v>1179</v>
      </c>
      <c r="C280" s="48">
        <v>0</v>
      </c>
      <c r="D280" s="48">
        <v>0</v>
      </c>
      <c r="E280" s="48">
        <v>0</v>
      </c>
      <c r="F280" s="48">
        <v>0</v>
      </c>
      <c r="G280" s="46">
        <f t="shared" si="108"/>
        <v>1179</v>
      </c>
      <c r="H280" s="48">
        <v>88.5</v>
      </c>
      <c r="I280" s="48">
        <v>0</v>
      </c>
      <c r="J280" s="48">
        <v>33.659999999999997</v>
      </c>
      <c r="K280" s="48">
        <v>484.35</v>
      </c>
      <c r="L280" s="48">
        <v>8.8000000000000007</v>
      </c>
      <c r="M280" s="48">
        <v>6</v>
      </c>
      <c r="N280" s="48">
        <v>134.41999999999999</v>
      </c>
      <c r="O280" s="48">
        <v>0</v>
      </c>
      <c r="P280" s="48">
        <v>40.04</v>
      </c>
      <c r="Q280" s="48">
        <v>0</v>
      </c>
      <c r="R280" s="48">
        <v>17.5</v>
      </c>
      <c r="S280" s="48">
        <v>97.09</v>
      </c>
      <c r="T280" s="48">
        <v>0</v>
      </c>
      <c r="U280" s="46">
        <f t="shared" si="109"/>
        <v>910.3599999999999</v>
      </c>
      <c r="V280" s="48">
        <v>352.74</v>
      </c>
      <c r="W280" s="48">
        <v>0</v>
      </c>
      <c r="X280" s="46">
        <f t="shared" si="110"/>
        <v>352.74</v>
      </c>
      <c r="Y280" s="48">
        <v>1.0900000000000001</v>
      </c>
      <c r="Z280" s="48">
        <v>11.42</v>
      </c>
      <c r="AA280" s="48">
        <v>8.81</v>
      </c>
      <c r="AB280" s="48">
        <v>0</v>
      </c>
      <c r="AC280" s="46">
        <f t="shared" si="114"/>
        <v>21.32</v>
      </c>
      <c r="AD280" s="48">
        <v>380.95</v>
      </c>
      <c r="AE280" s="46">
        <f t="shared" si="112"/>
        <v>380.95</v>
      </c>
      <c r="AF280" s="48"/>
      <c r="AG280" s="46">
        <f t="shared" si="113"/>
        <v>2844.37</v>
      </c>
    </row>
    <row r="281" spans="1:33">
      <c r="A281" s="56">
        <v>43357</v>
      </c>
      <c r="B281" s="48">
        <v>12</v>
      </c>
      <c r="C281" s="48">
        <v>0</v>
      </c>
      <c r="D281" s="48">
        <v>0</v>
      </c>
      <c r="E281" s="48">
        <v>0</v>
      </c>
      <c r="F281" s="48">
        <v>0</v>
      </c>
      <c r="G281" s="46">
        <f t="shared" si="108"/>
        <v>12</v>
      </c>
      <c r="H281" s="48">
        <v>39.5</v>
      </c>
      <c r="I281" s="48">
        <v>0</v>
      </c>
      <c r="J281" s="48">
        <v>90.28</v>
      </c>
      <c r="K281" s="48">
        <v>427.46</v>
      </c>
      <c r="L281" s="48">
        <v>6.91</v>
      </c>
      <c r="M281" s="48">
        <v>0</v>
      </c>
      <c r="N281" s="48">
        <v>86.89</v>
      </c>
      <c r="O281" s="48">
        <v>253.98</v>
      </c>
      <c r="P281" s="48">
        <v>53.47</v>
      </c>
      <c r="Q281" s="48">
        <v>0</v>
      </c>
      <c r="R281" s="48">
        <v>0</v>
      </c>
      <c r="S281" s="48">
        <v>492.34</v>
      </c>
      <c r="T281" s="48">
        <v>0</v>
      </c>
      <c r="U281" s="46">
        <f t="shared" ref="U281:U283" si="115">SUM(H281:T281)</f>
        <v>1450.83</v>
      </c>
      <c r="V281" s="48">
        <v>254.35</v>
      </c>
      <c r="W281" s="48">
        <v>0</v>
      </c>
      <c r="X281" s="46">
        <f t="shared" ref="X281:X283" si="116">SUM(V281:W281)</f>
        <v>254.35</v>
      </c>
      <c r="Y281" s="48">
        <v>218.51</v>
      </c>
      <c r="Z281" s="48">
        <v>0</v>
      </c>
      <c r="AA281" s="48">
        <v>174.54</v>
      </c>
      <c r="AB281" s="48">
        <v>0</v>
      </c>
      <c r="AC281" s="46">
        <f t="shared" ref="AC281:AC283" si="117">SUM(Y281:AB281)</f>
        <v>393.04999999999995</v>
      </c>
      <c r="AD281" s="48">
        <v>332.42</v>
      </c>
      <c r="AE281" s="46">
        <f t="shared" ref="AE281:AE283" si="118">SUM(AD281)</f>
        <v>332.42</v>
      </c>
      <c r="AF281" s="48"/>
      <c r="AG281" s="46">
        <f t="shared" ref="AG281:AG283" si="119">AE281+AC281+X281+U281+G281</f>
        <v>2442.65</v>
      </c>
    </row>
    <row r="282" spans="1:33">
      <c r="A282" s="56">
        <v>43360</v>
      </c>
      <c r="B282" s="48">
        <v>24</v>
      </c>
      <c r="C282" s="48">
        <v>0</v>
      </c>
      <c r="D282" s="48">
        <v>0</v>
      </c>
      <c r="E282" s="48">
        <v>0</v>
      </c>
      <c r="F282" s="48">
        <v>0</v>
      </c>
      <c r="G282" s="46">
        <f t="shared" si="108"/>
        <v>24</v>
      </c>
      <c r="H282" s="48">
        <v>66.5</v>
      </c>
      <c r="I282" s="48">
        <v>1</v>
      </c>
      <c r="J282" s="48">
        <v>21.27</v>
      </c>
      <c r="K282" s="48">
        <v>51.14</v>
      </c>
      <c r="L282" s="48">
        <v>2.57</v>
      </c>
      <c r="M282" s="48">
        <v>6</v>
      </c>
      <c r="N282" s="48">
        <v>45.09</v>
      </c>
      <c r="O282" s="48">
        <v>552.28</v>
      </c>
      <c r="P282" s="48">
        <v>11.99</v>
      </c>
      <c r="Q282" s="48">
        <v>0</v>
      </c>
      <c r="R282" s="48">
        <v>0</v>
      </c>
      <c r="S282" s="48">
        <v>354.05</v>
      </c>
      <c r="T282" s="48">
        <v>0</v>
      </c>
      <c r="U282" s="46">
        <f t="shared" si="115"/>
        <v>1111.8899999999999</v>
      </c>
      <c r="V282" s="48">
        <v>364.45</v>
      </c>
      <c r="W282" s="48">
        <v>0</v>
      </c>
      <c r="X282" s="46">
        <f t="shared" si="116"/>
        <v>364.45</v>
      </c>
      <c r="Y282" s="48">
        <v>0</v>
      </c>
      <c r="Z282" s="48">
        <v>0</v>
      </c>
      <c r="AA282" s="48">
        <v>0</v>
      </c>
      <c r="AB282" s="48">
        <v>0</v>
      </c>
      <c r="AC282" s="46">
        <f t="shared" si="117"/>
        <v>0</v>
      </c>
      <c r="AD282" s="48">
        <v>0</v>
      </c>
      <c r="AE282" s="46">
        <f t="shared" si="118"/>
        <v>0</v>
      </c>
      <c r="AF282" s="48"/>
      <c r="AG282" s="46">
        <f t="shared" si="119"/>
        <v>1500.34</v>
      </c>
    </row>
    <row r="283" spans="1:33">
      <c r="A283" s="56">
        <v>43361</v>
      </c>
      <c r="B283" s="48">
        <v>360.75</v>
      </c>
      <c r="C283" s="48">
        <v>0</v>
      </c>
      <c r="D283" s="48">
        <v>0</v>
      </c>
      <c r="E283" s="48">
        <v>0</v>
      </c>
      <c r="F283" s="48">
        <v>0</v>
      </c>
      <c r="G283" s="46">
        <f t="shared" si="108"/>
        <v>360.75</v>
      </c>
      <c r="H283" s="48">
        <v>65.5</v>
      </c>
      <c r="I283" s="48">
        <v>0</v>
      </c>
      <c r="J283" s="48">
        <v>72.86</v>
      </c>
      <c r="K283" s="48">
        <v>118.1</v>
      </c>
      <c r="L283" s="48">
        <v>6.44</v>
      </c>
      <c r="M283" s="48">
        <v>6</v>
      </c>
      <c r="N283" s="48">
        <v>71.59</v>
      </c>
      <c r="O283" s="48">
        <v>130.16</v>
      </c>
      <c r="P283" s="48">
        <v>28.31</v>
      </c>
      <c r="Q283" s="48">
        <v>0</v>
      </c>
      <c r="R283" s="48">
        <v>10</v>
      </c>
      <c r="S283" s="48">
        <v>268.69</v>
      </c>
      <c r="T283" s="48">
        <v>0</v>
      </c>
      <c r="U283" s="46">
        <f t="shared" si="115"/>
        <v>777.65</v>
      </c>
      <c r="V283" s="48">
        <v>400.52</v>
      </c>
      <c r="W283" s="48">
        <v>0</v>
      </c>
      <c r="X283" s="46">
        <f t="shared" si="116"/>
        <v>400.52</v>
      </c>
      <c r="Y283" s="48">
        <v>12.96</v>
      </c>
      <c r="Z283" s="48">
        <v>0</v>
      </c>
      <c r="AA283" s="48">
        <v>38.76</v>
      </c>
      <c r="AB283" s="48">
        <v>0</v>
      </c>
      <c r="AC283" s="46">
        <f t="shared" si="117"/>
        <v>51.72</v>
      </c>
      <c r="AD283" s="48">
        <v>82.71</v>
      </c>
      <c r="AE283" s="46">
        <f t="shared" si="118"/>
        <v>82.71</v>
      </c>
      <c r="AF283" s="48"/>
      <c r="AG283" s="46">
        <f t="shared" si="119"/>
        <v>1673.35</v>
      </c>
    </row>
    <row r="284" spans="1:33">
      <c r="A284" s="56">
        <v>43362</v>
      </c>
      <c r="B284" s="48">
        <v>655.36</v>
      </c>
      <c r="C284" s="48">
        <v>0</v>
      </c>
      <c r="D284" s="48">
        <v>0</v>
      </c>
      <c r="E284" s="48">
        <v>0</v>
      </c>
      <c r="F284" s="48">
        <v>0</v>
      </c>
      <c r="G284" s="46">
        <f t="shared" si="108"/>
        <v>655.36</v>
      </c>
      <c r="H284" s="48">
        <v>42</v>
      </c>
      <c r="I284" s="48">
        <v>0</v>
      </c>
      <c r="J284" s="48">
        <v>37.4</v>
      </c>
      <c r="K284" s="48">
        <v>1033.42</v>
      </c>
      <c r="L284" s="48">
        <v>232.18</v>
      </c>
      <c r="M284" s="48">
        <v>0</v>
      </c>
      <c r="N284" s="48">
        <v>121.11</v>
      </c>
      <c r="O284" s="48">
        <v>199.61</v>
      </c>
      <c r="P284" s="48">
        <v>48.36</v>
      </c>
      <c r="Q284" s="48">
        <v>0</v>
      </c>
      <c r="R284" s="48">
        <v>0</v>
      </c>
      <c r="S284" s="48">
        <v>6</v>
      </c>
      <c r="T284" s="48">
        <v>0</v>
      </c>
      <c r="U284" s="46">
        <f t="shared" si="109"/>
        <v>1720.0800000000002</v>
      </c>
      <c r="V284" s="48">
        <v>327.91</v>
      </c>
      <c r="W284" s="48">
        <v>0</v>
      </c>
      <c r="X284" s="46">
        <f t="shared" si="110"/>
        <v>327.91</v>
      </c>
      <c r="Y284" s="48">
        <v>1.03</v>
      </c>
      <c r="Z284" s="48">
        <v>3</v>
      </c>
      <c r="AA284" s="48">
        <v>48.38</v>
      </c>
      <c r="AB284" s="48">
        <v>0</v>
      </c>
      <c r="AC284" s="46">
        <f t="shared" si="114"/>
        <v>52.410000000000004</v>
      </c>
      <c r="AD284" s="48">
        <v>10.029999999999999</v>
      </c>
      <c r="AE284" s="46">
        <f t="shared" si="112"/>
        <v>10.029999999999999</v>
      </c>
      <c r="AF284" s="48"/>
      <c r="AG284" s="46">
        <f>AE284+AC284+X284+U284+G284</f>
        <v>2765.7900000000004</v>
      </c>
    </row>
    <row r="285" spans="1:33">
      <c r="A285" s="56">
        <v>43363</v>
      </c>
      <c r="B285" s="48">
        <v>1405.67</v>
      </c>
      <c r="C285" s="48">
        <v>0</v>
      </c>
      <c r="D285" s="48">
        <v>0</v>
      </c>
      <c r="E285" s="48">
        <v>0</v>
      </c>
      <c r="F285" s="48">
        <v>270</v>
      </c>
      <c r="G285" s="46">
        <f t="shared" si="108"/>
        <v>1675.67</v>
      </c>
      <c r="H285" s="48">
        <v>50</v>
      </c>
      <c r="I285" s="48">
        <v>1</v>
      </c>
      <c r="J285" s="48">
        <v>18.760000000000002</v>
      </c>
      <c r="K285" s="48">
        <v>503.79</v>
      </c>
      <c r="L285" s="48">
        <v>0</v>
      </c>
      <c r="M285" s="48">
        <v>0</v>
      </c>
      <c r="N285" s="48">
        <v>1151.57</v>
      </c>
      <c r="O285" s="48">
        <v>118.79</v>
      </c>
      <c r="P285" s="48">
        <v>26.7</v>
      </c>
      <c r="Q285" s="48">
        <v>17830</v>
      </c>
      <c r="R285" s="48">
        <v>0</v>
      </c>
      <c r="S285" s="48">
        <v>0</v>
      </c>
      <c r="T285" s="48">
        <v>0</v>
      </c>
      <c r="U285" s="46">
        <f t="shared" si="109"/>
        <v>19700.61</v>
      </c>
      <c r="V285" s="48">
        <v>178.25</v>
      </c>
      <c r="W285" s="48">
        <v>0</v>
      </c>
      <c r="X285" s="46">
        <f t="shared" si="110"/>
        <v>178.25</v>
      </c>
      <c r="Y285" s="48">
        <v>7.69</v>
      </c>
      <c r="Z285" s="48">
        <v>3</v>
      </c>
      <c r="AA285" s="48">
        <v>12.93</v>
      </c>
      <c r="AB285" s="48">
        <v>0</v>
      </c>
      <c r="AC285" s="46">
        <f t="shared" si="114"/>
        <v>23.62</v>
      </c>
      <c r="AD285" s="48">
        <v>2748.47</v>
      </c>
      <c r="AE285" s="46">
        <f t="shared" si="112"/>
        <v>2748.47</v>
      </c>
      <c r="AF285" s="48"/>
      <c r="AG285" s="46">
        <f t="shared" si="113"/>
        <v>24326.620000000003</v>
      </c>
    </row>
    <row r="286" spans="1:33">
      <c r="A286" s="56">
        <v>43364</v>
      </c>
      <c r="B286" s="48">
        <v>636.24</v>
      </c>
      <c r="C286" s="48">
        <v>0</v>
      </c>
      <c r="D286" s="48">
        <v>243.53</v>
      </c>
      <c r="E286" s="48">
        <v>0</v>
      </c>
      <c r="F286" s="48">
        <v>3.5</v>
      </c>
      <c r="G286" s="46">
        <f t="shared" si="108"/>
        <v>883.27</v>
      </c>
      <c r="H286" s="48">
        <v>42</v>
      </c>
      <c r="I286" s="48">
        <v>0</v>
      </c>
      <c r="J286" s="48">
        <v>15.67</v>
      </c>
      <c r="K286" s="48">
        <v>497.48</v>
      </c>
      <c r="L286" s="48">
        <v>0.68</v>
      </c>
      <c r="M286" s="48">
        <v>30</v>
      </c>
      <c r="N286" s="48">
        <v>157.38999999999999</v>
      </c>
      <c r="O286" s="48">
        <v>159.06</v>
      </c>
      <c r="P286" s="48">
        <v>12.63</v>
      </c>
      <c r="Q286" s="48">
        <v>0</v>
      </c>
      <c r="R286" s="48">
        <v>0</v>
      </c>
      <c r="S286" s="48">
        <v>61.1</v>
      </c>
      <c r="T286" s="48">
        <v>0</v>
      </c>
      <c r="U286" s="46">
        <f t="shared" si="109"/>
        <v>976.01</v>
      </c>
      <c r="V286" s="48">
        <v>245.69</v>
      </c>
      <c r="W286" s="48">
        <v>0</v>
      </c>
      <c r="X286" s="46">
        <f t="shared" si="110"/>
        <v>245.69</v>
      </c>
      <c r="Y286" s="48">
        <v>0.06</v>
      </c>
      <c r="Z286" s="48">
        <v>0</v>
      </c>
      <c r="AA286" s="48">
        <v>12.43</v>
      </c>
      <c r="AB286" s="48">
        <v>0</v>
      </c>
      <c r="AC286" s="46">
        <f t="shared" si="114"/>
        <v>12.49</v>
      </c>
      <c r="AD286" s="48">
        <v>1573.77</v>
      </c>
      <c r="AE286" s="46">
        <f t="shared" si="112"/>
        <v>1573.77</v>
      </c>
      <c r="AF286" s="48"/>
      <c r="AG286" s="46">
        <f t="shared" si="113"/>
        <v>3691.23</v>
      </c>
    </row>
    <row r="287" spans="1:33">
      <c r="A287" s="56">
        <v>43367</v>
      </c>
      <c r="B287" s="48">
        <v>98.16</v>
      </c>
      <c r="C287" s="48">
        <v>0</v>
      </c>
      <c r="D287" s="48">
        <v>3.43</v>
      </c>
      <c r="E287" s="48">
        <v>0</v>
      </c>
      <c r="F287" s="48">
        <v>1.5</v>
      </c>
      <c r="G287" s="46">
        <f t="shared" si="108"/>
        <v>103.09</v>
      </c>
      <c r="H287" s="48">
        <v>67.5</v>
      </c>
      <c r="I287" s="48">
        <v>0</v>
      </c>
      <c r="J287" s="48">
        <v>344.65</v>
      </c>
      <c r="K287" s="48">
        <v>4724.3100000000004</v>
      </c>
      <c r="L287" s="48">
        <v>43.27</v>
      </c>
      <c r="M287" s="48">
        <v>22</v>
      </c>
      <c r="N287" s="48">
        <v>334.09</v>
      </c>
      <c r="O287" s="48">
        <v>637.89</v>
      </c>
      <c r="P287" s="48">
        <v>633.52</v>
      </c>
      <c r="Q287" s="48">
        <v>0</v>
      </c>
      <c r="R287" s="48">
        <v>10</v>
      </c>
      <c r="S287" s="48">
        <v>3</v>
      </c>
      <c r="T287" s="48">
        <v>0</v>
      </c>
      <c r="U287" s="46">
        <f t="shared" si="109"/>
        <v>6820.2300000000014</v>
      </c>
      <c r="V287" s="48">
        <v>673</v>
      </c>
      <c r="W287" s="48">
        <v>0</v>
      </c>
      <c r="X287" s="46">
        <f t="shared" si="110"/>
        <v>673</v>
      </c>
      <c r="Y287" s="48">
        <v>7.46</v>
      </c>
      <c r="Z287" s="48">
        <v>0</v>
      </c>
      <c r="AA287" s="48">
        <v>42.35</v>
      </c>
      <c r="AB287" s="48">
        <v>0</v>
      </c>
      <c r="AC287" s="46">
        <f t="shared" si="114"/>
        <v>49.81</v>
      </c>
      <c r="AD287" s="48">
        <v>100.42</v>
      </c>
      <c r="AE287" s="46">
        <f t="shared" si="112"/>
        <v>100.42</v>
      </c>
      <c r="AF287" s="48"/>
      <c r="AG287" s="46">
        <f t="shared" si="113"/>
        <v>7746.5500000000011</v>
      </c>
    </row>
    <row r="288" spans="1:33">
      <c r="A288" s="56">
        <v>43368</v>
      </c>
      <c r="B288" s="48">
        <v>3208.08</v>
      </c>
      <c r="C288" s="48">
        <v>0</v>
      </c>
      <c r="D288" s="48">
        <v>0</v>
      </c>
      <c r="E288" s="48">
        <v>0</v>
      </c>
      <c r="F288" s="48">
        <v>0</v>
      </c>
      <c r="G288" s="46">
        <f t="shared" si="108"/>
        <v>3208.08</v>
      </c>
      <c r="H288" s="48">
        <v>77.5</v>
      </c>
      <c r="I288" s="48">
        <v>0</v>
      </c>
      <c r="J288" s="48">
        <v>50.6</v>
      </c>
      <c r="K288" s="48">
        <v>355.72</v>
      </c>
      <c r="L288" s="48">
        <v>3.62</v>
      </c>
      <c r="M288" s="48">
        <v>6</v>
      </c>
      <c r="N288" s="48">
        <v>1251.29</v>
      </c>
      <c r="O288" s="48">
        <v>123.91</v>
      </c>
      <c r="P288" s="48">
        <v>29.18</v>
      </c>
      <c r="Q288" s="48">
        <v>6000</v>
      </c>
      <c r="R288" s="48">
        <v>0</v>
      </c>
      <c r="S288" s="48">
        <v>10792.01</v>
      </c>
      <c r="T288" s="48">
        <v>0</v>
      </c>
      <c r="U288" s="46">
        <f t="shared" si="109"/>
        <v>18689.830000000002</v>
      </c>
      <c r="V288" s="48">
        <v>327.3</v>
      </c>
      <c r="W288" s="48">
        <v>0</v>
      </c>
      <c r="X288" s="46">
        <f t="shared" si="110"/>
        <v>327.3</v>
      </c>
      <c r="Y288" s="48">
        <v>8.7799999999999994</v>
      </c>
      <c r="Z288" s="48">
        <v>0</v>
      </c>
      <c r="AA288" s="48">
        <v>13.28</v>
      </c>
      <c r="AB288" s="48">
        <v>0</v>
      </c>
      <c r="AC288" s="46">
        <f t="shared" si="114"/>
        <v>22.06</v>
      </c>
      <c r="AD288" s="48">
        <v>4170.91</v>
      </c>
      <c r="AE288" s="46">
        <f t="shared" si="112"/>
        <v>4170.91</v>
      </c>
      <c r="AF288" s="48"/>
      <c r="AG288" s="46">
        <f t="shared" si="113"/>
        <v>26418.18</v>
      </c>
    </row>
    <row r="289" spans="1:35">
      <c r="A289" s="56">
        <v>43369</v>
      </c>
      <c r="B289" s="48">
        <v>0</v>
      </c>
      <c r="C289" s="48">
        <v>0</v>
      </c>
      <c r="D289" s="48">
        <v>0</v>
      </c>
      <c r="E289" s="48">
        <v>0</v>
      </c>
      <c r="F289" s="48">
        <v>0</v>
      </c>
      <c r="G289" s="46">
        <f t="shared" si="108"/>
        <v>0</v>
      </c>
      <c r="H289" s="48">
        <v>26</v>
      </c>
      <c r="I289" s="48">
        <v>0</v>
      </c>
      <c r="J289" s="48">
        <v>23.4</v>
      </c>
      <c r="K289" s="48">
        <v>39.159999999999997</v>
      </c>
      <c r="L289" s="48">
        <v>0.63</v>
      </c>
      <c r="M289" s="48">
        <v>6</v>
      </c>
      <c r="N289" s="48">
        <v>22.9</v>
      </c>
      <c r="O289" s="48">
        <v>155.65</v>
      </c>
      <c r="P289" s="48">
        <v>11.27</v>
      </c>
      <c r="Q289" s="48">
        <v>0</v>
      </c>
      <c r="R289" s="48">
        <v>12.5</v>
      </c>
      <c r="S289" s="48">
        <v>52</v>
      </c>
      <c r="T289" s="48">
        <v>0</v>
      </c>
      <c r="U289" s="46">
        <f t="shared" si="109"/>
        <v>349.51</v>
      </c>
      <c r="V289" s="48">
        <v>239.7</v>
      </c>
      <c r="W289" s="48">
        <v>0</v>
      </c>
      <c r="X289" s="46">
        <f t="shared" si="110"/>
        <v>239.7</v>
      </c>
      <c r="Y289" s="48">
        <v>0</v>
      </c>
      <c r="Z289" s="48">
        <v>0</v>
      </c>
      <c r="AA289" s="48">
        <v>3.06</v>
      </c>
      <c r="AB289" s="48">
        <v>0</v>
      </c>
      <c r="AC289" s="46">
        <f t="shared" si="114"/>
        <v>3.06</v>
      </c>
      <c r="AD289" s="48">
        <v>47.44</v>
      </c>
      <c r="AE289" s="46">
        <f t="shared" si="112"/>
        <v>47.44</v>
      </c>
      <c r="AF289" s="48"/>
      <c r="AG289" s="46">
        <f t="shared" si="113"/>
        <v>639.71</v>
      </c>
    </row>
    <row r="290" spans="1:35">
      <c r="A290" s="56">
        <v>43370</v>
      </c>
      <c r="B290" s="48">
        <v>172</v>
      </c>
      <c r="C290" s="48">
        <v>0</v>
      </c>
      <c r="D290" s="48">
        <v>0</v>
      </c>
      <c r="E290" s="48">
        <v>0</v>
      </c>
      <c r="F290" s="48">
        <v>3.5</v>
      </c>
      <c r="G290" s="46">
        <f t="shared" si="108"/>
        <v>175.5</v>
      </c>
      <c r="H290" s="48">
        <v>72</v>
      </c>
      <c r="I290" s="48">
        <v>0</v>
      </c>
      <c r="J290" s="48">
        <v>77.069999999999993</v>
      </c>
      <c r="K290" s="48">
        <v>1144.9100000000001</v>
      </c>
      <c r="L290" s="48">
        <v>2.34</v>
      </c>
      <c r="M290" s="48">
        <v>0</v>
      </c>
      <c r="N290" s="48">
        <v>161.88</v>
      </c>
      <c r="O290" s="48">
        <v>119.74</v>
      </c>
      <c r="P290" s="48">
        <v>77.25</v>
      </c>
      <c r="Q290" s="48">
        <v>0</v>
      </c>
      <c r="R290" s="48">
        <v>5</v>
      </c>
      <c r="S290" s="48">
        <v>0</v>
      </c>
      <c r="T290" s="48">
        <v>0</v>
      </c>
      <c r="U290" s="46">
        <f t="shared" si="109"/>
        <v>1660.1899999999998</v>
      </c>
      <c r="V290" s="48">
        <v>256.67</v>
      </c>
      <c r="W290" s="48">
        <v>0</v>
      </c>
      <c r="X290" s="46">
        <f t="shared" si="110"/>
        <v>256.67</v>
      </c>
      <c r="Y290" s="48">
        <v>174.87</v>
      </c>
      <c r="Z290" s="48">
        <v>3</v>
      </c>
      <c r="AA290" s="48">
        <v>172.08</v>
      </c>
      <c r="AB290" s="48">
        <v>0</v>
      </c>
      <c r="AC290" s="46">
        <f t="shared" si="114"/>
        <v>349.95000000000005</v>
      </c>
      <c r="AD290" s="48">
        <v>1412.47</v>
      </c>
      <c r="AE290" s="46">
        <f t="shared" si="112"/>
        <v>1412.47</v>
      </c>
      <c r="AF290" s="48"/>
      <c r="AG290" s="46">
        <f t="shared" si="113"/>
        <v>3854.7799999999997</v>
      </c>
    </row>
    <row r="291" spans="1:35">
      <c r="A291" s="56">
        <v>43371</v>
      </c>
      <c r="B291" s="48">
        <v>328.44</v>
      </c>
      <c r="C291" s="48">
        <v>0</v>
      </c>
      <c r="D291" s="48">
        <v>0</v>
      </c>
      <c r="E291" s="48">
        <v>0</v>
      </c>
      <c r="F291" s="48">
        <v>0</v>
      </c>
      <c r="G291" s="46">
        <f t="shared" si="108"/>
        <v>328.44</v>
      </c>
      <c r="H291" s="48">
        <v>31</v>
      </c>
      <c r="I291" s="48">
        <v>0</v>
      </c>
      <c r="J291" s="48">
        <v>21.54</v>
      </c>
      <c r="K291" s="48">
        <v>258.39</v>
      </c>
      <c r="L291" s="48">
        <v>0</v>
      </c>
      <c r="M291" s="48">
        <v>0</v>
      </c>
      <c r="N291" s="48">
        <v>65.89</v>
      </c>
      <c r="O291" s="48">
        <v>107.07</v>
      </c>
      <c r="P291" s="48">
        <v>17.45</v>
      </c>
      <c r="Q291" s="48">
        <v>0</v>
      </c>
      <c r="R291" s="48">
        <v>5</v>
      </c>
      <c r="S291" s="48">
        <v>35</v>
      </c>
      <c r="T291" s="48">
        <v>0</v>
      </c>
      <c r="U291" s="46">
        <f t="shared" si="109"/>
        <v>541.33999999999992</v>
      </c>
      <c r="V291" s="48">
        <v>275.64999999999998</v>
      </c>
      <c r="W291" s="48">
        <v>0</v>
      </c>
      <c r="X291" s="46">
        <f t="shared" si="110"/>
        <v>275.64999999999998</v>
      </c>
      <c r="Y291" s="48">
        <v>85.45</v>
      </c>
      <c r="Z291" s="48">
        <v>0</v>
      </c>
      <c r="AA291" s="48">
        <v>62.19</v>
      </c>
      <c r="AB291" s="48">
        <v>0</v>
      </c>
      <c r="AC291" s="46">
        <f t="shared" si="114"/>
        <v>147.63999999999999</v>
      </c>
      <c r="AD291" s="48">
        <v>346.29</v>
      </c>
      <c r="AE291" s="46">
        <f t="shared" si="112"/>
        <v>346.29</v>
      </c>
      <c r="AF291" s="48"/>
      <c r="AG291" s="46">
        <f t="shared" si="113"/>
        <v>1639.36</v>
      </c>
    </row>
    <row r="292" spans="1:35">
      <c r="A292" s="56"/>
      <c r="B292" s="48"/>
      <c r="C292" s="48"/>
      <c r="D292" s="48"/>
      <c r="E292" s="48"/>
      <c r="F292" s="48"/>
      <c r="G292" s="46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6"/>
      <c r="V292" s="48"/>
      <c r="W292" s="48"/>
      <c r="X292" s="46"/>
      <c r="Y292" s="48"/>
      <c r="Z292" s="48"/>
      <c r="AA292" s="48"/>
      <c r="AB292" s="48"/>
      <c r="AC292" s="46"/>
      <c r="AD292" s="48"/>
      <c r="AE292" s="46"/>
      <c r="AF292" s="48"/>
      <c r="AG292" s="46"/>
    </row>
    <row r="293" spans="1:35">
      <c r="A293" s="56"/>
      <c r="B293" s="48">
        <f>SUM(B272:B291)</f>
        <v>11959.390000000001</v>
      </c>
      <c r="C293" s="48">
        <f>SUM(C272:C291)</f>
        <v>41.67</v>
      </c>
      <c r="D293" s="48">
        <f>SUM(D272:D291)</f>
        <v>257.25</v>
      </c>
      <c r="E293" s="48">
        <f>SUM(E272:E291)</f>
        <v>0</v>
      </c>
      <c r="F293" s="48">
        <f>SUM(F272:F291)</f>
        <v>320.08</v>
      </c>
      <c r="G293" s="46">
        <f t="shared" ref="G293:AE293" si="120">SUM(G271:G291)</f>
        <v>12578.390000000001</v>
      </c>
      <c r="H293" s="48">
        <f t="shared" si="120"/>
        <v>1278</v>
      </c>
      <c r="I293" s="48">
        <f t="shared" si="120"/>
        <v>5</v>
      </c>
      <c r="J293" s="48">
        <f t="shared" si="120"/>
        <v>1763.2699999999998</v>
      </c>
      <c r="K293" s="48">
        <f t="shared" si="120"/>
        <v>18572.099999999999</v>
      </c>
      <c r="L293" s="48">
        <f t="shared" si="120"/>
        <v>460.13</v>
      </c>
      <c r="M293" s="48">
        <f t="shared" si="120"/>
        <v>150</v>
      </c>
      <c r="N293" s="48">
        <f t="shared" si="120"/>
        <v>5359.77</v>
      </c>
      <c r="O293" s="48">
        <f t="shared" si="120"/>
        <v>5469.8200000000006</v>
      </c>
      <c r="P293" s="48">
        <f t="shared" si="120"/>
        <v>2133.37</v>
      </c>
      <c r="Q293" s="48">
        <f t="shared" si="120"/>
        <v>23830</v>
      </c>
      <c r="R293" s="48">
        <f t="shared" si="120"/>
        <v>95</v>
      </c>
      <c r="S293" s="48">
        <f t="shared" si="120"/>
        <v>12559.130000000001</v>
      </c>
      <c r="T293" s="48">
        <f t="shared" si="120"/>
        <v>0</v>
      </c>
      <c r="U293" s="46">
        <f t="shared" si="120"/>
        <v>71675.590000000011</v>
      </c>
      <c r="V293" s="48">
        <f t="shared" si="120"/>
        <v>6117.9499999999989</v>
      </c>
      <c r="W293" s="48">
        <f t="shared" si="120"/>
        <v>0</v>
      </c>
      <c r="X293" s="46">
        <f t="shared" si="120"/>
        <v>6117.9499999999989</v>
      </c>
      <c r="Y293" s="48">
        <f t="shared" si="120"/>
        <v>663.4</v>
      </c>
      <c r="Z293" s="48">
        <f t="shared" si="120"/>
        <v>23.42</v>
      </c>
      <c r="AA293" s="48">
        <f t="shared" si="120"/>
        <v>773.61999999999989</v>
      </c>
      <c r="AB293" s="48">
        <f t="shared" si="120"/>
        <v>0</v>
      </c>
      <c r="AC293" s="46">
        <f t="shared" si="120"/>
        <v>1460.44</v>
      </c>
      <c r="AD293" s="48">
        <f t="shared" si="120"/>
        <v>27776.249999999996</v>
      </c>
      <c r="AE293" s="46">
        <f t="shared" si="120"/>
        <v>27776.249999999996</v>
      </c>
      <c r="AF293" s="48"/>
      <c r="AG293" s="55">
        <f>SUM(AG271:AG291)</f>
        <v>119608.62</v>
      </c>
    </row>
    <row r="294" spans="1:35">
      <c r="A294" s="56"/>
      <c r="B294" s="48"/>
      <c r="C294" s="48"/>
      <c r="D294" s="48"/>
      <c r="E294" s="48"/>
      <c r="F294" s="48"/>
      <c r="G294" s="46"/>
      <c r="H294" s="48"/>
      <c r="I294" s="48"/>
      <c r="J294" s="48"/>
      <c r="K294" s="48"/>
      <c r="L294" s="48"/>
      <c r="M294" s="48"/>
      <c r="N294" s="48"/>
      <c r="O294" s="48"/>
      <c r="P294" s="48"/>
      <c r="Q294" s="48"/>
      <c r="R294" s="48"/>
      <c r="S294" s="48"/>
      <c r="T294" s="48"/>
      <c r="U294" s="46"/>
      <c r="V294" s="48"/>
      <c r="W294" s="48"/>
      <c r="X294" s="46"/>
      <c r="Y294" s="48"/>
      <c r="Z294" s="48"/>
      <c r="AA294" s="48"/>
      <c r="AB294" s="48"/>
      <c r="AC294" s="46"/>
      <c r="AD294" s="48"/>
      <c r="AE294" s="46" t="s">
        <v>34</v>
      </c>
      <c r="AF294" s="48"/>
      <c r="AG294" s="55">
        <v>35383.410000000003</v>
      </c>
    </row>
    <row r="295" spans="1:35">
      <c r="A295" s="56"/>
      <c r="B295" s="48"/>
      <c r="C295" s="48"/>
      <c r="D295" s="48"/>
      <c r="E295" s="48"/>
      <c r="F295" s="48"/>
      <c r="G295" s="46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  <c r="S295" s="48"/>
      <c r="T295" s="48"/>
      <c r="U295" s="46"/>
      <c r="V295" s="48"/>
      <c r="W295" s="48"/>
      <c r="X295" s="46"/>
      <c r="Y295" s="48"/>
      <c r="Z295" s="48"/>
      <c r="AA295" s="48"/>
      <c r="AB295" s="48"/>
      <c r="AC295" s="46"/>
      <c r="AD295" s="48"/>
      <c r="AE295" s="46" t="s">
        <v>35</v>
      </c>
      <c r="AF295" s="48"/>
      <c r="AG295" s="55">
        <v>106150.24</v>
      </c>
      <c r="AH295" s="4"/>
      <c r="AI295" s="4"/>
    </row>
    <row r="296" spans="1:35">
      <c r="A296" s="56"/>
      <c r="B296" s="48"/>
      <c r="C296" s="48"/>
      <c r="D296" s="48"/>
      <c r="E296" s="48"/>
      <c r="F296" s="48"/>
      <c r="G296" s="46"/>
      <c r="H296" s="48"/>
      <c r="I296" s="48"/>
      <c r="J296" s="48"/>
      <c r="K296" s="48"/>
      <c r="L296" s="48"/>
      <c r="M296" s="48"/>
      <c r="N296" s="48"/>
      <c r="O296" s="48"/>
      <c r="P296" s="48"/>
      <c r="Q296" s="48"/>
      <c r="R296" s="48"/>
      <c r="S296" s="48"/>
      <c r="T296" s="48"/>
      <c r="U296" s="46"/>
      <c r="V296" s="48"/>
      <c r="W296" s="48"/>
      <c r="X296" s="46"/>
      <c r="Y296" s="48"/>
      <c r="Z296" s="48"/>
      <c r="AA296" s="48"/>
      <c r="AB296" s="48"/>
      <c r="AC296" s="46"/>
      <c r="AD296" s="48"/>
      <c r="AE296" s="46"/>
      <c r="AF296" s="48"/>
      <c r="AG296" s="55"/>
    </row>
    <row r="297" spans="1:35">
      <c r="A297" s="56"/>
      <c r="B297" s="48"/>
      <c r="C297" s="48"/>
      <c r="D297" s="48"/>
      <c r="E297" s="48"/>
      <c r="F297" s="48"/>
      <c r="G297" s="46"/>
      <c r="H297" s="48"/>
      <c r="I297" s="48"/>
      <c r="J297" s="48"/>
      <c r="K297" s="48"/>
      <c r="L297" s="48"/>
      <c r="M297" s="48"/>
      <c r="N297" s="48"/>
      <c r="O297" s="48"/>
      <c r="P297" s="48"/>
      <c r="Q297" s="48"/>
      <c r="R297" s="48"/>
      <c r="S297" s="48"/>
      <c r="T297" s="48"/>
      <c r="U297" s="46"/>
      <c r="V297" s="48"/>
      <c r="W297" s="48"/>
      <c r="X297" s="46"/>
      <c r="Y297" s="48"/>
      <c r="Z297" s="48"/>
      <c r="AA297" s="48"/>
      <c r="AB297" s="48"/>
      <c r="AC297" s="46"/>
      <c r="AD297" s="48"/>
      <c r="AE297" s="46" t="s">
        <v>62</v>
      </c>
      <c r="AF297" s="48"/>
      <c r="AG297" s="55">
        <f>SUM(AG293:AG296)</f>
        <v>261142.27000000002</v>
      </c>
    </row>
    <row r="298" spans="1:35" ht="16.5" customHeight="1">
      <c r="B298" s="4"/>
      <c r="C298" s="4"/>
      <c r="D298" s="100" t="s">
        <v>28</v>
      </c>
      <c r="E298" s="100"/>
      <c r="F298" s="100"/>
      <c r="G298" s="100"/>
      <c r="H298" s="100"/>
      <c r="I298" s="100"/>
      <c r="J298" s="100"/>
      <c r="K298" s="100"/>
      <c r="L298" s="100"/>
      <c r="M298" s="4"/>
      <c r="N298" s="4"/>
      <c r="O298" s="4"/>
      <c r="P298" s="4"/>
      <c r="Q298" s="4"/>
      <c r="R298" s="4"/>
      <c r="S298" s="4"/>
      <c r="T298" s="4"/>
      <c r="U298" s="8"/>
      <c r="V298" s="4"/>
      <c r="W298" s="4"/>
      <c r="X298" s="8"/>
      <c r="Y298" s="4"/>
      <c r="Z298" s="4"/>
      <c r="AA298" s="4"/>
      <c r="AB298" s="4"/>
      <c r="AC298" s="8"/>
      <c r="AD298" s="4"/>
      <c r="AG298" s="20"/>
    </row>
    <row r="299" spans="1:35" ht="16.5" customHeight="1">
      <c r="B299" s="4"/>
      <c r="C299" s="4"/>
      <c r="D299" s="100" t="s">
        <v>63</v>
      </c>
      <c r="E299" s="100"/>
      <c r="F299" s="100"/>
      <c r="G299" s="100"/>
      <c r="H299" s="100"/>
      <c r="I299" s="100"/>
      <c r="J299" s="100"/>
      <c r="K299" s="100"/>
      <c r="L299" s="100"/>
      <c r="M299" s="4"/>
      <c r="N299" s="4"/>
      <c r="O299" s="4"/>
      <c r="P299" s="4"/>
      <c r="Q299" s="4"/>
      <c r="R299" s="4"/>
      <c r="S299" s="4"/>
      <c r="T299" s="4"/>
      <c r="U299" s="8"/>
      <c r="V299" s="4"/>
      <c r="W299" s="4"/>
      <c r="X299" s="8"/>
      <c r="Y299" s="4"/>
      <c r="Z299" s="4"/>
      <c r="AA299" s="4"/>
      <c r="AB299" s="4"/>
      <c r="AC299" s="8"/>
      <c r="AD299" s="4"/>
      <c r="AG299" s="20"/>
    </row>
    <row r="300" spans="1:35">
      <c r="B300" s="4"/>
      <c r="C300" s="4"/>
      <c r="D300" s="4"/>
      <c r="E300" s="4"/>
      <c r="F300" s="4"/>
      <c r="G300" s="8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8"/>
      <c r="V300" s="4"/>
      <c r="W300" s="4"/>
      <c r="X300" s="8"/>
      <c r="Y300" s="4"/>
      <c r="Z300" s="4"/>
      <c r="AA300" s="4"/>
      <c r="AB300" s="4"/>
      <c r="AC300" s="8"/>
      <c r="AD300" s="4"/>
      <c r="AE300" s="8"/>
      <c r="AG300" s="8"/>
    </row>
    <row r="301" spans="1:35">
      <c r="A301" s="58"/>
      <c r="B301" s="37">
        <v>85119001</v>
      </c>
      <c r="C301" s="37">
        <v>85119003</v>
      </c>
      <c r="D301" s="37">
        <v>85119018</v>
      </c>
      <c r="E301" s="37">
        <v>11802</v>
      </c>
      <c r="F301" s="37">
        <v>11804</v>
      </c>
      <c r="G301" s="37">
        <v>21310001</v>
      </c>
      <c r="H301" s="37">
        <v>85801005</v>
      </c>
      <c r="I301" s="37">
        <v>858011006</v>
      </c>
      <c r="J301" s="37">
        <v>85801008</v>
      </c>
      <c r="K301" s="37">
        <v>85801009</v>
      </c>
      <c r="L301" s="37">
        <v>85801099</v>
      </c>
      <c r="M301" s="37">
        <v>85801011</v>
      </c>
      <c r="N301" s="37">
        <v>85801014</v>
      </c>
      <c r="O301" s="37">
        <v>85801015</v>
      </c>
      <c r="P301" s="37">
        <v>85801017</v>
      </c>
      <c r="Q301" s="37">
        <v>85801018</v>
      </c>
      <c r="R301" s="37">
        <v>85801019</v>
      </c>
      <c r="S301" s="37">
        <v>95803010</v>
      </c>
      <c r="T301" s="37">
        <v>85803099</v>
      </c>
      <c r="U301" s="37">
        <v>21312001</v>
      </c>
      <c r="V301" s="37">
        <v>85807001</v>
      </c>
      <c r="W301" s="37">
        <v>85807099</v>
      </c>
      <c r="X301" s="37">
        <v>21314001</v>
      </c>
      <c r="Y301" s="37">
        <v>85601002</v>
      </c>
      <c r="Z301" s="37">
        <v>85601012</v>
      </c>
      <c r="AA301" s="37">
        <v>85601014</v>
      </c>
      <c r="AB301" s="37">
        <v>85909099</v>
      </c>
      <c r="AC301" s="37">
        <v>21315001</v>
      </c>
      <c r="AD301" s="19"/>
      <c r="AE301" s="19"/>
      <c r="AF301" s="19"/>
      <c r="AG301" s="19"/>
    </row>
    <row r="302" spans="1:35" ht="60">
      <c r="A302" s="59" t="s">
        <v>55</v>
      </c>
      <c r="B302" s="24" t="s">
        <v>0</v>
      </c>
      <c r="C302" s="24" t="s">
        <v>1</v>
      </c>
      <c r="D302" s="24" t="s">
        <v>2</v>
      </c>
      <c r="E302" s="24" t="s">
        <v>40</v>
      </c>
      <c r="F302" s="24" t="s">
        <v>41</v>
      </c>
      <c r="G302" s="24" t="s">
        <v>22</v>
      </c>
      <c r="H302" s="24" t="s">
        <v>3</v>
      </c>
      <c r="I302" s="24" t="s">
        <v>4</v>
      </c>
      <c r="J302" s="24" t="s">
        <v>5</v>
      </c>
      <c r="K302" s="24" t="s">
        <v>6</v>
      </c>
      <c r="L302" s="24" t="s">
        <v>7</v>
      </c>
      <c r="M302" s="24" t="s">
        <v>8</v>
      </c>
      <c r="N302" s="24" t="s">
        <v>9</v>
      </c>
      <c r="O302" s="24" t="s">
        <v>10</v>
      </c>
      <c r="P302" s="24" t="s">
        <v>11</v>
      </c>
      <c r="Q302" s="24" t="s">
        <v>12</v>
      </c>
      <c r="R302" s="24" t="s">
        <v>13</v>
      </c>
      <c r="S302" s="24" t="s">
        <v>14</v>
      </c>
      <c r="T302" s="24" t="s">
        <v>15</v>
      </c>
      <c r="U302" s="24" t="s">
        <v>23</v>
      </c>
      <c r="V302" s="24" t="s">
        <v>25</v>
      </c>
      <c r="W302" s="24" t="s">
        <v>16</v>
      </c>
      <c r="X302" s="24" t="s">
        <v>24</v>
      </c>
      <c r="Y302" s="24" t="s">
        <v>17</v>
      </c>
      <c r="Z302" s="24" t="s">
        <v>18</v>
      </c>
      <c r="AA302" s="24" t="s">
        <v>19</v>
      </c>
      <c r="AB302" s="24" t="s">
        <v>20</v>
      </c>
      <c r="AC302" s="24" t="s">
        <v>26</v>
      </c>
      <c r="AD302" s="24" t="s">
        <v>21</v>
      </c>
      <c r="AE302" s="24" t="s">
        <v>27</v>
      </c>
      <c r="AF302" s="60"/>
      <c r="AG302" s="24" t="s">
        <v>61</v>
      </c>
    </row>
    <row r="303" spans="1:35" s="19" customFormat="1" ht="20.25" customHeight="1">
      <c r="A303" s="22"/>
      <c r="B303" s="4"/>
      <c r="C303" s="4"/>
      <c r="D303" s="4"/>
      <c r="E303" s="4"/>
      <c r="F303" s="4"/>
      <c r="G303" s="8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8"/>
      <c r="V303" s="4"/>
      <c r="W303" s="4"/>
      <c r="X303" s="8"/>
      <c r="Y303" s="4"/>
      <c r="Z303" s="4"/>
      <c r="AA303" s="4"/>
      <c r="AB303" s="4"/>
      <c r="AC303" s="8"/>
      <c r="AD303" s="4"/>
      <c r="AE303" s="8"/>
      <c r="AF303"/>
      <c r="AG303" s="8"/>
    </row>
    <row r="304" spans="1:35" s="61" customFormat="1" ht="16.5" customHeight="1">
      <c r="A304" s="56">
        <v>43374</v>
      </c>
      <c r="B304" s="48">
        <v>321.25</v>
      </c>
      <c r="C304" s="48">
        <v>0</v>
      </c>
      <c r="D304" s="48">
        <v>0</v>
      </c>
      <c r="E304" s="48">
        <v>0</v>
      </c>
      <c r="F304" s="48">
        <v>0</v>
      </c>
      <c r="G304" s="46">
        <f>SUM(B304:F304)</f>
        <v>321.25</v>
      </c>
      <c r="H304" s="48">
        <v>92</v>
      </c>
      <c r="I304" s="48">
        <v>0</v>
      </c>
      <c r="J304" s="48">
        <v>41.36</v>
      </c>
      <c r="K304" s="48">
        <v>357.76</v>
      </c>
      <c r="L304" s="48">
        <v>1.1100000000000001</v>
      </c>
      <c r="M304" s="48">
        <v>21</v>
      </c>
      <c r="N304" s="48">
        <v>74.38</v>
      </c>
      <c r="O304" s="48">
        <v>953.32</v>
      </c>
      <c r="P304" s="48">
        <v>30.63</v>
      </c>
      <c r="Q304" s="48">
        <v>0</v>
      </c>
      <c r="R304" s="48">
        <v>0</v>
      </c>
      <c r="S304" s="48">
        <v>56.78</v>
      </c>
      <c r="T304" s="48">
        <v>0</v>
      </c>
      <c r="U304" s="46">
        <f>SUM(H304:T304)</f>
        <v>1628.3400000000001</v>
      </c>
      <c r="V304" s="48">
        <v>289.57</v>
      </c>
      <c r="W304" s="48">
        <v>0</v>
      </c>
      <c r="X304" s="46">
        <f>SUM(V304:W304)</f>
        <v>289.57</v>
      </c>
      <c r="Y304" s="48">
        <v>29.88</v>
      </c>
      <c r="Z304" s="48">
        <v>0</v>
      </c>
      <c r="AA304" s="48">
        <v>68.650000000000006</v>
      </c>
      <c r="AB304" s="48">
        <v>0</v>
      </c>
      <c r="AC304" s="46">
        <f>SUM(Y304:AB304)</f>
        <v>98.53</v>
      </c>
      <c r="AD304" s="48">
        <v>216.42</v>
      </c>
      <c r="AE304" s="46">
        <f>SUM(AD304)</f>
        <v>216.42</v>
      </c>
      <c r="AF304" s="48"/>
      <c r="AG304" s="46">
        <f t="shared" ref="AG304:AG325" si="121">AE304+AC304+X304+U304+G304</f>
        <v>2554.11</v>
      </c>
    </row>
    <row r="305" spans="1:33">
      <c r="A305" s="56">
        <v>43375</v>
      </c>
      <c r="B305" s="48">
        <v>82.44</v>
      </c>
      <c r="C305" s="48">
        <v>0</v>
      </c>
      <c r="D305" s="48">
        <v>0</v>
      </c>
      <c r="E305" s="48">
        <v>0</v>
      </c>
      <c r="F305" s="48">
        <v>0</v>
      </c>
      <c r="G305" s="46">
        <f t="shared" ref="G305:G326" si="122">SUM(B305:F305)</f>
        <v>82.44</v>
      </c>
      <c r="H305" s="48">
        <v>59.5</v>
      </c>
      <c r="I305" s="48">
        <v>0</v>
      </c>
      <c r="J305" s="48">
        <v>18.79</v>
      </c>
      <c r="K305" s="48">
        <v>37.15</v>
      </c>
      <c r="L305" s="48">
        <v>3.78</v>
      </c>
      <c r="M305" s="48">
        <v>16</v>
      </c>
      <c r="N305" s="48">
        <v>54.9</v>
      </c>
      <c r="O305" s="48">
        <v>118.19</v>
      </c>
      <c r="P305" s="48">
        <v>8.98</v>
      </c>
      <c r="Q305" s="48">
        <v>0</v>
      </c>
      <c r="R305" s="48">
        <v>0</v>
      </c>
      <c r="S305" s="48">
        <v>484</v>
      </c>
      <c r="T305" s="48">
        <v>0</v>
      </c>
      <c r="U305" s="46">
        <f t="shared" ref="U305:U325" si="123">SUM(H305:T305)</f>
        <v>801.29</v>
      </c>
      <c r="V305" s="48">
        <v>221.4</v>
      </c>
      <c r="W305" s="48">
        <v>0</v>
      </c>
      <c r="X305" s="46">
        <f t="shared" ref="X305:X325" si="124">SUM(V305:W305)</f>
        <v>221.4</v>
      </c>
      <c r="Y305" s="48">
        <v>73.22</v>
      </c>
      <c r="Z305" s="48">
        <v>0</v>
      </c>
      <c r="AA305" s="48">
        <v>41.96</v>
      </c>
      <c r="AB305" s="48">
        <v>240</v>
      </c>
      <c r="AC305" s="46">
        <f>SUM(Y305:AB305)</f>
        <v>355.18</v>
      </c>
      <c r="AD305" s="48">
        <v>166.87</v>
      </c>
      <c r="AE305" s="46">
        <f t="shared" ref="AE305:AE325" si="125">SUM(AD305)</f>
        <v>166.87</v>
      </c>
      <c r="AF305" s="48"/>
      <c r="AG305" s="46">
        <f t="shared" si="121"/>
        <v>1627.1799999999998</v>
      </c>
    </row>
    <row r="306" spans="1:33">
      <c r="A306" s="56">
        <v>43376</v>
      </c>
      <c r="B306" s="48">
        <v>36.94</v>
      </c>
      <c r="C306" s="48">
        <v>0</v>
      </c>
      <c r="D306" s="48">
        <v>0</v>
      </c>
      <c r="E306" s="48">
        <v>0</v>
      </c>
      <c r="F306" s="48">
        <v>0</v>
      </c>
      <c r="G306" s="46">
        <f t="shared" si="122"/>
        <v>36.94</v>
      </c>
      <c r="H306" s="48">
        <v>101.5</v>
      </c>
      <c r="I306" s="48">
        <v>1</v>
      </c>
      <c r="J306" s="48">
        <v>37.96</v>
      </c>
      <c r="K306" s="48">
        <v>1190.5</v>
      </c>
      <c r="L306" s="48">
        <v>3.19</v>
      </c>
      <c r="M306" s="48">
        <v>32</v>
      </c>
      <c r="N306" s="48">
        <v>85.57</v>
      </c>
      <c r="O306" s="48">
        <v>156.78</v>
      </c>
      <c r="P306" s="48">
        <v>54.36</v>
      </c>
      <c r="Q306" s="48">
        <v>0</v>
      </c>
      <c r="R306" s="48">
        <v>7.5</v>
      </c>
      <c r="S306" s="48">
        <v>75</v>
      </c>
      <c r="T306" s="48">
        <v>0</v>
      </c>
      <c r="U306" s="46">
        <f t="shared" si="123"/>
        <v>1745.36</v>
      </c>
      <c r="V306" s="48">
        <v>171</v>
      </c>
      <c r="W306" s="48">
        <v>0</v>
      </c>
      <c r="X306" s="46">
        <f t="shared" si="124"/>
        <v>171</v>
      </c>
      <c r="Y306" s="48">
        <v>1.76</v>
      </c>
      <c r="Z306" s="48">
        <v>5.71</v>
      </c>
      <c r="AA306" s="48">
        <v>21.49</v>
      </c>
      <c r="AB306" s="48">
        <v>0</v>
      </c>
      <c r="AC306" s="46">
        <f t="shared" ref="AC306:AC312" si="126">SUM(Y306:AB306)</f>
        <v>28.959999999999997</v>
      </c>
      <c r="AD306" s="48">
        <v>0</v>
      </c>
      <c r="AE306" s="46">
        <f t="shared" si="125"/>
        <v>0</v>
      </c>
      <c r="AF306" s="48"/>
      <c r="AG306" s="46">
        <f t="shared" si="121"/>
        <v>1982.26</v>
      </c>
    </row>
    <row r="307" spans="1:33">
      <c r="A307" s="56">
        <v>43377</v>
      </c>
      <c r="B307" s="48">
        <v>10</v>
      </c>
      <c r="C307" s="48">
        <v>0</v>
      </c>
      <c r="D307" s="48">
        <v>0</v>
      </c>
      <c r="E307" s="48">
        <v>35.520000000000003</v>
      </c>
      <c r="F307" s="48">
        <v>0</v>
      </c>
      <c r="G307" s="46">
        <f t="shared" si="122"/>
        <v>45.52</v>
      </c>
      <c r="H307" s="48">
        <v>51.5</v>
      </c>
      <c r="I307" s="48">
        <v>0</v>
      </c>
      <c r="J307" s="48">
        <v>13.56</v>
      </c>
      <c r="K307" s="48">
        <v>155.29</v>
      </c>
      <c r="L307" s="48">
        <v>0</v>
      </c>
      <c r="M307" s="48">
        <v>0</v>
      </c>
      <c r="N307" s="48">
        <v>36.520000000000003</v>
      </c>
      <c r="O307" s="48">
        <v>155.06</v>
      </c>
      <c r="P307" s="48">
        <v>12.4</v>
      </c>
      <c r="Q307" s="48">
        <v>0</v>
      </c>
      <c r="R307" s="48">
        <v>0</v>
      </c>
      <c r="S307" s="48">
        <v>333.79</v>
      </c>
      <c r="T307" s="48">
        <v>0</v>
      </c>
      <c r="U307" s="46">
        <f t="shared" si="123"/>
        <v>758.12</v>
      </c>
      <c r="V307" s="48">
        <v>63</v>
      </c>
      <c r="W307" s="48">
        <v>0</v>
      </c>
      <c r="X307" s="46">
        <f t="shared" si="124"/>
        <v>63</v>
      </c>
      <c r="Y307" s="48">
        <v>0.03</v>
      </c>
      <c r="Z307" s="48">
        <v>9.19</v>
      </c>
      <c r="AA307" s="48">
        <v>0.5</v>
      </c>
      <c r="AB307" s="48">
        <v>0</v>
      </c>
      <c r="AC307" s="46">
        <f t="shared" si="126"/>
        <v>9.7199999999999989</v>
      </c>
      <c r="AD307" s="48">
        <v>24.86</v>
      </c>
      <c r="AE307" s="46">
        <f t="shared" si="125"/>
        <v>24.86</v>
      </c>
      <c r="AF307" s="48"/>
      <c r="AG307" s="46">
        <f t="shared" si="121"/>
        <v>901.22</v>
      </c>
    </row>
    <row r="308" spans="1:33">
      <c r="A308" s="56">
        <v>43378</v>
      </c>
      <c r="B308" s="48">
        <v>57.27</v>
      </c>
      <c r="C308" s="48">
        <v>0</v>
      </c>
      <c r="D308" s="48">
        <v>0</v>
      </c>
      <c r="E308" s="48">
        <v>18</v>
      </c>
      <c r="F308" s="48">
        <v>0</v>
      </c>
      <c r="G308" s="46">
        <f t="shared" si="122"/>
        <v>75.27000000000001</v>
      </c>
      <c r="H308" s="48">
        <v>69</v>
      </c>
      <c r="I308" s="48">
        <v>0</v>
      </c>
      <c r="J308" s="48">
        <v>40.04</v>
      </c>
      <c r="K308" s="48">
        <v>81.22</v>
      </c>
      <c r="L308" s="48">
        <v>10.4</v>
      </c>
      <c r="M308" s="48">
        <v>10</v>
      </c>
      <c r="N308" s="48">
        <v>38.590000000000003</v>
      </c>
      <c r="O308" s="48">
        <v>107.64</v>
      </c>
      <c r="P308" s="48">
        <v>23.96</v>
      </c>
      <c r="Q308" s="48">
        <v>0</v>
      </c>
      <c r="R308" s="48">
        <v>2.5</v>
      </c>
      <c r="S308" s="48">
        <v>20</v>
      </c>
      <c r="T308" s="48">
        <v>0</v>
      </c>
      <c r="U308" s="46">
        <f t="shared" si="123"/>
        <v>403.34999999999997</v>
      </c>
      <c r="V308" s="48">
        <v>95.25</v>
      </c>
      <c r="W308" s="48">
        <v>0</v>
      </c>
      <c r="X308" s="46">
        <f t="shared" si="124"/>
        <v>95.25</v>
      </c>
      <c r="Y308" s="48">
        <v>0.1</v>
      </c>
      <c r="Z308" s="48">
        <v>0</v>
      </c>
      <c r="AA308" s="48">
        <v>5.89</v>
      </c>
      <c r="AB308" s="48">
        <v>0</v>
      </c>
      <c r="AC308" s="46">
        <f>SUM(Y308:AB308)</f>
        <v>5.9899999999999993</v>
      </c>
      <c r="AD308" s="48">
        <v>344.84</v>
      </c>
      <c r="AE308" s="46">
        <f t="shared" si="125"/>
        <v>344.84</v>
      </c>
      <c r="AF308" s="48"/>
      <c r="AG308" s="46">
        <f t="shared" si="121"/>
        <v>924.69999999999993</v>
      </c>
    </row>
    <row r="309" spans="1:33">
      <c r="A309" s="56">
        <v>43381</v>
      </c>
      <c r="B309" s="48">
        <v>22</v>
      </c>
      <c r="C309" s="48">
        <v>0</v>
      </c>
      <c r="D309" s="48">
        <v>0</v>
      </c>
      <c r="E309" s="48">
        <v>14</v>
      </c>
      <c r="F309" s="48">
        <v>21</v>
      </c>
      <c r="G309" s="46">
        <f t="shared" si="122"/>
        <v>57</v>
      </c>
      <c r="H309" s="48">
        <v>44</v>
      </c>
      <c r="I309" s="48">
        <v>1</v>
      </c>
      <c r="J309" s="48">
        <v>5.77</v>
      </c>
      <c r="K309" s="48">
        <v>20.07</v>
      </c>
      <c r="L309" s="48">
        <v>1.61</v>
      </c>
      <c r="M309" s="48">
        <v>6</v>
      </c>
      <c r="N309" s="48">
        <v>13.74</v>
      </c>
      <c r="O309" s="48">
        <v>482.46</v>
      </c>
      <c r="P309" s="48">
        <v>3.24</v>
      </c>
      <c r="Q309" s="48">
        <v>0</v>
      </c>
      <c r="R309" s="48">
        <v>0</v>
      </c>
      <c r="S309" s="48">
        <v>12.35</v>
      </c>
      <c r="T309" s="48">
        <v>0</v>
      </c>
      <c r="U309" s="46">
        <f t="shared" si="123"/>
        <v>590.24</v>
      </c>
      <c r="V309" s="48">
        <v>108.45</v>
      </c>
      <c r="W309" s="48">
        <v>0</v>
      </c>
      <c r="X309" s="46">
        <f t="shared" si="124"/>
        <v>108.45</v>
      </c>
      <c r="Y309" s="48">
        <v>0</v>
      </c>
      <c r="Z309" s="48">
        <v>3</v>
      </c>
      <c r="AA309" s="48">
        <v>6.32</v>
      </c>
      <c r="AB309" s="48">
        <v>0</v>
      </c>
      <c r="AC309" s="46">
        <f t="shared" si="126"/>
        <v>9.32</v>
      </c>
      <c r="AD309" s="48">
        <v>0</v>
      </c>
      <c r="AE309" s="46">
        <f t="shared" si="125"/>
        <v>0</v>
      </c>
      <c r="AF309" s="48"/>
      <c r="AG309" s="46">
        <f t="shared" si="121"/>
        <v>765.01</v>
      </c>
    </row>
    <row r="310" spans="1:33">
      <c r="A310" s="56">
        <v>43382</v>
      </c>
      <c r="B310" s="48">
        <v>0</v>
      </c>
      <c r="C310" s="48">
        <v>0</v>
      </c>
      <c r="D310" s="48">
        <v>0</v>
      </c>
      <c r="E310" s="48">
        <v>0</v>
      </c>
      <c r="F310" s="48">
        <v>0</v>
      </c>
      <c r="G310" s="46">
        <f t="shared" si="122"/>
        <v>0</v>
      </c>
      <c r="H310" s="48">
        <v>53.5</v>
      </c>
      <c r="I310" s="48">
        <v>0</v>
      </c>
      <c r="J310" s="48">
        <v>0</v>
      </c>
      <c r="K310" s="48">
        <v>0</v>
      </c>
      <c r="L310" s="48">
        <v>0</v>
      </c>
      <c r="M310" s="48">
        <v>0</v>
      </c>
      <c r="N310" s="48">
        <v>4.05</v>
      </c>
      <c r="O310" s="48">
        <v>30</v>
      </c>
      <c r="P310" s="48">
        <v>0</v>
      </c>
      <c r="Q310" s="48">
        <v>0</v>
      </c>
      <c r="R310" s="48">
        <v>0</v>
      </c>
      <c r="S310" s="48">
        <v>0</v>
      </c>
      <c r="T310" s="48">
        <v>0</v>
      </c>
      <c r="U310" s="46">
        <f t="shared" si="123"/>
        <v>87.55</v>
      </c>
      <c r="V310" s="48">
        <v>27.55</v>
      </c>
      <c r="W310" s="48">
        <v>0</v>
      </c>
      <c r="X310" s="46">
        <f t="shared" si="124"/>
        <v>27.55</v>
      </c>
      <c r="Y310" s="48">
        <v>0</v>
      </c>
      <c r="Z310" s="48">
        <v>0</v>
      </c>
      <c r="AA310" s="48">
        <v>7.51</v>
      </c>
      <c r="AB310" s="48">
        <v>0</v>
      </c>
      <c r="AC310" s="46">
        <f t="shared" si="126"/>
        <v>7.51</v>
      </c>
      <c r="AD310" s="48">
        <v>0</v>
      </c>
      <c r="AE310" s="46">
        <f t="shared" si="125"/>
        <v>0</v>
      </c>
      <c r="AF310" s="48"/>
      <c r="AG310" s="46">
        <f t="shared" si="121"/>
        <v>122.61</v>
      </c>
    </row>
    <row r="311" spans="1:33">
      <c r="A311" s="56">
        <v>43383</v>
      </c>
      <c r="B311" s="48">
        <v>435</v>
      </c>
      <c r="C311" s="48">
        <v>0</v>
      </c>
      <c r="D311" s="48">
        <v>0</v>
      </c>
      <c r="E311" s="48">
        <v>0</v>
      </c>
      <c r="F311" s="48">
        <v>0</v>
      </c>
      <c r="G311" s="46">
        <f t="shared" si="122"/>
        <v>435</v>
      </c>
      <c r="H311" s="48">
        <v>48.5</v>
      </c>
      <c r="I311" s="48">
        <v>0</v>
      </c>
      <c r="J311" s="48">
        <v>26.01</v>
      </c>
      <c r="K311" s="48">
        <v>219.82</v>
      </c>
      <c r="L311" s="48">
        <v>3.69</v>
      </c>
      <c r="M311" s="48">
        <v>0</v>
      </c>
      <c r="N311" s="48">
        <v>65.209999999999994</v>
      </c>
      <c r="O311" s="48">
        <v>257.70999999999998</v>
      </c>
      <c r="P311" s="48">
        <v>19.420000000000002</v>
      </c>
      <c r="Q311" s="48">
        <v>0</v>
      </c>
      <c r="R311" s="48">
        <v>0</v>
      </c>
      <c r="S311" s="48">
        <v>0</v>
      </c>
      <c r="T311" s="48">
        <v>0</v>
      </c>
      <c r="U311" s="46">
        <f t="shared" si="123"/>
        <v>640.3599999999999</v>
      </c>
      <c r="V311" s="48">
        <v>254.82</v>
      </c>
      <c r="W311" s="48">
        <v>0</v>
      </c>
      <c r="X311" s="46">
        <f t="shared" si="124"/>
        <v>254.82</v>
      </c>
      <c r="Y311" s="48">
        <v>16.02</v>
      </c>
      <c r="Z311" s="48">
        <v>0</v>
      </c>
      <c r="AA311" s="48">
        <v>60.97</v>
      </c>
      <c r="AB311" s="48">
        <v>0</v>
      </c>
      <c r="AC311" s="46">
        <f t="shared" si="126"/>
        <v>76.989999999999995</v>
      </c>
      <c r="AD311" s="48">
        <v>290.72000000000003</v>
      </c>
      <c r="AE311" s="46">
        <f t="shared" si="125"/>
        <v>290.72000000000003</v>
      </c>
      <c r="AF311" s="48"/>
      <c r="AG311" s="46">
        <f t="shared" si="121"/>
        <v>1697.8899999999999</v>
      </c>
    </row>
    <row r="312" spans="1:33">
      <c r="A312" s="56">
        <v>43384</v>
      </c>
      <c r="B312" s="48">
        <v>7.5</v>
      </c>
      <c r="C312" s="48">
        <v>0</v>
      </c>
      <c r="D312" s="48">
        <v>0</v>
      </c>
      <c r="E312" s="48">
        <v>0</v>
      </c>
      <c r="F312" s="48">
        <v>0</v>
      </c>
      <c r="G312" s="46">
        <f t="shared" si="122"/>
        <v>7.5</v>
      </c>
      <c r="H312" s="48">
        <v>74</v>
      </c>
      <c r="I312" s="48">
        <v>1</v>
      </c>
      <c r="J312" s="48">
        <v>29.36</v>
      </c>
      <c r="K312" s="48">
        <v>123.16</v>
      </c>
      <c r="L312" s="48">
        <v>1.61</v>
      </c>
      <c r="M312" s="48">
        <v>25</v>
      </c>
      <c r="N312" s="48">
        <v>216.31</v>
      </c>
      <c r="O312" s="48">
        <v>135.13999999999999</v>
      </c>
      <c r="P312" s="48">
        <v>24.02</v>
      </c>
      <c r="Q312" s="48">
        <v>0</v>
      </c>
      <c r="R312" s="48">
        <v>0</v>
      </c>
      <c r="S312" s="48">
        <v>81.5</v>
      </c>
      <c r="T312" s="48">
        <v>0</v>
      </c>
      <c r="U312" s="46">
        <f t="shared" si="123"/>
        <v>711.09999999999991</v>
      </c>
      <c r="V312" s="48">
        <v>199.25</v>
      </c>
      <c r="W312" s="48">
        <v>0</v>
      </c>
      <c r="X312" s="46">
        <f t="shared" si="124"/>
        <v>199.25</v>
      </c>
      <c r="Y312" s="48">
        <v>0.27</v>
      </c>
      <c r="Z312" s="48">
        <v>0</v>
      </c>
      <c r="AA312" s="48">
        <v>5.8</v>
      </c>
      <c r="AB312" s="48">
        <v>0</v>
      </c>
      <c r="AC312" s="46">
        <f t="shared" si="126"/>
        <v>6.07</v>
      </c>
      <c r="AD312" s="48">
        <v>3738.63</v>
      </c>
      <c r="AE312" s="46">
        <f t="shared" si="125"/>
        <v>3738.63</v>
      </c>
      <c r="AF312" s="48"/>
      <c r="AG312" s="46">
        <f t="shared" si="121"/>
        <v>4662.55</v>
      </c>
    </row>
    <row r="313" spans="1:33">
      <c r="A313" s="56">
        <v>43385</v>
      </c>
      <c r="B313" s="48">
        <v>18</v>
      </c>
      <c r="C313" s="48">
        <v>0</v>
      </c>
      <c r="D313" s="48">
        <v>0</v>
      </c>
      <c r="E313" s="48">
        <v>1021.86</v>
      </c>
      <c r="F313" s="48">
        <v>0</v>
      </c>
      <c r="G313" s="46">
        <f t="shared" si="122"/>
        <v>1039.8600000000001</v>
      </c>
      <c r="H313" s="48">
        <v>49</v>
      </c>
      <c r="I313" s="48">
        <v>0</v>
      </c>
      <c r="J313" s="48">
        <v>9.11</v>
      </c>
      <c r="K313" s="48">
        <v>2096.06</v>
      </c>
      <c r="L313" s="48">
        <v>0</v>
      </c>
      <c r="M313" s="48">
        <v>0</v>
      </c>
      <c r="N313" s="48">
        <v>191.46</v>
      </c>
      <c r="O313" s="48">
        <v>135.41</v>
      </c>
      <c r="P313" s="48">
        <v>120.43</v>
      </c>
      <c r="Q313" s="48">
        <v>0</v>
      </c>
      <c r="R313" s="48">
        <v>0</v>
      </c>
      <c r="S313" s="48">
        <v>110.87</v>
      </c>
      <c r="T313" s="48">
        <v>0</v>
      </c>
      <c r="U313" s="46">
        <f t="shared" si="123"/>
        <v>2712.3399999999997</v>
      </c>
      <c r="V313" s="48">
        <v>262.05</v>
      </c>
      <c r="W313" s="48">
        <v>0</v>
      </c>
      <c r="X313" s="46">
        <f t="shared" si="124"/>
        <v>262.05</v>
      </c>
      <c r="Y313" s="48">
        <v>0.95</v>
      </c>
      <c r="Z313" s="48">
        <v>0</v>
      </c>
      <c r="AA313" s="48">
        <v>10.25</v>
      </c>
      <c r="AB313" s="48">
        <v>0</v>
      </c>
      <c r="AC313" s="46">
        <f t="shared" ref="AC313:AC325" si="127">SUM(Y313:AB313)</f>
        <v>11.2</v>
      </c>
      <c r="AD313" s="48">
        <v>121.44</v>
      </c>
      <c r="AE313" s="46">
        <f>SUM(AD313)</f>
        <v>121.44</v>
      </c>
      <c r="AF313" s="48"/>
      <c r="AG313" s="46">
        <f t="shared" si="121"/>
        <v>4146.8899999999994</v>
      </c>
    </row>
    <row r="314" spans="1:33">
      <c r="A314" s="56">
        <v>43388</v>
      </c>
      <c r="B314" s="48">
        <v>0</v>
      </c>
      <c r="C314" s="48">
        <v>0</v>
      </c>
      <c r="D314" s="48">
        <v>0</v>
      </c>
      <c r="E314" s="48">
        <v>0</v>
      </c>
      <c r="F314" s="48">
        <v>0</v>
      </c>
      <c r="G314" s="46">
        <f t="shared" si="122"/>
        <v>0</v>
      </c>
      <c r="H314" s="48">
        <v>74</v>
      </c>
      <c r="I314" s="48">
        <v>0</v>
      </c>
      <c r="J314" s="48">
        <v>73.69</v>
      </c>
      <c r="K314" s="48">
        <v>148.77000000000001</v>
      </c>
      <c r="L314" s="48">
        <v>9.66</v>
      </c>
      <c r="M314" s="48">
        <v>15</v>
      </c>
      <c r="N314" s="48">
        <v>78.42</v>
      </c>
      <c r="O314" s="48">
        <v>387.65</v>
      </c>
      <c r="P314" s="48">
        <v>32.520000000000003</v>
      </c>
      <c r="Q314" s="48">
        <v>0</v>
      </c>
      <c r="R314" s="48">
        <v>2.5</v>
      </c>
      <c r="S314" s="48">
        <v>150.80000000000001</v>
      </c>
      <c r="T314" s="48">
        <v>0</v>
      </c>
      <c r="U314" s="46">
        <f t="shared" si="123"/>
        <v>973.01</v>
      </c>
      <c r="V314" s="48">
        <v>432.5</v>
      </c>
      <c r="W314" s="48">
        <v>0</v>
      </c>
      <c r="X314" s="46">
        <f t="shared" si="124"/>
        <v>432.5</v>
      </c>
      <c r="Y314" s="48">
        <v>219.96</v>
      </c>
      <c r="Z314" s="48">
        <v>0</v>
      </c>
      <c r="AA314" s="48">
        <v>70.430000000000007</v>
      </c>
      <c r="AB314" s="48">
        <v>0</v>
      </c>
      <c r="AC314" s="46">
        <f t="shared" si="127"/>
        <v>290.39</v>
      </c>
      <c r="AD314" s="48">
        <v>509.91</v>
      </c>
      <c r="AE314" s="46">
        <f t="shared" si="125"/>
        <v>509.91</v>
      </c>
      <c r="AF314" s="48"/>
      <c r="AG314" s="46">
        <f t="shared" si="121"/>
        <v>2205.81</v>
      </c>
    </row>
    <row r="315" spans="1:33">
      <c r="A315" s="56">
        <v>43389</v>
      </c>
      <c r="B315" s="48">
        <v>201.9</v>
      </c>
      <c r="C315" s="48">
        <v>0</v>
      </c>
      <c r="D315" s="48">
        <v>0</v>
      </c>
      <c r="E315" s="48">
        <v>0</v>
      </c>
      <c r="F315" s="48">
        <v>0</v>
      </c>
      <c r="G315" s="46">
        <f t="shared" si="122"/>
        <v>201.9</v>
      </c>
      <c r="H315" s="48">
        <v>52</v>
      </c>
      <c r="I315" s="48">
        <v>0</v>
      </c>
      <c r="J315" s="48">
        <v>15.29</v>
      </c>
      <c r="K315" s="48">
        <v>1009.42</v>
      </c>
      <c r="L315" s="48">
        <v>1.54</v>
      </c>
      <c r="M315" s="48">
        <v>33</v>
      </c>
      <c r="N315" s="48">
        <v>169.64</v>
      </c>
      <c r="O315" s="48">
        <v>317.02</v>
      </c>
      <c r="P315" s="48">
        <v>1026.1199999999999</v>
      </c>
      <c r="Q315" s="48">
        <v>0</v>
      </c>
      <c r="R315" s="48">
        <v>0</v>
      </c>
      <c r="S315" s="48">
        <v>6</v>
      </c>
      <c r="T315" s="48">
        <v>0</v>
      </c>
      <c r="U315" s="46">
        <f t="shared" ref="U315:U321" si="128">SUM(H315:T315)</f>
        <v>2630.0299999999997</v>
      </c>
      <c r="V315" s="48">
        <v>269.97000000000003</v>
      </c>
      <c r="W315" s="48">
        <v>0</v>
      </c>
      <c r="X315" s="46">
        <f t="shared" ref="X315:X321" si="129">SUM(V315:W315)</f>
        <v>269.97000000000003</v>
      </c>
      <c r="Y315" s="48">
        <v>171.06</v>
      </c>
      <c r="Z315" s="48">
        <v>3</v>
      </c>
      <c r="AA315" s="48">
        <v>259.69</v>
      </c>
      <c r="AB315" s="48">
        <v>0</v>
      </c>
      <c r="AC315" s="46">
        <f t="shared" ref="AC315:AC321" si="130">SUM(Y315:AB315)</f>
        <v>433.75</v>
      </c>
      <c r="AD315" s="48">
        <v>217.2</v>
      </c>
      <c r="AE315" s="46">
        <f t="shared" ref="AE315:AE321" si="131">SUM(AD315)</f>
        <v>217.2</v>
      </c>
      <c r="AF315" s="48"/>
      <c r="AG315" s="46">
        <f t="shared" ref="AG315:AG321" si="132">AE315+AC315+X315+U315+G315</f>
        <v>3752.85</v>
      </c>
    </row>
    <row r="316" spans="1:33">
      <c r="A316" s="56">
        <v>43390</v>
      </c>
      <c r="B316" s="48">
        <v>2563.21</v>
      </c>
      <c r="C316" s="48">
        <v>0</v>
      </c>
      <c r="D316" s="48">
        <v>0</v>
      </c>
      <c r="E316" s="48">
        <v>0</v>
      </c>
      <c r="F316" s="48">
        <v>0</v>
      </c>
      <c r="G316" s="46">
        <f t="shared" si="122"/>
        <v>2563.21</v>
      </c>
      <c r="H316" s="48">
        <v>84.5</v>
      </c>
      <c r="I316" s="48">
        <v>0</v>
      </c>
      <c r="J316" s="48">
        <v>21.63</v>
      </c>
      <c r="K316" s="48">
        <v>817.41</v>
      </c>
      <c r="L316" s="48">
        <v>3.27</v>
      </c>
      <c r="M316" s="48">
        <v>0</v>
      </c>
      <c r="N316" s="48">
        <v>1115.22</v>
      </c>
      <c r="O316" s="48">
        <v>150.75</v>
      </c>
      <c r="P316" s="48">
        <v>39.619999999999997</v>
      </c>
      <c r="Q316" s="48">
        <v>17830</v>
      </c>
      <c r="R316" s="48">
        <v>0</v>
      </c>
      <c r="S316" s="48">
        <v>543.67999999999995</v>
      </c>
      <c r="T316" s="48">
        <v>0</v>
      </c>
      <c r="U316" s="46">
        <f t="shared" si="128"/>
        <v>20606.080000000002</v>
      </c>
      <c r="V316" s="48">
        <v>349</v>
      </c>
      <c r="W316" s="48">
        <v>0</v>
      </c>
      <c r="X316" s="46">
        <f t="shared" si="129"/>
        <v>349</v>
      </c>
      <c r="Y316" s="48">
        <v>10.3</v>
      </c>
      <c r="Z316" s="48">
        <v>5.71</v>
      </c>
      <c r="AA316" s="48">
        <v>10.71</v>
      </c>
      <c r="AB316" s="48">
        <v>0</v>
      </c>
      <c r="AC316" s="46">
        <f t="shared" si="130"/>
        <v>26.720000000000002</v>
      </c>
      <c r="AD316" s="48">
        <v>53.51</v>
      </c>
      <c r="AE316" s="46">
        <f t="shared" si="131"/>
        <v>53.51</v>
      </c>
      <c r="AF316" s="48"/>
      <c r="AG316" s="46">
        <f t="shared" si="132"/>
        <v>23598.52</v>
      </c>
    </row>
    <row r="317" spans="1:33">
      <c r="A317" s="56">
        <v>43391</v>
      </c>
      <c r="B317" s="48">
        <v>659.86</v>
      </c>
      <c r="C317" s="48">
        <v>0</v>
      </c>
      <c r="D317" s="48">
        <v>0</v>
      </c>
      <c r="E317" s="48">
        <v>0</v>
      </c>
      <c r="F317" s="48">
        <v>0</v>
      </c>
      <c r="G317" s="46">
        <f t="shared" si="122"/>
        <v>659.86</v>
      </c>
      <c r="H317" s="48">
        <v>47.5</v>
      </c>
      <c r="I317" s="48">
        <v>2</v>
      </c>
      <c r="J317" s="48">
        <v>29.89</v>
      </c>
      <c r="K317" s="48">
        <v>367.14</v>
      </c>
      <c r="L317" s="48">
        <v>5.75</v>
      </c>
      <c r="M317" s="48">
        <v>0</v>
      </c>
      <c r="N317" s="48">
        <v>141.68</v>
      </c>
      <c r="O317" s="48">
        <v>254.5</v>
      </c>
      <c r="P317" s="48">
        <v>19.010000000000002</v>
      </c>
      <c r="Q317" s="48">
        <v>1500</v>
      </c>
      <c r="R317" s="48">
        <v>0</v>
      </c>
      <c r="S317" s="48">
        <v>0</v>
      </c>
      <c r="T317" s="48">
        <v>0</v>
      </c>
      <c r="U317" s="46">
        <f t="shared" si="128"/>
        <v>2367.4700000000003</v>
      </c>
      <c r="V317" s="48">
        <v>161.35</v>
      </c>
      <c r="W317" s="48">
        <v>0</v>
      </c>
      <c r="X317" s="46">
        <f t="shared" si="129"/>
        <v>161.35</v>
      </c>
      <c r="Y317" s="48">
        <v>0</v>
      </c>
      <c r="Z317" s="48">
        <v>0</v>
      </c>
      <c r="AA317" s="48">
        <v>8.94</v>
      </c>
      <c r="AB317" s="48">
        <v>0</v>
      </c>
      <c r="AC317" s="46">
        <f t="shared" si="130"/>
        <v>8.94</v>
      </c>
      <c r="AD317" s="48">
        <v>0</v>
      </c>
      <c r="AE317" s="46">
        <f t="shared" si="131"/>
        <v>0</v>
      </c>
      <c r="AF317" s="48"/>
      <c r="AG317" s="46">
        <f t="shared" si="132"/>
        <v>3197.6200000000003</v>
      </c>
    </row>
    <row r="318" spans="1:33">
      <c r="A318" s="56">
        <v>43392</v>
      </c>
      <c r="B318" s="48">
        <v>606.22</v>
      </c>
      <c r="C318" s="48">
        <v>0</v>
      </c>
      <c r="D318" s="48">
        <v>0</v>
      </c>
      <c r="E318" s="48">
        <v>0</v>
      </c>
      <c r="F318" s="48">
        <v>0</v>
      </c>
      <c r="G318" s="46">
        <f t="shared" si="122"/>
        <v>606.22</v>
      </c>
      <c r="H318" s="48">
        <v>54</v>
      </c>
      <c r="I318" s="48">
        <v>0</v>
      </c>
      <c r="J318" s="48">
        <v>9.57</v>
      </c>
      <c r="K318" s="48">
        <v>308.95</v>
      </c>
      <c r="L318" s="48">
        <v>0.13</v>
      </c>
      <c r="M318" s="48">
        <v>0</v>
      </c>
      <c r="N318" s="48">
        <v>100.62</v>
      </c>
      <c r="O318" s="48">
        <v>296.33</v>
      </c>
      <c r="P318" s="48">
        <v>12.8</v>
      </c>
      <c r="Q318" s="48">
        <v>0</v>
      </c>
      <c r="R318" s="48">
        <v>2.5</v>
      </c>
      <c r="S318" s="48">
        <v>0</v>
      </c>
      <c r="T318" s="48">
        <v>0</v>
      </c>
      <c r="U318" s="46">
        <f t="shared" si="128"/>
        <v>784.89999999999986</v>
      </c>
      <c r="V318" s="48">
        <v>338.7</v>
      </c>
      <c r="W318" s="48">
        <v>0</v>
      </c>
      <c r="X318" s="46">
        <f t="shared" si="129"/>
        <v>338.7</v>
      </c>
      <c r="Y318" s="48">
        <v>242.59</v>
      </c>
      <c r="Z318" s="48">
        <v>0</v>
      </c>
      <c r="AA318" s="48">
        <v>71.66</v>
      </c>
      <c r="AB318" s="48">
        <v>0</v>
      </c>
      <c r="AC318" s="46">
        <f t="shared" si="130"/>
        <v>314.25</v>
      </c>
      <c r="AD318" s="48">
        <v>644.65</v>
      </c>
      <c r="AE318" s="46">
        <f t="shared" si="131"/>
        <v>644.65</v>
      </c>
      <c r="AF318" s="48"/>
      <c r="AG318" s="46">
        <f t="shared" si="132"/>
        <v>2688.7200000000003</v>
      </c>
    </row>
    <row r="319" spans="1:33">
      <c r="A319" s="56">
        <v>43395</v>
      </c>
      <c r="B319" s="48">
        <v>57.16</v>
      </c>
      <c r="C319" s="48">
        <v>0</v>
      </c>
      <c r="D319" s="48">
        <v>0</v>
      </c>
      <c r="E319" s="48">
        <v>0</v>
      </c>
      <c r="F319" s="48">
        <v>0</v>
      </c>
      <c r="G319" s="46">
        <f t="shared" si="122"/>
        <v>57.16</v>
      </c>
      <c r="H319" s="48">
        <v>129.5</v>
      </c>
      <c r="I319" s="48">
        <v>1</v>
      </c>
      <c r="J319" s="48">
        <v>33.11</v>
      </c>
      <c r="K319" s="48">
        <v>59.91</v>
      </c>
      <c r="L319" s="48">
        <v>6.36</v>
      </c>
      <c r="M319" s="48">
        <v>51</v>
      </c>
      <c r="N319" s="48">
        <v>38.64</v>
      </c>
      <c r="O319" s="48">
        <v>415.57</v>
      </c>
      <c r="P319" s="48">
        <v>19.190000000000001</v>
      </c>
      <c r="Q319" s="48">
        <v>0</v>
      </c>
      <c r="R319" s="48">
        <v>5</v>
      </c>
      <c r="S319" s="48">
        <v>21</v>
      </c>
      <c r="T319" s="48">
        <v>0</v>
      </c>
      <c r="U319" s="46">
        <f t="shared" si="128"/>
        <v>780.28</v>
      </c>
      <c r="V319" s="48">
        <v>354.91</v>
      </c>
      <c r="W319" s="48">
        <v>0</v>
      </c>
      <c r="X319" s="46">
        <f t="shared" si="129"/>
        <v>354.91</v>
      </c>
      <c r="Y319" s="48">
        <v>3.72</v>
      </c>
      <c r="Z319" s="48">
        <v>5.71</v>
      </c>
      <c r="AA319" s="48">
        <v>11.06</v>
      </c>
      <c r="AB319" s="48">
        <v>0</v>
      </c>
      <c r="AC319" s="46">
        <f t="shared" si="130"/>
        <v>20.490000000000002</v>
      </c>
      <c r="AD319" s="48">
        <v>34.86</v>
      </c>
      <c r="AE319" s="46">
        <f t="shared" si="131"/>
        <v>34.86</v>
      </c>
      <c r="AF319" s="48"/>
      <c r="AG319" s="46">
        <f t="shared" si="132"/>
        <v>1247.7</v>
      </c>
    </row>
    <row r="320" spans="1:33">
      <c r="A320" s="56">
        <v>43396</v>
      </c>
      <c r="B320" s="48">
        <v>661</v>
      </c>
      <c r="C320" s="48">
        <v>0</v>
      </c>
      <c r="D320" s="48">
        <v>0</v>
      </c>
      <c r="E320" s="48">
        <v>0</v>
      </c>
      <c r="F320" s="48">
        <v>0</v>
      </c>
      <c r="G320" s="46">
        <f t="shared" si="122"/>
        <v>661</v>
      </c>
      <c r="H320" s="48">
        <v>97.5</v>
      </c>
      <c r="I320" s="48">
        <v>0</v>
      </c>
      <c r="J320" s="48">
        <v>23</v>
      </c>
      <c r="K320" s="48">
        <v>170.81</v>
      </c>
      <c r="L320" s="48">
        <v>0.25</v>
      </c>
      <c r="M320" s="48">
        <v>0</v>
      </c>
      <c r="N320" s="48">
        <v>77.87</v>
      </c>
      <c r="O320" s="48">
        <v>186.46</v>
      </c>
      <c r="P320" s="48">
        <v>4.88</v>
      </c>
      <c r="Q320" s="48">
        <v>0</v>
      </c>
      <c r="R320" s="48">
        <v>2.5</v>
      </c>
      <c r="S320" s="48">
        <v>28</v>
      </c>
      <c r="T320" s="48">
        <v>0</v>
      </c>
      <c r="U320" s="46">
        <f t="shared" si="128"/>
        <v>591.27</v>
      </c>
      <c r="V320" s="48">
        <v>322.97000000000003</v>
      </c>
      <c r="W320" s="48">
        <v>0</v>
      </c>
      <c r="X320" s="46">
        <f t="shared" si="129"/>
        <v>322.97000000000003</v>
      </c>
      <c r="Y320" s="48">
        <v>29.42</v>
      </c>
      <c r="Z320" s="48">
        <v>0</v>
      </c>
      <c r="AA320" s="48">
        <v>32.14</v>
      </c>
      <c r="AB320" s="48">
        <v>0</v>
      </c>
      <c r="AC320" s="46">
        <f t="shared" si="130"/>
        <v>61.56</v>
      </c>
      <c r="AD320" s="48">
        <v>180.05600000000001</v>
      </c>
      <c r="AE320" s="46">
        <f t="shared" si="131"/>
        <v>180.05600000000001</v>
      </c>
      <c r="AF320" s="48"/>
      <c r="AG320" s="46">
        <f t="shared" si="132"/>
        <v>1816.856</v>
      </c>
    </row>
    <row r="321" spans="1:35">
      <c r="A321" s="56">
        <v>43397</v>
      </c>
      <c r="B321" s="48">
        <v>480</v>
      </c>
      <c r="C321" s="48">
        <v>0</v>
      </c>
      <c r="D321" s="48">
        <v>0</v>
      </c>
      <c r="E321" s="48">
        <v>0</v>
      </c>
      <c r="F321" s="48">
        <v>7</v>
      </c>
      <c r="G321" s="46">
        <f t="shared" si="122"/>
        <v>487</v>
      </c>
      <c r="H321" s="48">
        <v>95</v>
      </c>
      <c r="I321" s="48">
        <v>1</v>
      </c>
      <c r="J321" s="48">
        <v>32.18</v>
      </c>
      <c r="K321" s="48">
        <v>885.12</v>
      </c>
      <c r="L321" s="48">
        <v>266.37</v>
      </c>
      <c r="M321" s="48">
        <v>183</v>
      </c>
      <c r="N321" s="48">
        <v>304.42</v>
      </c>
      <c r="O321" s="48">
        <v>192.9</v>
      </c>
      <c r="P321" s="48">
        <v>47.08</v>
      </c>
      <c r="Q321" s="48">
        <v>0</v>
      </c>
      <c r="R321" s="48">
        <v>0</v>
      </c>
      <c r="S321" s="48">
        <v>3</v>
      </c>
      <c r="T321" s="48">
        <v>0</v>
      </c>
      <c r="U321" s="46">
        <f t="shared" si="128"/>
        <v>2010.0700000000002</v>
      </c>
      <c r="V321" s="48">
        <v>470.27</v>
      </c>
      <c r="W321" s="48">
        <v>0</v>
      </c>
      <c r="X321" s="46">
        <f t="shared" si="129"/>
        <v>470.27</v>
      </c>
      <c r="Y321" s="48">
        <v>238.03</v>
      </c>
      <c r="Z321" s="48">
        <v>3</v>
      </c>
      <c r="AA321" s="48">
        <v>94.61</v>
      </c>
      <c r="AB321" s="48">
        <v>0</v>
      </c>
      <c r="AC321" s="46">
        <f t="shared" si="130"/>
        <v>335.64</v>
      </c>
      <c r="AD321" s="48">
        <v>3562.15</v>
      </c>
      <c r="AE321" s="46">
        <f t="shared" si="131"/>
        <v>3562.15</v>
      </c>
      <c r="AF321" s="48"/>
      <c r="AG321" s="46">
        <f t="shared" si="132"/>
        <v>6865.1299999999992</v>
      </c>
    </row>
    <row r="322" spans="1:35">
      <c r="A322" s="56">
        <v>43398</v>
      </c>
      <c r="B322" s="48">
        <v>73.5</v>
      </c>
      <c r="C322" s="48">
        <v>0</v>
      </c>
      <c r="D322" s="48">
        <v>0</v>
      </c>
      <c r="E322" s="48">
        <v>0</v>
      </c>
      <c r="F322" s="48">
        <v>0</v>
      </c>
      <c r="G322" s="46">
        <f t="shared" si="122"/>
        <v>73.5</v>
      </c>
      <c r="H322" s="48">
        <v>55</v>
      </c>
      <c r="I322" s="48">
        <v>0</v>
      </c>
      <c r="J322" s="48">
        <v>52.43</v>
      </c>
      <c r="K322" s="48">
        <v>97.1</v>
      </c>
      <c r="L322" s="48">
        <v>2.36</v>
      </c>
      <c r="M322" s="48">
        <v>49</v>
      </c>
      <c r="N322" s="48">
        <v>27.72</v>
      </c>
      <c r="O322" s="48">
        <v>125.62</v>
      </c>
      <c r="P322" s="48">
        <v>13.09</v>
      </c>
      <c r="Q322" s="48">
        <v>0</v>
      </c>
      <c r="R322" s="48">
        <v>0</v>
      </c>
      <c r="S322" s="48">
        <v>0</v>
      </c>
      <c r="T322" s="48">
        <v>0</v>
      </c>
      <c r="U322" s="46">
        <f t="shared" si="123"/>
        <v>422.32</v>
      </c>
      <c r="V322" s="48">
        <v>187.1</v>
      </c>
      <c r="W322" s="48">
        <v>0</v>
      </c>
      <c r="X322" s="46">
        <f t="shared" si="124"/>
        <v>187.1</v>
      </c>
      <c r="Y322" s="48">
        <v>1.27</v>
      </c>
      <c r="Z322" s="48">
        <v>0</v>
      </c>
      <c r="AA322" s="48">
        <v>11.52</v>
      </c>
      <c r="AB322" s="48">
        <v>0</v>
      </c>
      <c r="AC322" s="46">
        <f t="shared" si="127"/>
        <v>12.79</v>
      </c>
      <c r="AD322" s="48">
        <v>25.14</v>
      </c>
      <c r="AE322" s="46">
        <f t="shared" si="125"/>
        <v>25.14</v>
      </c>
      <c r="AF322" s="48"/>
      <c r="AG322" s="46">
        <f t="shared" si="121"/>
        <v>720.85</v>
      </c>
    </row>
    <row r="323" spans="1:35">
      <c r="A323" s="56">
        <v>43399</v>
      </c>
      <c r="B323" s="48">
        <v>368.18</v>
      </c>
      <c r="C323" s="48">
        <v>41.67</v>
      </c>
      <c r="D323" s="48">
        <v>0</v>
      </c>
      <c r="E323" s="48">
        <v>0</v>
      </c>
      <c r="F323" s="48">
        <v>3.5</v>
      </c>
      <c r="G323" s="46">
        <f t="shared" si="122"/>
        <v>413.35</v>
      </c>
      <c r="H323" s="48">
        <v>65</v>
      </c>
      <c r="I323" s="48">
        <v>0</v>
      </c>
      <c r="J323" s="48">
        <v>47.35</v>
      </c>
      <c r="K323" s="48">
        <v>244.74</v>
      </c>
      <c r="L323" s="48">
        <v>0.64</v>
      </c>
      <c r="M323" s="48">
        <v>49</v>
      </c>
      <c r="N323" s="48">
        <v>66.12</v>
      </c>
      <c r="O323" s="48">
        <v>136.13999999999999</v>
      </c>
      <c r="P323" s="48">
        <v>42.05</v>
      </c>
      <c r="Q323" s="48">
        <v>0</v>
      </c>
      <c r="R323" s="48">
        <v>5</v>
      </c>
      <c r="S323" s="48">
        <v>42.38</v>
      </c>
      <c r="T323" s="48">
        <v>0</v>
      </c>
      <c r="U323" s="46">
        <f t="shared" si="123"/>
        <v>698.42</v>
      </c>
      <c r="V323" s="48">
        <v>135.6</v>
      </c>
      <c r="W323" s="48">
        <v>0</v>
      </c>
      <c r="X323" s="46">
        <f t="shared" si="124"/>
        <v>135.6</v>
      </c>
      <c r="Y323" s="48">
        <v>29.04</v>
      </c>
      <c r="Z323" s="48">
        <v>0</v>
      </c>
      <c r="AA323" s="48">
        <v>54.75</v>
      </c>
      <c r="AB323" s="48">
        <v>0</v>
      </c>
      <c r="AC323" s="46">
        <f t="shared" si="127"/>
        <v>83.789999999999992</v>
      </c>
      <c r="AD323" s="48">
        <v>277.23</v>
      </c>
      <c r="AE323" s="46">
        <f t="shared" si="125"/>
        <v>277.23</v>
      </c>
      <c r="AF323" s="48"/>
      <c r="AG323" s="46">
        <f t="shared" si="121"/>
        <v>1608.3899999999999</v>
      </c>
    </row>
    <row r="324" spans="1:35">
      <c r="A324" s="56">
        <v>43402</v>
      </c>
      <c r="B324" s="48">
        <v>1656.85</v>
      </c>
      <c r="C324" s="48">
        <v>0</v>
      </c>
      <c r="D324" s="48">
        <v>0</v>
      </c>
      <c r="E324" s="48">
        <v>0</v>
      </c>
      <c r="F324" s="48">
        <v>0</v>
      </c>
      <c r="G324" s="46">
        <f t="shared" si="122"/>
        <v>1656.85</v>
      </c>
      <c r="H324" s="48">
        <v>140</v>
      </c>
      <c r="I324" s="48">
        <v>2</v>
      </c>
      <c r="J324" s="48">
        <v>40.58</v>
      </c>
      <c r="K324" s="48">
        <v>130.24</v>
      </c>
      <c r="L324" s="48">
        <v>3.91</v>
      </c>
      <c r="M324" s="48">
        <v>67</v>
      </c>
      <c r="N324" s="48">
        <v>138.01</v>
      </c>
      <c r="O324" s="48">
        <v>591.54999999999995</v>
      </c>
      <c r="P324" s="48">
        <v>18.510000000000002</v>
      </c>
      <c r="Q324" s="48">
        <v>0</v>
      </c>
      <c r="R324" s="48">
        <v>2.5</v>
      </c>
      <c r="S324" s="48">
        <v>33</v>
      </c>
      <c r="T324" s="48">
        <v>0</v>
      </c>
      <c r="U324" s="46">
        <f t="shared" si="123"/>
        <v>1167.3</v>
      </c>
      <c r="V324" s="48">
        <v>378.7</v>
      </c>
      <c r="W324" s="48">
        <v>0</v>
      </c>
      <c r="X324" s="46">
        <f t="shared" si="124"/>
        <v>378.7</v>
      </c>
      <c r="Y324" s="48">
        <v>12.7</v>
      </c>
      <c r="Z324" s="48">
        <v>3</v>
      </c>
      <c r="AA324" s="48">
        <v>147.91</v>
      </c>
      <c r="AB324" s="48">
        <v>0</v>
      </c>
      <c r="AC324" s="46">
        <f t="shared" si="127"/>
        <v>163.60999999999999</v>
      </c>
      <c r="AD324" s="48">
        <v>54.61</v>
      </c>
      <c r="AE324" s="46">
        <f t="shared" si="125"/>
        <v>54.61</v>
      </c>
      <c r="AF324" s="48"/>
      <c r="AG324" s="46">
        <f>AE324+AC324+X324+U324+G324</f>
        <v>3421.0699999999997</v>
      </c>
    </row>
    <row r="325" spans="1:35">
      <c r="A325" s="56">
        <v>43403</v>
      </c>
      <c r="B325" s="48">
        <v>0</v>
      </c>
      <c r="C325" s="48">
        <v>0</v>
      </c>
      <c r="D325" s="48">
        <v>0</v>
      </c>
      <c r="E325" s="48">
        <v>0</v>
      </c>
      <c r="F325" s="48">
        <v>0</v>
      </c>
      <c r="G325" s="46">
        <f t="shared" si="122"/>
        <v>0</v>
      </c>
      <c r="H325" s="48">
        <v>66</v>
      </c>
      <c r="I325" s="48">
        <v>0</v>
      </c>
      <c r="J325" s="48">
        <v>34.700000000000003</v>
      </c>
      <c r="K325" s="48">
        <v>282.70999999999998</v>
      </c>
      <c r="L325" s="48">
        <v>16.34</v>
      </c>
      <c r="M325" s="48">
        <v>78</v>
      </c>
      <c r="N325" s="48">
        <v>176.57</v>
      </c>
      <c r="O325" s="48">
        <v>213.64</v>
      </c>
      <c r="P325" s="48">
        <v>25.17</v>
      </c>
      <c r="Q325" s="48">
        <v>0</v>
      </c>
      <c r="R325" s="48">
        <v>2.5</v>
      </c>
      <c r="S325" s="48">
        <v>1778.71</v>
      </c>
      <c r="T325" s="48">
        <v>0</v>
      </c>
      <c r="U325" s="46">
        <f t="shared" si="123"/>
        <v>2674.34</v>
      </c>
      <c r="V325" s="48">
        <v>272.55</v>
      </c>
      <c r="W325" s="48">
        <v>0</v>
      </c>
      <c r="X325" s="46">
        <f t="shared" si="124"/>
        <v>272.55</v>
      </c>
      <c r="Y325" s="48">
        <v>73.95</v>
      </c>
      <c r="Z325" s="48">
        <v>0</v>
      </c>
      <c r="AA325" s="48">
        <v>69.19</v>
      </c>
      <c r="AB325" s="48">
        <v>0</v>
      </c>
      <c r="AC325" s="46">
        <f t="shared" si="127"/>
        <v>143.13999999999999</v>
      </c>
      <c r="AD325" s="48">
        <v>944.97</v>
      </c>
      <c r="AE325" s="46">
        <f t="shared" si="125"/>
        <v>944.97</v>
      </c>
      <c r="AF325" s="48"/>
      <c r="AG325" s="46">
        <f t="shared" si="121"/>
        <v>4035</v>
      </c>
    </row>
    <row r="326" spans="1:35">
      <c r="A326" s="56">
        <v>43404</v>
      </c>
      <c r="B326" s="48">
        <v>0</v>
      </c>
      <c r="C326" s="48">
        <v>0</v>
      </c>
      <c r="D326" s="48">
        <v>0</v>
      </c>
      <c r="E326" s="48">
        <v>17.5</v>
      </c>
      <c r="F326" s="48">
        <v>35</v>
      </c>
      <c r="G326" s="46">
        <f t="shared" si="122"/>
        <v>52.5</v>
      </c>
      <c r="H326" s="48">
        <v>116.5</v>
      </c>
      <c r="I326" s="48">
        <v>0</v>
      </c>
      <c r="J326" s="48">
        <v>18.23</v>
      </c>
      <c r="K326" s="48">
        <v>529</v>
      </c>
      <c r="L326" s="48">
        <v>1.1200000000000001</v>
      </c>
      <c r="M326" s="48">
        <v>57</v>
      </c>
      <c r="N326" s="48">
        <v>78.53</v>
      </c>
      <c r="O326" s="48">
        <v>216.15</v>
      </c>
      <c r="P326" s="48">
        <v>37.630000000000003</v>
      </c>
      <c r="Q326" s="48">
        <v>0</v>
      </c>
      <c r="R326" s="48">
        <v>5</v>
      </c>
      <c r="S326" s="48">
        <v>0</v>
      </c>
      <c r="T326" s="48">
        <v>0</v>
      </c>
      <c r="U326" s="46">
        <f t="shared" ref="U326" si="133">SUM(H326:T326)</f>
        <v>1059.1600000000001</v>
      </c>
      <c r="V326" s="48">
        <v>298.35000000000002</v>
      </c>
      <c r="W326" s="48">
        <v>0</v>
      </c>
      <c r="X326" s="46">
        <f t="shared" ref="X326" si="134">SUM(V326:W326)</f>
        <v>298.35000000000002</v>
      </c>
      <c r="Y326" s="48">
        <v>27.18</v>
      </c>
      <c r="Z326" s="48">
        <v>0</v>
      </c>
      <c r="AA326" s="48">
        <v>27.07</v>
      </c>
      <c r="AB326" s="48">
        <v>0</v>
      </c>
      <c r="AC326" s="46">
        <f t="shared" ref="AC326" si="135">SUM(Y326:AB326)</f>
        <v>54.25</v>
      </c>
      <c r="AD326" s="48">
        <v>447.04</v>
      </c>
      <c r="AE326" s="46">
        <f t="shared" ref="AE326" si="136">SUM(AD326)</f>
        <v>447.04</v>
      </c>
      <c r="AF326" s="48"/>
      <c r="AG326" s="46">
        <f t="shared" ref="AG326" si="137">AE326+AC326+X326+U326+G326</f>
        <v>1911.3000000000002</v>
      </c>
    </row>
    <row r="327" spans="1:35">
      <c r="A327" s="56"/>
      <c r="B327" s="48"/>
      <c r="C327" s="48"/>
      <c r="D327" s="48"/>
      <c r="E327" s="48"/>
      <c r="F327" s="48"/>
      <c r="G327" s="46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  <c r="S327" s="48"/>
      <c r="T327" s="48"/>
      <c r="U327" s="46"/>
      <c r="V327" s="48"/>
      <c r="W327" s="48"/>
      <c r="X327" s="46"/>
      <c r="Y327" s="48"/>
      <c r="Z327" s="48"/>
      <c r="AA327" s="48"/>
      <c r="AB327" s="48"/>
      <c r="AC327" s="46"/>
      <c r="AD327" s="48"/>
      <c r="AE327" s="46"/>
      <c r="AF327" s="48"/>
      <c r="AG327" s="46"/>
    </row>
    <row r="328" spans="1:35">
      <c r="A328" s="56"/>
      <c r="B328" s="48">
        <f t="shared" ref="B328:AG328" si="138">SUM(B303:B326)</f>
        <v>8318.2800000000007</v>
      </c>
      <c r="C328" s="48">
        <f t="shared" si="138"/>
        <v>41.67</v>
      </c>
      <c r="D328" s="48">
        <f t="shared" si="138"/>
        <v>0</v>
      </c>
      <c r="E328" s="48">
        <f t="shared" si="138"/>
        <v>1106.8800000000001</v>
      </c>
      <c r="F328" s="48">
        <f t="shared" si="138"/>
        <v>66.5</v>
      </c>
      <c r="G328" s="46">
        <f>SUM(G303:G326)</f>
        <v>9533.33</v>
      </c>
      <c r="H328" s="48">
        <f t="shared" si="138"/>
        <v>1719</v>
      </c>
      <c r="I328" s="48">
        <f t="shared" si="138"/>
        <v>9</v>
      </c>
      <c r="J328" s="48">
        <f t="shared" si="138"/>
        <v>653.61000000000013</v>
      </c>
      <c r="K328" s="48">
        <f t="shared" si="138"/>
        <v>9332.35</v>
      </c>
      <c r="L328" s="48">
        <f t="shared" si="138"/>
        <v>343.09000000000003</v>
      </c>
      <c r="M328" s="48">
        <f t="shared" si="138"/>
        <v>692</v>
      </c>
      <c r="N328" s="48">
        <f t="shared" si="138"/>
        <v>3294.1899999999996</v>
      </c>
      <c r="O328" s="48">
        <f t="shared" si="138"/>
        <v>6015.99</v>
      </c>
      <c r="P328" s="48">
        <f t="shared" si="138"/>
        <v>1635.11</v>
      </c>
      <c r="Q328" s="48">
        <f t="shared" si="138"/>
        <v>19330</v>
      </c>
      <c r="R328" s="48">
        <f t="shared" si="138"/>
        <v>37.5</v>
      </c>
      <c r="S328" s="48">
        <f t="shared" si="138"/>
        <v>3780.86</v>
      </c>
      <c r="T328" s="48">
        <f t="shared" si="138"/>
        <v>0</v>
      </c>
      <c r="U328" s="46">
        <f t="shared" si="138"/>
        <v>46842.7</v>
      </c>
      <c r="V328" s="48">
        <f t="shared" si="138"/>
        <v>5664.3100000000013</v>
      </c>
      <c r="W328" s="48">
        <f t="shared" si="138"/>
        <v>0</v>
      </c>
      <c r="X328" s="46">
        <f t="shared" si="138"/>
        <v>5664.3100000000013</v>
      </c>
      <c r="Y328" s="48">
        <f t="shared" si="138"/>
        <v>1181.45</v>
      </c>
      <c r="Z328" s="48">
        <f t="shared" si="138"/>
        <v>38.32</v>
      </c>
      <c r="AA328" s="48">
        <f t="shared" si="138"/>
        <v>1099.02</v>
      </c>
      <c r="AB328" s="48">
        <f t="shared" si="138"/>
        <v>240</v>
      </c>
      <c r="AC328" s="46">
        <f t="shared" si="138"/>
        <v>2558.79</v>
      </c>
      <c r="AD328" s="48">
        <f t="shared" si="138"/>
        <v>11855.105999999998</v>
      </c>
      <c r="AE328" s="46">
        <f t="shared" si="138"/>
        <v>11855.105999999998</v>
      </c>
      <c r="AF328" s="48"/>
      <c r="AG328" s="55">
        <f t="shared" si="138"/>
        <v>76454.23599999999</v>
      </c>
    </row>
    <row r="329" spans="1:35">
      <c r="A329" s="56"/>
      <c r="B329" s="48"/>
      <c r="C329" s="48"/>
      <c r="D329" s="48"/>
      <c r="E329" s="48"/>
      <c r="F329" s="48"/>
      <c r="G329" s="46"/>
      <c r="H329" s="48"/>
      <c r="I329" s="48"/>
      <c r="J329" s="48"/>
      <c r="K329" s="48"/>
      <c r="L329" s="48"/>
      <c r="M329" s="48"/>
      <c r="N329" s="48"/>
      <c r="O329" s="48"/>
      <c r="P329" s="48"/>
      <c r="Q329" s="48"/>
      <c r="R329" s="48"/>
      <c r="S329" s="48"/>
      <c r="T329" s="48"/>
      <c r="U329" s="46"/>
      <c r="V329" s="48"/>
      <c r="W329" s="48"/>
      <c r="X329" s="46"/>
      <c r="Y329" s="48"/>
      <c r="Z329" s="48"/>
      <c r="AA329" s="48"/>
      <c r="AB329" s="48"/>
      <c r="AC329" s="46"/>
      <c r="AD329" s="48"/>
      <c r="AE329" s="46" t="s">
        <v>34</v>
      </c>
      <c r="AF329" s="48"/>
      <c r="AG329" s="55">
        <v>35383.410000000003</v>
      </c>
    </row>
    <row r="330" spans="1:35">
      <c r="A330" s="56"/>
      <c r="B330" s="48"/>
      <c r="C330" s="48"/>
      <c r="D330" s="48"/>
      <c r="E330" s="48"/>
      <c r="F330" s="48"/>
      <c r="G330" s="46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  <c r="S330" s="48"/>
      <c r="T330" s="48"/>
      <c r="U330" s="46"/>
      <c r="V330" s="48"/>
      <c r="W330" s="48"/>
      <c r="X330" s="46"/>
      <c r="Y330" s="48"/>
      <c r="Z330" s="48"/>
      <c r="AA330" s="48"/>
      <c r="AB330" s="48"/>
      <c r="AC330" s="46"/>
      <c r="AD330" s="48"/>
      <c r="AE330" s="46" t="s">
        <v>35</v>
      </c>
      <c r="AF330" s="48"/>
      <c r="AG330" s="55">
        <v>106150.24</v>
      </c>
      <c r="AH330" s="4"/>
      <c r="AI330" s="4"/>
    </row>
    <row r="331" spans="1:35">
      <c r="A331" s="56"/>
      <c r="B331" s="48"/>
      <c r="C331" s="48"/>
      <c r="D331" s="48"/>
      <c r="E331" s="48"/>
      <c r="F331" s="48"/>
      <c r="G331" s="46"/>
      <c r="H331" s="48"/>
      <c r="I331" s="48"/>
      <c r="J331" s="48"/>
      <c r="K331" s="48"/>
      <c r="L331" s="48"/>
      <c r="M331" s="48"/>
      <c r="N331" s="48"/>
      <c r="O331" s="48"/>
      <c r="P331" s="48"/>
      <c r="Q331" s="48"/>
      <c r="R331" s="48"/>
      <c r="S331" s="48"/>
      <c r="T331" s="48"/>
      <c r="U331" s="46"/>
      <c r="V331" s="48"/>
      <c r="W331" s="48"/>
      <c r="X331" s="46"/>
      <c r="Y331" s="48"/>
      <c r="Z331" s="48"/>
      <c r="AA331" s="48"/>
      <c r="AB331" s="48"/>
      <c r="AC331" s="46"/>
      <c r="AD331" s="48"/>
      <c r="AE331" s="46"/>
      <c r="AF331" s="48"/>
      <c r="AG331" s="55"/>
    </row>
    <row r="332" spans="1:35" ht="22.5">
      <c r="A332" s="56"/>
      <c r="B332" s="48"/>
      <c r="C332" s="48"/>
      <c r="D332" s="100" t="s">
        <v>28</v>
      </c>
      <c r="E332" s="100"/>
      <c r="F332" s="100"/>
      <c r="G332" s="100"/>
      <c r="H332" s="100"/>
      <c r="I332" s="100"/>
      <c r="J332" s="100"/>
      <c r="K332" s="100"/>
      <c r="L332" s="100"/>
      <c r="M332" s="48"/>
      <c r="N332" s="48"/>
      <c r="O332" s="48"/>
      <c r="P332" s="48"/>
      <c r="Q332" s="48"/>
      <c r="R332" s="48"/>
      <c r="S332" s="48"/>
      <c r="T332" s="48"/>
      <c r="U332" s="46"/>
      <c r="V332" s="48"/>
      <c r="W332" s="48"/>
      <c r="X332" s="46"/>
      <c r="Y332" s="48"/>
      <c r="Z332" s="48"/>
      <c r="AA332" s="48"/>
      <c r="AB332" s="48"/>
      <c r="AC332" s="46"/>
      <c r="AD332" s="48"/>
      <c r="AE332" s="46" t="s">
        <v>62</v>
      </c>
      <c r="AF332" s="48"/>
      <c r="AG332" s="55">
        <f>SUM(AG328:AG331)</f>
        <v>217987.886</v>
      </c>
    </row>
    <row r="333" spans="1:35" ht="22.5">
      <c r="B333" s="4"/>
      <c r="C333" s="4"/>
      <c r="D333" s="100" t="s">
        <v>64</v>
      </c>
      <c r="E333" s="100"/>
      <c r="F333" s="100"/>
      <c r="G333" s="100"/>
      <c r="H333" s="100"/>
      <c r="I333" s="100"/>
      <c r="J333" s="100"/>
      <c r="K333" s="100"/>
      <c r="L333" s="100"/>
      <c r="M333" s="38"/>
      <c r="N333" s="4"/>
      <c r="O333" s="4"/>
      <c r="P333" s="4"/>
      <c r="Q333" s="4"/>
      <c r="R333" s="4"/>
      <c r="S333" s="4"/>
      <c r="T333" s="4"/>
      <c r="U333" s="8"/>
      <c r="V333" s="4"/>
      <c r="W333" s="4"/>
      <c r="X333" s="8"/>
      <c r="Y333" s="4"/>
      <c r="Z333" s="4"/>
      <c r="AA333" s="4"/>
      <c r="AB333" s="4"/>
      <c r="AC333" s="8"/>
      <c r="AD333" s="4"/>
      <c r="AG333" s="20"/>
    </row>
    <row r="334" spans="1:35">
      <c r="B334" s="4"/>
      <c r="C334" s="4"/>
      <c r="D334" s="4"/>
      <c r="E334" s="4"/>
      <c r="F334" s="4"/>
      <c r="G334" s="8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8"/>
      <c r="V334" s="4"/>
      <c r="W334" s="4"/>
      <c r="X334" s="8"/>
      <c r="Y334" s="4"/>
      <c r="Z334" s="4"/>
      <c r="AA334" s="4"/>
      <c r="AB334" s="4"/>
      <c r="AC334" s="8"/>
      <c r="AD334" s="4"/>
      <c r="AE334" s="8"/>
      <c r="AG334" s="8"/>
    </row>
    <row r="335" spans="1:35">
      <c r="A335" s="58"/>
      <c r="B335" s="37">
        <v>85119001</v>
      </c>
      <c r="C335" s="37">
        <v>85119003</v>
      </c>
      <c r="D335" s="37">
        <v>85119018</v>
      </c>
      <c r="E335" s="37">
        <v>11802</v>
      </c>
      <c r="F335" s="37">
        <v>11804</v>
      </c>
      <c r="G335" s="37">
        <v>21310001</v>
      </c>
      <c r="H335" s="37">
        <v>85801005</v>
      </c>
      <c r="I335" s="37">
        <v>858011006</v>
      </c>
      <c r="J335" s="37">
        <v>85801008</v>
      </c>
      <c r="K335" s="37">
        <v>85801009</v>
      </c>
      <c r="L335" s="37">
        <v>85801099</v>
      </c>
      <c r="M335" s="37">
        <v>85801011</v>
      </c>
      <c r="N335" s="37">
        <v>85801014</v>
      </c>
      <c r="O335" s="37">
        <v>85801015</v>
      </c>
      <c r="P335" s="37">
        <v>85801017</v>
      </c>
      <c r="Q335" s="37">
        <v>85801018</v>
      </c>
      <c r="R335" s="37">
        <v>85801019</v>
      </c>
      <c r="S335" s="37">
        <v>95803010</v>
      </c>
      <c r="T335" s="37">
        <v>85803099</v>
      </c>
      <c r="U335" s="37">
        <v>21312001</v>
      </c>
      <c r="V335" s="37">
        <v>85807001</v>
      </c>
      <c r="W335" s="37">
        <v>85807099</v>
      </c>
      <c r="X335" s="37">
        <v>21314001</v>
      </c>
      <c r="Y335" s="37">
        <v>85601002</v>
      </c>
      <c r="Z335" s="37">
        <v>85601012</v>
      </c>
      <c r="AA335" s="37">
        <v>85601014</v>
      </c>
      <c r="AB335" s="37">
        <v>85909099</v>
      </c>
      <c r="AC335" s="37">
        <v>21315001</v>
      </c>
      <c r="AD335" s="19"/>
      <c r="AE335" s="19"/>
      <c r="AF335" s="19"/>
      <c r="AG335" s="19"/>
    </row>
    <row r="336" spans="1:35" ht="60">
      <c r="A336" s="59" t="s">
        <v>56</v>
      </c>
      <c r="B336" s="24" t="s">
        <v>0</v>
      </c>
      <c r="C336" s="24" t="s">
        <v>1</v>
      </c>
      <c r="D336" s="24" t="s">
        <v>2</v>
      </c>
      <c r="E336" s="24" t="s">
        <v>40</v>
      </c>
      <c r="F336" s="24" t="s">
        <v>41</v>
      </c>
      <c r="G336" s="24" t="s">
        <v>22</v>
      </c>
      <c r="H336" s="24" t="s">
        <v>3</v>
      </c>
      <c r="I336" s="24" t="s">
        <v>4</v>
      </c>
      <c r="J336" s="24" t="s">
        <v>5</v>
      </c>
      <c r="K336" s="24" t="s">
        <v>6</v>
      </c>
      <c r="L336" s="24" t="s">
        <v>7</v>
      </c>
      <c r="M336" s="24" t="s">
        <v>8</v>
      </c>
      <c r="N336" s="24" t="s">
        <v>9</v>
      </c>
      <c r="O336" s="24" t="s">
        <v>10</v>
      </c>
      <c r="P336" s="24" t="s">
        <v>11</v>
      </c>
      <c r="Q336" s="24" t="s">
        <v>12</v>
      </c>
      <c r="R336" s="24" t="s">
        <v>13</v>
      </c>
      <c r="S336" s="24" t="s">
        <v>14</v>
      </c>
      <c r="T336" s="24" t="s">
        <v>15</v>
      </c>
      <c r="U336" s="24" t="s">
        <v>23</v>
      </c>
      <c r="V336" s="24" t="s">
        <v>25</v>
      </c>
      <c r="W336" s="24" t="s">
        <v>16</v>
      </c>
      <c r="X336" s="24" t="s">
        <v>24</v>
      </c>
      <c r="Y336" s="24" t="s">
        <v>17</v>
      </c>
      <c r="Z336" s="24" t="s">
        <v>18</v>
      </c>
      <c r="AA336" s="24" t="s">
        <v>19</v>
      </c>
      <c r="AB336" s="24" t="s">
        <v>20</v>
      </c>
      <c r="AC336" s="24" t="s">
        <v>26</v>
      </c>
      <c r="AD336" s="24" t="s">
        <v>21</v>
      </c>
      <c r="AE336" s="24" t="s">
        <v>27</v>
      </c>
      <c r="AF336" s="60"/>
      <c r="AG336" s="24" t="s">
        <v>61</v>
      </c>
    </row>
    <row r="337" spans="1:52" s="19" customFormat="1" ht="20.25" customHeight="1">
      <c r="A337" s="22"/>
      <c r="B337" s="4"/>
      <c r="C337" s="4"/>
      <c r="D337" s="4"/>
      <c r="E337" s="4"/>
      <c r="F337" s="4"/>
      <c r="G337" s="8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8"/>
      <c r="V337" s="4"/>
      <c r="W337" s="4"/>
      <c r="X337" s="8"/>
      <c r="Y337" s="4"/>
      <c r="Z337" s="4"/>
      <c r="AA337" s="4"/>
      <c r="AB337" s="4"/>
      <c r="AC337" s="8"/>
      <c r="AD337" s="4"/>
      <c r="AE337" s="8"/>
      <c r="AF337"/>
      <c r="AG337" s="8"/>
    </row>
    <row r="338" spans="1:52" s="61" customFormat="1" ht="15.75" customHeight="1">
      <c r="A338" s="56">
        <v>43405</v>
      </c>
      <c r="B338" s="48">
        <v>377.43</v>
      </c>
      <c r="C338" s="48">
        <v>0</v>
      </c>
      <c r="D338" s="48">
        <v>0</v>
      </c>
      <c r="E338" s="48">
        <v>0</v>
      </c>
      <c r="F338" s="48">
        <v>0</v>
      </c>
      <c r="G338" s="46">
        <f t="shared" ref="G338:G344" si="139">SUM(B338:D338)</f>
        <v>377.43</v>
      </c>
      <c r="H338" s="48">
        <v>46</v>
      </c>
      <c r="I338" s="48">
        <v>0</v>
      </c>
      <c r="J338" s="48">
        <v>300.95999999999998</v>
      </c>
      <c r="K338" s="48">
        <v>5312.24</v>
      </c>
      <c r="L338" s="48">
        <v>40.79</v>
      </c>
      <c r="M338" s="48">
        <v>69</v>
      </c>
      <c r="N338" s="48">
        <v>349.13</v>
      </c>
      <c r="O338" s="48">
        <v>172.72</v>
      </c>
      <c r="P338" s="48">
        <v>640.29999999999995</v>
      </c>
      <c r="Q338" s="48">
        <v>0</v>
      </c>
      <c r="R338" s="48">
        <v>5</v>
      </c>
      <c r="S338" s="48">
        <v>73</v>
      </c>
      <c r="T338" s="48">
        <v>0</v>
      </c>
      <c r="U338" s="46">
        <f>SUM(H338:T338)</f>
        <v>7009.14</v>
      </c>
      <c r="V338" s="48">
        <v>154.32</v>
      </c>
      <c r="W338" s="48">
        <v>0</v>
      </c>
      <c r="X338" s="46">
        <f>SUM(V338:W338)</f>
        <v>154.32</v>
      </c>
      <c r="Y338" s="48">
        <v>2.83</v>
      </c>
      <c r="Z338" s="48">
        <v>0</v>
      </c>
      <c r="AA338" s="48">
        <v>12.72</v>
      </c>
      <c r="AB338" s="48">
        <v>0</v>
      </c>
      <c r="AC338" s="46">
        <f>SUM(Y338:AB338)</f>
        <v>15.55</v>
      </c>
      <c r="AD338" s="48">
        <v>0</v>
      </c>
      <c r="AE338" s="46">
        <f>SUM(AD338)</f>
        <v>0</v>
      </c>
      <c r="AF338" s="48"/>
      <c r="AG338" s="46">
        <f t="shared" ref="AG338:AG358" si="140">AE338+AC338+X338+U338+G338</f>
        <v>7556.4400000000005</v>
      </c>
    </row>
    <row r="339" spans="1:52">
      <c r="A339" s="56">
        <v>43409</v>
      </c>
      <c r="B339" s="48">
        <v>0</v>
      </c>
      <c r="C339" s="48">
        <v>0</v>
      </c>
      <c r="D339" s="48">
        <v>0</v>
      </c>
      <c r="E339" s="48">
        <v>0</v>
      </c>
      <c r="F339" s="48">
        <v>0</v>
      </c>
      <c r="G339" s="46">
        <f t="shared" ref="G339:G340" si="141">SUM(B339:D339)</f>
        <v>0</v>
      </c>
      <c r="H339" s="48">
        <v>135.5</v>
      </c>
      <c r="I339" s="48">
        <v>0</v>
      </c>
      <c r="J339" s="48">
        <v>53.99</v>
      </c>
      <c r="K339" s="48">
        <v>116.12</v>
      </c>
      <c r="L339" s="48">
        <v>7.16</v>
      </c>
      <c r="M339" s="48">
        <v>16</v>
      </c>
      <c r="N339" s="48">
        <v>40.57</v>
      </c>
      <c r="O339" s="48">
        <v>703.29</v>
      </c>
      <c r="P339" s="48">
        <v>20.52</v>
      </c>
      <c r="Q339" s="48">
        <v>0</v>
      </c>
      <c r="R339" s="48">
        <v>5</v>
      </c>
      <c r="S339" s="48">
        <v>192</v>
      </c>
      <c r="T339" s="48">
        <v>0</v>
      </c>
      <c r="U339" s="46">
        <f t="shared" ref="U339:U340" si="142">SUM(H339:T339)</f>
        <v>1290.1500000000001</v>
      </c>
      <c r="V339" s="48">
        <v>151.07</v>
      </c>
      <c r="W339" s="48">
        <v>0</v>
      </c>
      <c r="X339" s="46">
        <f t="shared" ref="X339:X340" si="143">SUM(V339:W339)</f>
        <v>151.07</v>
      </c>
      <c r="Y339" s="48">
        <v>6.43</v>
      </c>
      <c r="Z339" s="48">
        <v>0</v>
      </c>
      <c r="AA339" s="48">
        <v>22.86</v>
      </c>
      <c r="AB339" s="48">
        <v>0</v>
      </c>
      <c r="AC339" s="46">
        <f t="shared" ref="AC339:AC340" si="144">SUM(Y339:AB339)</f>
        <v>29.29</v>
      </c>
      <c r="AD339" s="48">
        <v>102.16</v>
      </c>
      <c r="AE339" s="46">
        <f t="shared" ref="AE339:AE340" si="145">SUM(AD339)</f>
        <v>102.16</v>
      </c>
      <c r="AF339" s="48"/>
      <c r="AG339" s="46">
        <f t="shared" ref="AG339:AG340" si="146">AE339+AC339+X339+U339+G339</f>
        <v>1572.67</v>
      </c>
    </row>
    <row r="340" spans="1:52" ht="18" customHeight="1">
      <c r="A340" s="56">
        <v>43410</v>
      </c>
      <c r="B340" s="48">
        <v>0</v>
      </c>
      <c r="C340" s="48">
        <v>0</v>
      </c>
      <c r="D340" s="48">
        <v>3.43</v>
      </c>
      <c r="E340" s="48">
        <v>0</v>
      </c>
      <c r="F340" s="48">
        <v>0</v>
      </c>
      <c r="G340" s="46">
        <f t="shared" si="141"/>
        <v>3.43</v>
      </c>
      <c r="H340" s="48">
        <v>78</v>
      </c>
      <c r="I340" s="48">
        <v>0</v>
      </c>
      <c r="J340" s="48">
        <v>13.72</v>
      </c>
      <c r="K340" s="48">
        <v>60.55</v>
      </c>
      <c r="L340" s="48">
        <v>15.09</v>
      </c>
      <c r="M340" s="48">
        <v>10</v>
      </c>
      <c r="N340" s="48">
        <v>28.81</v>
      </c>
      <c r="O340" s="48">
        <v>129.54</v>
      </c>
      <c r="P340" s="48">
        <v>9.0500000000000007</v>
      </c>
      <c r="Q340" s="48">
        <v>0</v>
      </c>
      <c r="R340" s="48">
        <v>10</v>
      </c>
      <c r="S340" s="48">
        <v>0</v>
      </c>
      <c r="T340" s="48">
        <v>0</v>
      </c>
      <c r="U340" s="46">
        <f t="shared" si="142"/>
        <v>354.76</v>
      </c>
      <c r="V340" s="48">
        <v>300</v>
      </c>
      <c r="W340" s="48">
        <v>0</v>
      </c>
      <c r="X340" s="46">
        <f t="shared" si="143"/>
        <v>300</v>
      </c>
      <c r="Y340" s="48">
        <v>1.95</v>
      </c>
      <c r="Z340" s="48">
        <v>3</v>
      </c>
      <c r="AA340" s="48">
        <v>28.13</v>
      </c>
      <c r="AB340" s="48">
        <v>0</v>
      </c>
      <c r="AC340" s="46">
        <f t="shared" si="144"/>
        <v>33.08</v>
      </c>
      <c r="AD340" s="48">
        <v>79.06</v>
      </c>
      <c r="AE340" s="46">
        <f t="shared" si="145"/>
        <v>79.06</v>
      </c>
      <c r="AF340" s="48"/>
      <c r="AG340" s="46">
        <f t="shared" si="146"/>
        <v>770.32999999999993</v>
      </c>
    </row>
    <row r="341" spans="1:52" s="21" customFormat="1">
      <c r="A341" s="56">
        <v>43411</v>
      </c>
      <c r="B341" s="48">
        <v>0</v>
      </c>
      <c r="C341" s="48">
        <v>0</v>
      </c>
      <c r="D341" s="48">
        <v>0</v>
      </c>
      <c r="E341" s="48">
        <v>0</v>
      </c>
      <c r="F341" s="48">
        <v>0</v>
      </c>
      <c r="G341" s="46">
        <f t="shared" si="139"/>
        <v>0</v>
      </c>
      <c r="H341" s="48">
        <v>101</v>
      </c>
      <c r="I341" s="48">
        <v>1</v>
      </c>
      <c r="J341" s="48">
        <v>8.4700000000000006</v>
      </c>
      <c r="K341" s="48">
        <v>259.02999999999997</v>
      </c>
      <c r="L341" s="48">
        <v>1.66</v>
      </c>
      <c r="M341" s="48">
        <v>0</v>
      </c>
      <c r="N341" s="48">
        <v>137.44</v>
      </c>
      <c r="O341" s="48">
        <v>5</v>
      </c>
      <c r="P341" s="48">
        <v>25.43</v>
      </c>
      <c r="Q341" s="48">
        <v>0</v>
      </c>
      <c r="R341" s="48">
        <v>0</v>
      </c>
      <c r="S341" s="48">
        <v>0</v>
      </c>
      <c r="T341" s="48">
        <v>0</v>
      </c>
      <c r="U341" s="46">
        <f t="shared" ref="U341:U358" si="147">SUM(H341:T341)</f>
        <v>539.03</v>
      </c>
      <c r="V341" s="48">
        <v>112.25</v>
      </c>
      <c r="W341" s="48">
        <v>0</v>
      </c>
      <c r="X341" s="46">
        <f t="shared" ref="X341:X358" si="148">SUM(V341:W341)</f>
        <v>112.25</v>
      </c>
      <c r="Y341" s="48">
        <v>295.67</v>
      </c>
      <c r="Z341" s="48">
        <v>0</v>
      </c>
      <c r="AA341" s="48">
        <v>147.86000000000001</v>
      </c>
      <c r="AB341" s="48">
        <v>0</v>
      </c>
      <c r="AC341" s="46">
        <f t="shared" ref="AC341:AC358" si="149">SUM(Y341:AB341)</f>
        <v>443.53000000000003</v>
      </c>
      <c r="AD341" s="48">
        <v>2114.5</v>
      </c>
      <c r="AE341" s="46">
        <f t="shared" ref="AE341:AE358" si="150">SUM(AD341)</f>
        <v>2114.5</v>
      </c>
      <c r="AF341" s="48"/>
      <c r="AG341" s="46">
        <f t="shared" si="140"/>
        <v>3209.3100000000004</v>
      </c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</row>
    <row r="342" spans="1:52">
      <c r="A342" s="56">
        <v>43412</v>
      </c>
      <c r="B342" s="48">
        <v>6</v>
      </c>
      <c r="C342" s="48">
        <v>0</v>
      </c>
      <c r="D342" s="48">
        <v>0</v>
      </c>
      <c r="E342" s="48">
        <v>0</v>
      </c>
      <c r="F342" s="48">
        <v>0</v>
      </c>
      <c r="G342" s="46">
        <f t="shared" si="139"/>
        <v>6</v>
      </c>
      <c r="H342" s="48">
        <v>83</v>
      </c>
      <c r="I342" s="48">
        <v>1</v>
      </c>
      <c r="J342" s="48">
        <v>9.0399999999999991</v>
      </c>
      <c r="K342" s="48">
        <v>71.739999999999995</v>
      </c>
      <c r="L342" s="48">
        <v>0</v>
      </c>
      <c r="M342" s="48">
        <v>0</v>
      </c>
      <c r="N342" s="48">
        <v>63.32</v>
      </c>
      <c r="O342" s="48">
        <v>531.86</v>
      </c>
      <c r="P342" s="48">
        <v>1.02</v>
      </c>
      <c r="Q342" s="48">
        <v>0</v>
      </c>
      <c r="R342" s="48">
        <v>15</v>
      </c>
      <c r="S342" s="48">
        <v>0</v>
      </c>
      <c r="T342" s="48">
        <v>0</v>
      </c>
      <c r="U342" s="46">
        <f t="shared" si="147"/>
        <v>775.98</v>
      </c>
      <c r="V342" s="48">
        <v>332.95</v>
      </c>
      <c r="W342" s="48">
        <v>0</v>
      </c>
      <c r="X342" s="46">
        <f t="shared" si="148"/>
        <v>332.95</v>
      </c>
      <c r="Y342" s="48">
        <v>195.08</v>
      </c>
      <c r="Z342" s="48">
        <v>0</v>
      </c>
      <c r="AA342" s="48">
        <v>87.06</v>
      </c>
      <c r="AB342" s="48">
        <v>0</v>
      </c>
      <c r="AC342" s="46">
        <f t="shared" si="149"/>
        <v>282.14</v>
      </c>
      <c r="AD342" s="48">
        <v>680.24</v>
      </c>
      <c r="AE342" s="46">
        <f t="shared" si="150"/>
        <v>680.24</v>
      </c>
      <c r="AF342" s="48"/>
      <c r="AG342" s="46">
        <f t="shared" si="140"/>
        <v>2077.31</v>
      </c>
    </row>
    <row r="343" spans="1:52">
      <c r="A343" s="56">
        <v>43413</v>
      </c>
      <c r="B343" s="48">
        <v>9</v>
      </c>
      <c r="C343" s="48">
        <v>0</v>
      </c>
      <c r="D343" s="48">
        <v>3.43</v>
      </c>
      <c r="E343" s="48">
        <v>0</v>
      </c>
      <c r="F343" s="48">
        <v>0</v>
      </c>
      <c r="G343" s="46">
        <f t="shared" si="139"/>
        <v>12.43</v>
      </c>
      <c r="H343" s="48">
        <v>111</v>
      </c>
      <c r="I343" s="48">
        <v>0</v>
      </c>
      <c r="J343" s="48">
        <v>24.47</v>
      </c>
      <c r="K343" s="48">
        <v>241.5</v>
      </c>
      <c r="L343" s="48">
        <v>0</v>
      </c>
      <c r="M343" s="48">
        <v>0</v>
      </c>
      <c r="N343" s="48">
        <v>57.76</v>
      </c>
      <c r="O343" s="48">
        <v>132.88</v>
      </c>
      <c r="P343" s="48">
        <v>11.85</v>
      </c>
      <c r="Q343" s="48">
        <v>0</v>
      </c>
      <c r="R343" s="48">
        <v>2.5</v>
      </c>
      <c r="S343" s="48">
        <v>126.93</v>
      </c>
      <c r="T343" s="48">
        <v>0</v>
      </c>
      <c r="U343" s="46">
        <f t="shared" si="147"/>
        <v>708.8900000000001</v>
      </c>
      <c r="V343" s="48">
        <v>290.3</v>
      </c>
      <c r="W343" s="48">
        <v>0</v>
      </c>
      <c r="X343" s="46">
        <f t="shared" si="148"/>
        <v>290.3</v>
      </c>
      <c r="Y343" s="48">
        <v>47.61</v>
      </c>
      <c r="Z343" s="48">
        <v>0</v>
      </c>
      <c r="AA343" s="48">
        <v>51.63</v>
      </c>
      <c r="AB343" s="48">
        <v>0</v>
      </c>
      <c r="AC343" s="46">
        <f t="shared" si="149"/>
        <v>99.240000000000009</v>
      </c>
      <c r="AD343" s="48">
        <v>338.94</v>
      </c>
      <c r="AE343" s="46">
        <f t="shared" si="150"/>
        <v>338.94</v>
      </c>
      <c r="AF343" s="48"/>
      <c r="AG343" s="46">
        <f t="shared" si="140"/>
        <v>1449.8000000000002</v>
      </c>
    </row>
    <row r="344" spans="1:52">
      <c r="A344" s="56">
        <v>43416</v>
      </c>
      <c r="B344" s="48">
        <v>222.12</v>
      </c>
      <c r="C344" s="48">
        <v>0</v>
      </c>
      <c r="D344" s="48">
        <v>0</v>
      </c>
      <c r="E344" s="48">
        <v>0</v>
      </c>
      <c r="F344" s="48">
        <v>0</v>
      </c>
      <c r="G344" s="46">
        <f t="shared" si="139"/>
        <v>222.12</v>
      </c>
      <c r="H344" s="48">
        <v>149</v>
      </c>
      <c r="I344" s="48">
        <v>0</v>
      </c>
      <c r="J344" s="48">
        <v>11</v>
      </c>
      <c r="K344" s="48">
        <v>60.64</v>
      </c>
      <c r="L344" s="48">
        <v>0</v>
      </c>
      <c r="M344" s="48">
        <v>0</v>
      </c>
      <c r="N344" s="48">
        <v>58.56</v>
      </c>
      <c r="O344" s="48">
        <v>582.02</v>
      </c>
      <c r="P344" s="48">
        <v>1.25</v>
      </c>
      <c r="Q344" s="48">
        <v>0</v>
      </c>
      <c r="R344" s="48">
        <v>2.5</v>
      </c>
      <c r="S344" s="48">
        <v>0</v>
      </c>
      <c r="T344" s="48">
        <v>0</v>
      </c>
      <c r="U344" s="46">
        <f t="shared" si="147"/>
        <v>864.97</v>
      </c>
      <c r="V344" s="48">
        <v>728.09</v>
      </c>
      <c r="W344" s="48">
        <v>0</v>
      </c>
      <c r="X344" s="46">
        <f t="shared" si="148"/>
        <v>728.09</v>
      </c>
      <c r="Y344" s="48">
        <v>1.21</v>
      </c>
      <c r="Z344" s="48">
        <v>0</v>
      </c>
      <c r="AA344" s="48">
        <v>26.5</v>
      </c>
      <c r="AB344" s="48">
        <v>0</v>
      </c>
      <c r="AC344" s="46">
        <f t="shared" si="149"/>
        <v>27.71</v>
      </c>
      <c r="AD344" s="48">
        <v>0</v>
      </c>
      <c r="AE344" s="46">
        <f t="shared" si="150"/>
        <v>0</v>
      </c>
      <c r="AF344" s="48"/>
      <c r="AG344" s="46">
        <f t="shared" si="140"/>
        <v>1842.8899999999999</v>
      </c>
    </row>
    <row r="345" spans="1:52">
      <c r="A345" s="56">
        <v>43417</v>
      </c>
      <c r="B345" s="48">
        <v>438.81</v>
      </c>
      <c r="C345" s="48">
        <v>0</v>
      </c>
      <c r="D345" s="48">
        <v>0</v>
      </c>
      <c r="E345" s="48">
        <v>0</v>
      </c>
      <c r="F345" s="48">
        <v>11.92</v>
      </c>
      <c r="G345" s="46">
        <f>SUM(B345:F345)</f>
        <v>450.73</v>
      </c>
      <c r="H345" s="48">
        <v>98</v>
      </c>
      <c r="I345" s="48">
        <v>0</v>
      </c>
      <c r="J345" s="48">
        <v>30.013999999999999</v>
      </c>
      <c r="K345" s="48">
        <v>100.53</v>
      </c>
      <c r="L345" s="48">
        <v>1.91</v>
      </c>
      <c r="M345" s="48">
        <v>0</v>
      </c>
      <c r="N345" s="48">
        <v>95.92</v>
      </c>
      <c r="O345" s="48">
        <v>132.65</v>
      </c>
      <c r="P345" s="48">
        <v>11.02</v>
      </c>
      <c r="Q345" s="48">
        <v>0</v>
      </c>
      <c r="R345" s="48">
        <v>0</v>
      </c>
      <c r="S345" s="48">
        <v>866.15</v>
      </c>
      <c r="T345" s="48">
        <v>0</v>
      </c>
      <c r="U345" s="46">
        <f t="shared" si="147"/>
        <v>1336.194</v>
      </c>
      <c r="V345" s="48">
        <v>361.72</v>
      </c>
      <c r="W345" s="48">
        <v>0</v>
      </c>
      <c r="X345" s="46">
        <f t="shared" si="148"/>
        <v>361.72</v>
      </c>
      <c r="Y345" s="48">
        <v>8.94</v>
      </c>
      <c r="Z345" s="48">
        <v>0</v>
      </c>
      <c r="AA345" s="48">
        <v>30.69</v>
      </c>
      <c r="AB345" s="48">
        <v>0</v>
      </c>
      <c r="AC345" s="46">
        <f t="shared" si="149"/>
        <v>39.630000000000003</v>
      </c>
      <c r="AD345" s="48">
        <v>0</v>
      </c>
      <c r="AE345" s="46">
        <f t="shared" si="150"/>
        <v>0</v>
      </c>
      <c r="AF345" s="48"/>
      <c r="AG345" s="46">
        <f t="shared" si="140"/>
        <v>2188.2739999999999</v>
      </c>
    </row>
    <row r="346" spans="1:52">
      <c r="A346" s="56">
        <v>43418</v>
      </c>
      <c r="B346" s="48">
        <v>264.52</v>
      </c>
      <c r="C346" s="48">
        <v>0</v>
      </c>
      <c r="D346" s="48">
        <v>0</v>
      </c>
      <c r="E346" s="48">
        <v>0</v>
      </c>
      <c r="F346" s="48">
        <v>0</v>
      </c>
      <c r="G346" s="46">
        <f t="shared" ref="G346:G358" si="151">SUM(B346:F346)</f>
        <v>264.52</v>
      </c>
      <c r="H346" s="48">
        <v>78</v>
      </c>
      <c r="I346" s="48">
        <v>1</v>
      </c>
      <c r="J346" s="48">
        <v>177.44</v>
      </c>
      <c r="K346" s="48">
        <v>391.62</v>
      </c>
      <c r="L346" s="48">
        <v>14.76</v>
      </c>
      <c r="M346" s="48">
        <v>10</v>
      </c>
      <c r="N346" s="48">
        <v>68.680000000000007</v>
      </c>
      <c r="O346" s="48">
        <v>239.95</v>
      </c>
      <c r="P346" s="48">
        <v>114.78</v>
      </c>
      <c r="Q346" s="48">
        <v>0</v>
      </c>
      <c r="R346" s="48">
        <v>5</v>
      </c>
      <c r="S346" s="48">
        <v>0</v>
      </c>
      <c r="T346" s="48">
        <v>0</v>
      </c>
      <c r="U346" s="46">
        <f t="shared" si="147"/>
        <v>1101.23</v>
      </c>
      <c r="V346" s="48">
        <v>302.2</v>
      </c>
      <c r="W346" s="48">
        <v>0</v>
      </c>
      <c r="X346" s="46">
        <f t="shared" si="148"/>
        <v>302.2</v>
      </c>
      <c r="Y346" s="48">
        <v>4.22</v>
      </c>
      <c r="Z346" s="48">
        <v>0</v>
      </c>
      <c r="AA346" s="48">
        <v>25.61</v>
      </c>
      <c r="AB346" s="48">
        <v>0</v>
      </c>
      <c r="AC346" s="46">
        <f t="shared" si="149"/>
        <v>29.83</v>
      </c>
      <c r="AD346" s="48">
        <v>0</v>
      </c>
      <c r="AE346" s="46">
        <f t="shared" si="150"/>
        <v>0</v>
      </c>
      <c r="AF346" s="48"/>
      <c r="AG346" s="46">
        <f t="shared" si="140"/>
        <v>1697.78</v>
      </c>
    </row>
    <row r="347" spans="1:52">
      <c r="A347" s="56">
        <v>43419</v>
      </c>
      <c r="B347" s="48">
        <v>1460.42</v>
      </c>
      <c r="C347" s="48">
        <v>0</v>
      </c>
      <c r="D347" s="48">
        <v>0</v>
      </c>
      <c r="E347" s="48">
        <v>0</v>
      </c>
      <c r="F347" s="48">
        <v>0</v>
      </c>
      <c r="G347" s="46">
        <f t="shared" si="151"/>
        <v>1460.42</v>
      </c>
      <c r="H347" s="48">
        <v>124.94</v>
      </c>
      <c r="I347" s="48">
        <v>0</v>
      </c>
      <c r="J347" s="48">
        <v>53.58</v>
      </c>
      <c r="K347" s="48">
        <v>1152.54</v>
      </c>
      <c r="L347" s="48">
        <v>0</v>
      </c>
      <c r="M347" s="48">
        <v>0</v>
      </c>
      <c r="N347" s="48">
        <v>190.95</v>
      </c>
      <c r="O347" s="48">
        <v>212.33</v>
      </c>
      <c r="P347" s="48">
        <v>69.44</v>
      </c>
      <c r="Q347" s="48">
        <v>0</v>
      </c>
      <c r="R347" s="48">
        <v>0</v>
      </c>
      <c r="S347" s="48">
        <v>0</v>
      </c>
      <c r="T347" s="48">
        <v>0</v>
      </c>
      <c r="U347" s="46">
        <f t="shared" si="147"/>
        <v>1803.78</v>
      </c>
      <c r="V347" s="48">
        <v>242.35</v>
      </c>
      <c r="W347" s="48">
        <v>0</v>
      </c>
      <c r="X347" s="46">
        <f t="shared" si="148"/>
        <v>242.35</v>
      </c>
      <c r="Y347" s="48">
        <v>58.49</v>
      </c>
      <c r="Z347" s="48">
        <v>0</v>
      </c>
      <c r="AA347" s="48">
        <v>147.46</v>
      </c>
      <c r="AB347" s="48">
        <v>0</v>
      </c>
      <c r="AC347" s="46">
        <f t="shared" si="149"/>
        <v>205.95000000000002</v>
      </c>
      <c r="AD347" s="48">
        <v>716.66</v>
      </c>
      <c r="AE347" s="46">
        <f t="shared" si="150"/>
        <v>716.66</v>
      </c>
      <c r="AF347" s="48"/>
      <c r="AG347" s="46">
        <f t="shared" si="140"/>
        <v>4429.16</v>
      </c>
    </row>
    <row r="348" spans="1:52">
      <c r="A348" s="56">
        <v>43420</v>
      </c>
      <c r="B348" s="48">
        <v>1.5</v>
      </c>
      <c r="C348" s="48">
        <v>0</v>
      </c>
      <c r="D348" s="48">
        <v>0</v>
      </c>
      <c r="E348" s="48">
        <v>0</v>
      </c>
      <c r="F348" s="48">
        <v>0</v>
      </c>
      <c r="G348" s="46">
        <f t="shared" si="151"/>
        <v>1.5</v>
      </c>
      <c r="H348" s="48">
        <v>120.5</v>
      </c>
      <c r="I348" s="48">
        <v>1</v>
      </c>
      <c r="J348" s="48">
        <v>9.9499999999999993</v>
      </c>
      <c r="K348" s="48">
        <v>175.47</v>
      </c>
      <c r="L348" s="48">
        <v>2.3199999999999998</v>
      </c>
      <c r="M348" s="48">
        <v>0</v>
      </c>
      <c r="N348" s="48">
        <v>142.05000000000001</v>
      </c>
      <c r="O348" s="48">
        <v>208</v>
      </c>
      <c r="P348" s="48">
        <v>33.92</v>
      </c>
      <c r="Q348" s="48">
        <v>0</v>
      </c>
      <c r="R348" s="48">
        <v>0</v>
      </c>
      <c r="S348" s="48">
        <v>94.77</v>
      </c>
      <c r="T348" s="48">
        <v>0</v>
      </c>
      <c r="U348" s="46">
        <f t="shared" si="147"/>
        <v>787.9799999999999</v>
      </c>
      <c r="V348" s="48">
        <v>333.3</v>
      </c>
      <c r="W348" s="48">
        <v>0</v>
      </c>
      <c r="X348" s="46">
        <f t="shared" si="148"/>
        <v>333.3</v>
      </c>
      <c r="Y348" s="48">
        <v>510.39</v>
      </c>
      <c r="Z348" s="48">
        <v>0</v>
      </c>
      <c r="AA348" s="48">
        <v>212.37</v>
      </c>
      <c r="AB348" s="48">
        <v>0</v>
      </c>
      <c r="AC348" s="46">
        <f t="shared" si="149"/>
        <v>722.76</v>
      </c>
      <c r="AD348" s="48">
        <v>2070.13</v>
      </c>
      <c r="AE348" s="46">
        <f t="shared" si="150"/>
        <v>2070.13</v>
      </c>
      <c r="AF348" s="48"/>
      <c r="AG348" s="46">
        <f t="shared" si="140"/>
        <v>3915.6700000000005</v>
      </c>
    </row>
    <row r="349" spans="1:52">
      <c r="A349" s="56">
        <v>43423</v>
      </c>
      <c r="B349" s="48">
        <v>1186.56</v>
      </c>
      <c r="C349" s="48">
        <v>0</v>
      </c>
      <c r="D349" s="48">
        <v>0</v>
      </c>
      <c r="E349" s="48">
        <v>0</v>
      </c>
      <c r="F349" s="48">
        <v>405</v>
      </c>
      <c r="G349" s="46">
        <f t="shared" si="151"/>
        <v>1591.56</v>
      </c>
      <c r="H349" s="48">
        <v>192</v>
      </c>
      <c r="I349" s="48">
        <v>0</v>
      </c>
      <c r="J349" s="48">
        <v>50.41</v>
      </c>
      <c r="K349" s="48">
        <v>261.19</v>
      </c>
      <c r="L349" s="48">
        <v>3.29</v>
      </c>
      <c r="M349" s="48">
        <v>0</v>
      </c>
      <c r="N349" s="48">
        <v>1435.45</v>
      </c>
      <c r="O349" s="48">
        <v>709.33</v>
      </c>
      <c r="P349" s="48">
        <v>37.36</v>
      </c>
      <c r="Q349" s="48">
        <v>25894</v>
      </c>
      <c r="R349" s="48">
        <v>5</v>
      </c>
      <c r="S349" s="48">
        <v>3</v>
      </c>
      <c r="T349" s="48">
        <v>0</v>
      </c>
      <c r="U349" s="46">
        <f t="shared" si="147"/>
        <v>28591.03</v>
      </c>
      <c r="V349" s="48">
        <v>644.75</v>
      </c>
      <c r="W349" s="48">
        <v>0</v>
      </c>
      <c r="X349" s="46">
        <f t="shared" si="148"/>
        <v>644.75</v>
      </c>
      <c r="Y349" s="48">
        <v>1.47</v>
      </c>
      <c r="Z349" s="48">
        <v>0</v>
      </c>
      <c r="AA349" s="48">
        <v>27.75</v>
      </c>
      <c r="AB349" s="48">
        <v>0</v>
      </c>
      <c r="AC349" s="46">
        <f t="shared" si="149"/>
        <v>29.22</v>
      </c>
      <c r="AD349" s="48">
        <v>12.36</v>
      </c>
      <c r="AE349" s="46">
        <f t="shared" si="150"/>
        <v>12.36</v>
      </c>
      <c r="AF349" s="48"/>
      <c r="AG349" s="46">
        <f t="shared" si="140"/>
        <v>30868.920000000002</v>
      </c>
    </row>
    <row r="350" spans="1:52">
      <c r="A350" s="56">
        <v>43424</v>
      </c>
      <c r="B350" s="48">
        <v>216.43</v>
      </c>
      <c r="C350" s="48">
        <v>0</v>
      </c>
      <c r="D350" s="48">
        <v>0</v>
      </c>
      <c r="E350" s="48">
        <v>0</v>
      </c>
      <c r="F350" s="48">
        <v>0</v>
      </c>
      <c r="G350" s="46">
        <f t="shared" si="151"/>
        <v>216.43</v>
      </c>
      <c r="H350" s="48">
        <v>163</v>
      </c>
      <c r="I350" s="48">
        <v>1</v>
      </c>
      <c r="J350" s="48">
        <v>421.88</v>
      </c>
      <c r="K350" s="48">
        <v>4834.28</v>
      </c>
      <c r="L350" s="48">
        <v>42.24</v>
      </c>
      <c r="M350" s="48">
        <v>6</v>
      </c>
      <c r="N350" s="48">
        <v>646.54999999999995</v>
      </c>
      <c r="O350" s="48">
        <v>161.75</v>
      </c>
      <c r="P350" s="48">
        <v>676.54</v>
      </c>
      <c r="Q350" s="48">
        <v>0</v>
      </c>
      <c r="R350" s="48">
        <v>0</v>
      </c>
      <c r="S350" s="48">
        <v>301.77</v>
      </c>
      <c r="T350" s="48">
        <v>0</v>
      </c>
      <c r="U350" s="46">
        <f t="shared" si="147"/>
        <v>7255.01</v>
      </c>
      <c r="V350" s="48">
        <v>497.9</v>
      </c>
      <c r="W350" s="48">
        <v>0</v>
      </c>
      <c r="X350" s="46">
        <f t="shared" si="148"/>
        <v>497.9</v>
      </c>
      <c r="Y350" s="48">
        <v>12.38</v>
      </c>
      <c r="Z350" s="48">
        <v>5.71</v>
      </c>
      <c r="AA350" s="48">
        <v>54.76</v>
      </c>
      <c r="AB350" s="48">
        <v>0</v>
      </c>
      <c r="AC350" s="46">
        <f t="shared" si="149"/>
        <v>72.849999999999994</v>
      </c>
      <c r="AD350" s="48">
        <v>5865.39</v>
      </c>
      <c r="AE350" s="46">
        <f t="shared" si="150"/>
        <v>5865.39</v>
      </c>
      <c r="AF350" s="48"/>
      <c r="AG350" s="46">
        <f t="shared" si="140"/>
        <v>13907.580000000002</v>
      </c>
    </row>
    <row r="351" spans="1:52">
      <c r="A351" s="56">
        <v>43425</v>
      </c>
      <c r="B351" s="48">
        <v>1584.27</v>
      </c>
      <c r="C351" s="48">
        <v>0</v>
      </c>
      <c r="D351" s="48">
        <v>0</v>
      </c>
      <c r="E351" s="48">
        <v>0</v>
      </c>
      <c r="F351" s="48">
        <v>0</v>
      </c>
      <c r="G351" s="46">
        <f t="shared" si="151"/>
        <v>1584.27</v>
      </c>
      <c r="H351" s="48">
        <v>168.5</v>
      </c>
      <c r="I351" s="48">
        <v>1</v>
      </c>
      <c r="J351" s="48">
        <v>14.97</v>
      </c>
      <c r="K351" s="48">
        <v>802.5</v>
      </c>
      <c r="L351" s="48">
        <v>225.71</v>
      </c>
      <c r="M351" s="48">
        <v>80</v>
      </c>
      <c r="N351" s="48">
        <v>184.35</v>
      </c>
      <c r="O351" s="48">
        <v>285.48</v>
      </c>
      <c r="P351" s="48">
        <v>35</v>
      </c>
      <c r="Q351" s="48">
        <v>0</v>
      </c>
      <c r="R351" s="48">
        <v>7.5</v>
      </c>
      <c r="S351" s="48">
        <v>98.43</v>
      </c>
      <c r="T351" s="48">
        <v>0</v>
      </c>
      <c r="U351" s="46">
        <f t="shared" si="147"/>
        <v>1903.44</v>
      </c>
      <c r="V351" s="48">
        <v>267.64999999999998</v>
      </c>
      <c r="W351" s="48">
        <v>0</v>
      </c>
      <c r="X351" s="46">
        <f t="shared" si="148"/>
        <v>267.64999999999998</v>
      </c>
      <c r="Y351" s="48">
        <v>72.77</v>
      </c>
      <c r="Z351" s="48">
        <v>3</v>
      </c>
      <c r="AA351" s="48">
        <v>51.99</v>
      </c>
      <c r="AB351" s="48">
        <v>0</v>
      </c>
      <c r="AC351" s="46">
        <f t="shared" si="149"/>
        <v>127.75999999999999</v>
      </c>
      <c r="AD351" s="48">
        <v>328.33</v>
      </c>
      <c r="AE351" s="46">
        <f t="shared" si="150"/>
        <v>328.33</v>
      </c>
      <c r="AF351" s="48"/>
      <c r="AG351" s="46">
        <f t="shared" si="140"/>
        <v>4211.4500000000007</v>
      </c>
    </row>
    <row r="352" spans="1:52">
      <c r="A352" s="56">
        <v>43426</v>
      </c>
      <c r="B352" s="48">
        <v>25.86</v>
      </c>
      <c r="C352" s="48">
        <v>0</v>
      </c>
      <c r="D352" s="48">
        <v>0</v>
      </c>
      <c r="E352" s="48">
        <v>0</v>
      </c>
      <c r="F352" s="48">
        <v>0</v>
      </c>
      <c r="G352" s="46">
        <f t="shared" si="151"/>
        <v>25.86</v>
      </c>
      <c r="H352" s="48">
        <v>165</v>
      </c>
      <c r="I352" s="48">
        <v>0</v>
      </c>
      <c r="J352" s="48">
        <v>52.17</v>
      </c>
      <c r="K352" s="48">
        <v>571.14</v>
      </c>
      <c r="L352" s="48">
        <v>2.57</v>
      </c>
      <c r="M352" s="48">
        <v>0</v>
      </c>
      <c r="N352" s="48">
        <v>55.8</v>
      </c>
      <c r="O352" s="48">
        <v>289.13</v>
      </c>
      <c r="P352" s="48">
        <v>25.23</v>
      </c>
      <c r="Q352" s="48">
        <v>0</v>
      </c>
      <c r="R352" s="48">
        <v>7.5</v>
      </c>
      <c r="S352" s="48">
        <v>20</v>
      </c>
      <c r="T352" s="48">
        <v>0</v>
      </c>
      <c r="U352" s="46">
        <f t="shared" si="147"/>
        <v>1188.54</v>
      </c>
      <c r="V352" s="48">
        <v>157.15</v>
      </c>
      <c r="W352" s="48">
        <v>0</v>
      </c>
      <c r="X352" s="46">
        <f t="shared" si="148"/>
        <v>157.15</v>
      </c>
      <c r="Y352" s="48">
        <v>0</v>
      </c>
      <c r="Z352" s="48">
        <v>5.71</v>
      </c>
      <c r="AA352" s="48">
        <v>9.01</v>
      </c>
      <c r="AB352" s="48">
        <v>0</v>
      </c>
      <c r="AC352" s="46">
        <f t="shared" si="149"/>
        <v>14.719999999999999</v>
      </c>
      <c r="AD352" s="48">
        <v>29.86</v>
      </c>
      <c r="AE352" s="46">
        <f t="shared" si="150"/>
        <v>29.86</v>
      </c>
      <c r="AF352" s="48"/>
      <c r="AG352" s="46">
        <f t="shared" si="140"/>
        <v>1416.1299999999999</v>
      </c>
    </row>
    <row r="353" spans="1:35">
      <c r="A353" s="56">
        <v>43427</v>
      </c>
      <c r="B353" s="48">
        <v>1284.8</v>
      </c>
      <c r="C353" s="48">
        <v>0</v>
      </c>
      <c r="D353" s="48">
        <v>0</v>
      </c>
      <c r="E353" s="48">
        <v>0</v>
      </c>
      <c r="F353" s="48">
        <v>0</v>
      </c>
      <c r="G353" s="46">
        <f t="shared" si="151"/>
        <v>1284.8</v>
      </c>
      <c r="H353" s="48">
        <v>110</v>
      </c>
      <c r="I353" s="48">
        <v>0</v>
      </c>
      <c r="J353" s="48">
        <v>34.49</v>
      </c>
      <c r="K353" s="48">
        <v>368.12</v>
      </c>
      <c r="L353" s="48">
        <v>2.46</v>
      </c>
      <c r="M353" s="48">
        <v>0</v>
      </c>
      <c r="N353" s="48">
        <v>122.86</v>
      </c>
      <c r="O353" s="48">
        <v>232.32</v>
      </c>
      <c r="P353" s="48">
        <v>10.98</v>
      </c>
      <c r="Q353" s="48">
        <v>0</v>
      </c>
      <c r="R353" s="48">
        <v>0</v>
      </c>
      <c r="S353" s="48">
        <v>20</v>
      </c>
      <c r="T353" s="48">
        <v>0</v>
      </c>
      <c r="U353" s="46">
        <f t="shared" si="147"/>
        <v>901.23</v>
      </c>
      <c r="V353" s="48">
        <v>205.4</v>
      </c>
      <c r="W353" s="48">
        <v>0</v>
      </c>
      <c r="X353" s="46">
        <f t="shared" si="148"/>
        <v>205.4</v>
      </c>
      <c r="Y353" s="48">
        <v>3.37</v>
      </c>
      <c r="Z353" s="48">
        <v>0</v>
      </c>
      <c r="AA353" s="48">
        <v>27.66</v>
      </c>
      <c r="AB353" s="48">
        <v>0</v>
      </c>
      <c r="AC353" s="46">
        <f t="shared" si="149"/>
        <v>31.03</v>
      </c>
      <c r="AD353" s="48">
        <v>406.91</v>
      </c>
      <c r="AE353" s="46">
        <f t="shared" si="150"/>
        <v>406.91</v>
      </c>
      <c r="AF353" s="48"/>
      <c r="AG353" s="46">
        <f t="shared" si="140"/>
        <v>2829.37</v>
      </c>
    </row>
    <row r="354" spans="1:35">
      <c r="A354" s="56">
        <v>43430</v>
      </c>
      <c r="B354" s="48">
        <v>88.77</v>
      </c>
      <c r="C354" s="48">
        <v>0</v>
      </c>
      <c r="D354" s="48">
        <v>0</v>
      </c>
      <c r="E354" s="48">
        <v>0</v>
      </c>
      <c r="F354" s="48">
        <v>0</v>
      </c>
      <c r="G354" s="46">
        <f t="shared" si="151"/>
        <v>88.77</v>
      </c>
      <c r="H354" s="48">
        <v>202</v>
      </c>
      <c r="I354" s="48">
        <v>1</v>
      </c>
      <c r="J354" s="48">
        <v>31.73</v>
      </c>
      <c r="K354" s="48">
        <v>50.37</v>
      </c>
      <c r="L354" s="48">
        <v>3.35</v>
      </c>
      <c r="M354" s="48">
        <v>6</v>
      </c>
      <c r="N354" s="48">
        <v>94.6</v>
      </c>
      <c r="O354" s="48">
        <v>681.3</v>
      </c>
      <c r="P354" s="48">
        <v>11.25</v>
      </c>
      <c r="Q354" s="48">
        <v>1000</v>
      </c>
      <c r="R354" s="48">
        <v>2.5</v>
      </c>
      <c r="S354" s="48">
        <v>3</v>
      </c>
      <c r="T354" s="48">
        <v>0</v>
      </c>
      <c r="U354" s="46">
        <f t="shared" si="147"/>
        <v>2087.1</v>
      </c>
      <c r="V354" s="48">
        <v>385.59</v>
      </c>
      <c r="W354" s="48">
        <v>0</v>
      </c>
      <c r="X354" s="46">
        <f t="shared" si="148"/>
        <v>385.59</v>
      </c>
      <c r="Y354" s="48">
        <v>20.67</v>
      </c>
      <c r="Z354" s="48">
        <v>0</v>
      </c>
      <c r="AA354" s="48">
        <v>45.88</v>
      </c>
      <c r="AB354" s="48">
        <v>0</v>
      </c>
      <c r="AC354" s="46">
        <f t="shared" si="149"/>
        <v>66.550000000000011</v>
      </c>
      <c r="AD354" s="48">
        <v>62.54</v>
      </c>
      <c r="AE354" s="46">
        <f t="shared" si="150"/>
        <v>62.54</v>
      </c>
      <c r="AF354" s="48"/>
      <c r="AG354" s="46">
        <f t="shared" si="140"/>
        <v>2690.5499999999997</v>
      </c>
    </row>
    <row r="355" spans="1:35">
      <c r="A355" s="56">
        <v>43431</v>
      </c>
      <c r="B355" s="48">
        <v>11</v>
      </c>
      <c r="C355" s="48">
        <v>0</v>
      </c>
      <c r="D355" s="48">
        <v>0</v>
      </c>
      <c r="E355" s="48">
        <v>0</v>
      </c>
      <c r="F355" s="48">
        <v>3.5</v>
      </c>
      <c r="G355" s="46">
        <f t="shared" si="151"/>
        <v>14.5</v>
      </c>
      <c r="H355" s="48">
        <v>117.5</v>
      </c>
      <c r="I355" s="48">
        <v>1</v>
      </c>
      <c r="J355" s="48">
        <v>46.52</v>
      </c>
      <c r="K355" s="48">
        <v>92.71</v>
      </c>
      <c r="L355" s="48">
        <v>3.29</v>
      </c>
      <c r="M355" s="48">
        <v>15</v>
      </c>
      <c r="N355" s="48">
        <f>6.06+20.39+157.96</f>
        <v>184.41</v>
      </c>
      <c r="O355" s="48">
        <f>154.94+85.5</f>
        <v>240.44</v>
      </c>
      <c r="P355" s="48">
        <v>13.83</v>
      </c>
      <c r="Q355" s="48">
        <v>0</v>
      </c>
      <c r="R355" s="48">
        <v>2.5</v>
      </c>
      <c r="S355" s="48">
        <v>0</v>
      </c>
      <c r="T355" s="48">
        <v>0</v>
      </c>
      <c r="U355" s="46">
        <f t="shared" si="147"/>
        <v>717.20000000000016</v>
      </c>
      <c r="V355" s="48">
        <v>408.45</v>
      </c>
      <c r="W355" s="48">
        <v>0</v>
      </c>
      <c r="X355" s="46">
        <f t="shared" si="148"/>
        <v>408.45</v>
      </c>
      <c r="Y355" s="48">
        <v>1.17</v>
      </c>
      <c r="Z355" s="48">
        <v>5.71</v>
      </c>
      <c r="AA355" s="48">
        <f>11.93+2.86+19.51</f>
        <v>34.299999999999997</v>
      </c>
      <c r="AB355" s="48">
        <v>0</v>
      </c>
      <c r="AC355" s="46">
        <f t="shared" si="149"/>
        <v>41.18</v>
      </c>
      <c r="AD355" s="48">
        <v>2887.37</v>
      </c>
      <c r="AE355" s="46">
        <f t="shared" si="150"/>
        <v>2887.37</v>
      </c>
      <c r="AF355" s="48"/>
      <c r="AG355" s="46">
        <f t="shared" si="140"/>
        <v>4068.7</v>
      </c>
      <c r="AI355" s="45"/>
    </row>
    <row r="356" spans="1:35">
      <c r="A356" s="56">
        <v>43432</v>
      </c>
      <c r="B356" s="48">
        <v>228.58</v>
      </c>
      <c r="C356" s="48">
        <v>0</v>
      </c>
      <c r="D356" s="48">
        <v>0</v>
      </c>
      <c r="E356" s="48">
        <v>0</v>
      </c>
      <c r="F356" s="48">
        <v>0</v>
      </c>
      <c r="G356" s="46">
        <f t="shared" si="151"/>
        <v>228.58</v>
      </c>
      <c r="H356" s="48">
        <v>96</v>
      </c>
      <c r="I356" s="48">
        <v>1</v>
      </c>
      <c r="J356" s="48">
        <v>41.13</v>
      </c>
      <c r="K356" s="48">
        <v>109.35</v>
      </c>
      <c r="L356" s="48">
        <v>8.52</v>
      </c>
      <c r="M356" s="48">
        <v>0</v>
      </c>
      <c r="N356" s="48">
        <f>8.51+12.28+34.6</f>
        <v>55.39</v>
      </c>
      <c r="O356" s="48">
        <v>345.97</v>
      </c>
      <c r="P356" s="48">
        <v>22.91</v>
      </c>
      <c r="Q356" s="48">
        <v>0</v>
      </c>
      <c r="R356" s="48">
        <v>72.45</v>
      </c>
      <c r="S356" s="48">
        <v>0</v>
      </c>
      <c r="T356" s="48">
        <v>0</v>
      </c>
      <c r="U356" s="46">
        <f t="shared" si="147"/>
        <v>752.72</v>
      </c>
      <c r="V356" s="48">
        <v>246.75</v>
      </c>
      <c r="W356" s="48">
        <v>0</v>
      </c>
      <c r="X356" s="46">
        <f t="shared" si="148"/>
        <v>246.75</v>
      </c>
      <c r="Y356" s="48">
        <v>14.31</v>
      </c>
      <c r="Z356" s="48">
        <v>5.71</v>
      </c>
      <c r="AA356" s="48">
        <f>0.96+15.52+5.72</f>
        <v>22.2</v>
      </c>
      <c r="AB356" s="48">
        <v>0</v>
      </c>
      <c r="AC356" s="46">
        <f t="shared" si="149"/>
        <v>42.22</v>
      </c>
      <c r="AD356" s="48">
        <v>280.88</v>
      </c>
      <c r="AE356" s="46">
        <f t="shared" si="150"/>
        <v>280.88</v>
      </c>
      <c r="AF356" s="48"/>
      <c r="AG356" s="46">
        <f t="shared" si="140"/>
        <v>1551.15</v>
      </c>
    </row>
    <row r="357" spans="1:35">
      <c r="A357" s="56">
        <v>43433</v>
      </c>
      <c r="B357" s="48">
        <v>49.93</v>
      </c>
      <c r="C357" s="48">
        <v>0</v>
      </c>
      <c r="D357" s="48">
        <v>0</v>
      </c>
      <c r="E357" s="48">
        <v>0</v>
      </c>
      <c r="F357" s="48">
        <v>0</v>
      </c>
      <c r="G357" s="46">
        <f t="shared" si="151"/>
        <v>49.93</v>
      </c>
      <c r="H357" s="48">
        <v>82</v>
      </c>
      <c r="I357" s="48">
        <v>1</v>
      </c>
      <c r="J357" s="48">
        <v>34.47</v>
      </c>
      <c r="K357" s="48">
        <v>256.8</v>
      </c>
      <c r="L357" s="48">
        <v>6.64</v>
      </c>
      <c r="M357" s="48">
        <v>12</v>
      </c>
      <c r="N357" s="48">
        <f>4.91+14.95+40.54</f>
        <v>60.4</v>
      </c>
      <c r="O357" s="48">
        <f>209.33+3</f>
        <v>212.33</v>
      </c>
      <c r="P357" s="48">
        <v>38.65</v>
      </c>
      <c r="Q357" s="48">
        <v>0</v>
      </c>
      <c r="R357" s="48">
        <v>0</v>
      </c>
      <c r="S357" s="48">
        <f>380.08+3</f>
        <v>383.08</v>
      </c>
      <c r="T357" s="48">
        <v>0</v>
      </c>
      <c r="U357" s="46">
        <f t="shared" si="147"/>
        <v>1087.3699999999999</v>
      </c>
      <c r="V357" s="48">
        <v>301.10000000000002</v>
      </c>
      <c r="W357" s="48">
        <v>0</v>
      </c>
      <c r="X357" s="46">
        <f t="shared" si="148"/>
        <v>301.10000000000002</v>
      </c>
      <c r="Y357" s="48">
        <v>5.65</v>
      </c>
      <c r="Z357" s="48">
        <v>0</v>
      </c>
      <c r="AA357" s="48">
        <f>1.29+15.62+12.23</f>
        <v>29.14</v>
      </c>
      <c r="AB357" s="48">
        <v>3700</v>
      </c>
      <c r="AC357" s="46">
        <f t="shared" si="149"/>
        <v>3734.79</v>
      </c>
      <c r="AD357" s="48">
        <v>40.5</v>
      </c>
      <c r="AE357" s="46">
        <f t="shared" si="150"/>
        <v>40.5</v>
      </c>
      <c r="AF357" s="48"/>
      <c r="AG357" s="46">
        <f t="shared" si="140"/>
        <v>5213.6900000000005</v>
      </c>
    </row>
    <row r="358" spans="1:35">
      <c r="A358" s="56">
        <v>43434</v>
      </c>
      <c r="B358" s="48">
        <v>542.88</v>
      </c>
      <c r="C358" s="48">
        <v>0</v>
      </c>
      <c r="D358" s="48">
        <v>0</v>
      </c>
      <c r="E358" s="48">
        <v>0</v>
      </c>
      <c r="F358" s="48">
        <v>0</v>
      </c>
      <c r="G358" s="46">
        <f t="shared" si="151"/>
        <v>542.88</v>
      </c>
      <c r="H358" s="48">
        <v>99.5</v>
      </c>
      <c r="I358" s="48">
        <v>1</v>
      </c>
      <c r="J358" s="48">
        <v>8.61</v>
      </c>
      <c r="K358" s="48">
        <v>1419.05</v>
      </c>
      <c r="L358" s="48">
        <v>0.45</v>
      </c>
      <c r="M358" s="48">
        <v>0</v>
      </c>
      <c r="N358" s="48">
        <f>5.31+14.62+507.83</f>
        <v>527.76</v>
      </c>
      <c r="O358" s="48">
        <f>170.11+6</f>
        <v>176.11</v>
      </c>
      <c r="P358" s="48">
        <v>60.34</v>
      </c>
      <c r="Q358" s="48">
        <v>0</v>
      </c>
      <c r="R358" s="48">
        <v>5</v>
      </c>
      <c r="S358" s="48">
        <v>862.16</v>
      </c>
      <c r="T358" s="48">
        <v>0</v>
      </c>
      <c r="U358" s="46">
        <f t="shared" si="147"/>
        <v>3159.98</v>
      </c>
      <c r="V358" s="48">
        <v>293.95</v>
      </c>
      <c r="W358" s="48">
        <v>0</v>
      </c>
      <c r="X358" s="46">
        <f t="shared" si="148"/>
        <v>293.95</v>
      </c>
      <c r="Y358" s="48">
        <v>1026.0899999999999</v>
      </c>
      <c r="Z358" s="48"/>
      <c r="AA358" s="48">
        <f>1.14+3185.8+11.44</f>
        <v>3198.38</v>
      </c>
      <c r="AB358" s="48">
        <v>0</v>
      </c>
      <c r="AC358" s="46">
        <f t="shared" si="149"/>
        <v>4224.47</v>
      </c>
      <c r="AD358" s="48">
        <v>6937.78</v>
      </c>
      <c r="AE358" s="46">
        <f t="shared" si="150"/>
        <v>6937.78</v>
      </c>
      <c r="AF358" s="48"/>
      <c r="AG358" s="46">
        <f t="shared" si="140"/>
        <v>15159.06</v>
      </c>
    </row>
    <row r="359" spans="1:35">
      <c r="A359" s="40"/>
      <c r="B359" s="45"/>
      <c r="C359" s="45"/>
      <c r="D359" s="45"/>
      <c r="E359" s="45"/>
      <c r="F359" s="45"/>
      <c r="G359" s="48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6"/>
      <c r="V359" s="45"/>
      <c r="W359" s="45"/>
      <c r="X359" s="46"/>
      <c r="Y359" s="45"/>
      <c r="Z359" s="45"/>
      <c r="AA359" s="45"/>
      <c r="AB359" s="45"/>
      <c r="AC359" s="46"/>
      <c r="AD359" s="45"/>
      <c r="AE359" s="46"/>
      <c r="AF359" s="45"/>
      <c r="AG359" s="46"/>
    </row>
    <row r="360" spans="1:35">
      <c r="B360" s="48">
        <f t="shared" ref="B360:O360" si="152">SUM(B338:B358)</f>
        <v>7998.88</v>
      </c>
      <c r="C360" s="48">
        <f t="shared" si="152"/>
        <v>0</v>
      </c>
      <c r="D360" s="48">
        <f t="shared" si="152"/>
        <v>6.86</v>
      </c>
      <c r="E360" s="48">
        <f t="shared" si="152"/>
        <v>0</v>
      </c>
      <c r="F360" s="48">
        <f t="shared" si="152"/>
        <v>420.42</v>
      </c>
      <c r="G360" s="46">
        <f t="shared" si="152"/>
        <v>8426.16</v>
      </c>
      <c r="H360" s="48">
        <f t="shared" si="152"/>
        <v>2520.44</v>
      </c>
      <c r="I360" s="48">
        <f t="shared" si="152"/>
        <v>11</v>
      </c>
      <c r="J360" s="48">
        <f t="shared" si="152"/>
        <v>1429.0140000000001</v>
      </c>
      <c r="K360" s="48">
        <f t="shared" si="152"/>
        <v>16707.490000000002</v>
      </c>
      <c r="L360" s="48">
        <f t="shared" si="152"/>
        <v>382.21</v>
      </c>
      <c r="M360" s="48">
        <f t="shared" si="152"/>
        <v>224</v>
      </c>
      <c r="N360" s="48">
        <f t="shared" si="152"/>
        <v>4600.76</v>
      </c>
      <c r="O360" s="48">
        <f t="shared" si="152"/>
        <v>6384.3999999999987</v>
      </c>
      <c r="P360" s="48">
        <f t="shared" ref="P360:AE360" si="153">SUM(P337:P358)</f>
        <v>1870.6699999999998</v>
      </c>
      <c r="Q360" s="48">
        <f t="shared" si="153"/>
        <v>26894</v>
      </c>
      <c r="R360" s="48">
        <f t="shared" si="153"/>
        <v>147.44999999999999</v>
      </c>
      <c r="S360" s="48">
        <f t="shared" si="153"/>
        <v>3044.29</v>
      </c>
      <c r="T360" s="48">
        <f t="shared" si="153"/>
        <v>0</v>
      </c>
      <c r="U360" s="46">
        <f t="shared" si="153"/>
        <v>64215.724000000009</v>
      </c>
      <c r="V360" s="48">
        <f t="shared" si="153"/>
        <v>6717.2399999999989</v>
      </c>
      <c r="W360" s="48">
        <f t="shared" si="153"/>
        <v>0</v>
      </c>
      <c r="X360" s="46">
        <f t="shared" si="153"/>
        <v>6717.2399999999989</v>
      </c>
      <c r="Y360" s="48">
        <f t="shared" si="153"/>
        <v>2290.7000000000003</v>
      </c>
      <c r="Z360" s="48">
        <f t="shared" si="153"/>
        <v>28.840000000000003</v>
      </c>
      <c r="AA360" s="48">
        <f t="shared" si="153"/>
        <v>4293.96</v>
      </c>
      <c r="AB360" s="48">
        <f t="shared" si="153"/>
        <v>3700</v>
      </c>
      <c r="AC360" s="46">
        <f t="shared" si="153"/>
        <v>10313.5</v>
      </c>
      <c r="AD360" s="48">
        <f t="shared" si="153"/>
        <v>22953.61</v>
      </c>
      <c r="AE360" s="46">
        <f t="shared" si="153"/>
        <v>22953.61</v>
      </c>
      <c r="AF360" s="48"/>
      <c r="AG360" s="55">
        <f>SUM(AG337:AG358)</f>
        <v>112626.234</v>
      </c>
    </row>
    <row r="361" spans="1:35">
      <c r="B361" s="51"/>
      <c r="C361" s="51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8"/>
      <c r="V361" s="45"/>
      <c r="W361" s="45"/>
      <c r="X361" s="48"/>
      <c r="Y361" s="45"/>
      <c r="Z361" s="45"/>
      <c r="AA361" s="45"/>
      <c r="AB361" s="45"/>
      <c r="AC361" s="48"/>
      <c r="AD361" s="45"/>
      <c r="AE361" s="46" t="s">
        <v>34</v>
      </c>
      <c r="AF361" s="48"/>
      <c r="AG361" s="55">
        <v>35383.410000000003</v>
      </c>
    </row>
    <row r="362" spans="1:35">
      <c r="B362" s="51"/>
      <c r="C362" s="51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8"/>
      <c r="V362" s="45"/>
      <c r="W362" s="45"/>
      <c r="X362" s="48"/>
      <c r="Y362" s="45"/>
      <c r="Z362" s="45"/>
      <c r="AA362" s="45"/>
      <c r="AB362" s="45"/>
      <c r="AC362" s="48"/>
      <c r="AD362" s="45"/>
      <c r="AE362" s="46" t="s">
        <v>35</v>
      </c>
      <c r="AF362" s="48"/>
      <c r="AG362" s="55">
        <v>106150.24</v>
      </c>
    </row>
    <row r="363" spans="1:35" ht="20.25">
      <c r="B363" s="45"/>
      <c r="C363" s="45"/>
      <c r="D363" s="103"/>
      <c r="E363" s="103"/>
      <c r="F363" s="103"/>
      <c r="G363" s="103"/>
      <c r="H363" s="103"/>
      <c r="I363" s="103"/>
      <c r="J363" s="103"/>
      <c r="K363" s="103"/>
      <c r="L363" s="103"/>
      <c r="M363" s="103"/>
      <c r="N363" s="52"/>
      <c r="O363" s="45"/>
      <c r="P363" s="45"/>
      <c r="Q363" s="45"/>
      <c r="R363" s="45"/>
      <c r="S363" s="45"/>
      <c r="T363" s="45"/>
      <c r="U363" s="46"/>
      <c r="V363" s="45"/>
      <c r="W363" s="45"/>
      <c r="X363" s="46"/>
      <c r="Y363" s="45"/>
      <c r="Z363" s="45"/>
      <c r="AA363" s="45"/>
      <c r="AB363" s="45"/>
      <c r="AC363" s="46"/>
      <c r="AD363" s="45"/>
      <c r="AE363" s="46"/>
      <c r="AF363" s="48"/>
      <c r="AG363" s="55"/>
    </row>
    <row r="364" spans="1:35" ht="23.25">
      <c r="B364" s="45"/>
      <c r="C364" s="45"/>
      <c r="D364" s="102"/>
      <c r="E364" s="102"/>
      <c r="F364" s="102"/>
      <c r="G364" s="102"/>
      <c r="H364" s="102"/>
      <c r="I364" s="102"/>
      <c r="J364" s="102"/>
      <c r="K364" s="102"/>
      <c r="L364" s="102"/>
      <c r="M364" s="102"/>
      <c r="N364" s="52"/>
      <c r="O364" s="45"/>
      <c r="P364" s="45"/>
      <c r="Q364" s="45"/>
      <c r="R364" s="45"/>
      <c r="S364" s="45"/>
      <c r="T364" s="45"/>
      <c r="U364" s="46"/>
      <c r="V364" s="45"/>
      <c r="W364" s="45"/>
      <c r="X364" s="46"/>
      <c r="Y364" s="45"/>
      <c r="Z364" s="45"/>
      <c r="AA364" s="45"/>
      <c r="AB364" s="45"/>
      <c r="AC364" s="46"/>
      <c r="AD364" s="45"/>
      <c r="AE364" s="46" t="s">
        <v>62</v>
      </c>
      <c r="AF364" s="48"/>
      <c r="AG364" s="55">
        <f>SUM(AG360:AG362)</f>
        <v>254159.88400000002</v>
      </c>
      <c r="AH364" s="4"/>
      <c r="AI364" s="4"/>
    </row>
    <row r="365" spans="1:35" ht="23.25">
      <c r="B365" s="45"/>
      <c r="C365" s="45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2"/>
      <c r="O365" s="45"/>
      <c r="P365" s="45"/>
      <c r="Q365" s="45"/>
      <c r="R365" s="45"/>
      <c r="S365" s="45"/>
      <c r="T365" s="45"/>
      <c r="U365" s="46"/>
      <c r="V365" s="45"/>
      <c r="W365" s="45"/>
      <c r="X365" s="46"/>
      <c r="Y365" s="45"/>
      <c r="Z365" s="45"/>
      <c r="AA365" s="45"/>
      <c r="AB365" s="45"/>
      <c r="AC365" s="46"/>
      <c r="AD365" s="45"/>
      <c r="AE365" s="48"/>
      <c r="AF365" s="45"/>
      <c r="AG365" s="46"/>
    </row>
    <row r="366" spans="1:35" ht="23.25">
      <c r="B366" s="4"/>
      <c r="C366" s="4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23"/>
      <c r="P366" s="4"/>
      <c r="Q366" s="4"/>
      <c r="R366" s="4"/>
      <c r="S366" s="4"/>
      <c r="T366" s="4"/>
      <c r="U366" s="8"/>
      <c r="V366" s="4"/>
      <c r="W366" s="4"/>
      <c r="X366" s="8"/>
      <c r="Y366" s="4"/>
      <c r="Z366" s="4"/>
      <c r="AA366" s="4"/>
      <c r="AB366" s="4"/>
      <c r="AC366" s="8"/>
      <c r="AD366" s="4"/>
      <c r="AG366" s="20"/>
    </row>
    <row r="367" spans="1:35" ht="22.5" customHeight="1">
      <c r="B367" s="4"/>
      <c r="C367" s="4"/>
      <c r="D367" s="100" t="s">
        <v>28</v>
      </c>
      <c r="E367" s="100"/>
      <c r="F367" s="100"/>
      <c r="G367" s="100"/>
      <c r="H367" s="100"/>
      <c r="I367" s="100"/>
      <c r="J367" s="100"/>
      <c r="K367" s="100"/>
      <c r="L367" s="100"/>
      <c r="M367" s="39"/>
      <c r="N367" s="23"/>
      <c r="P367" s="4"/>
      <c r="Q367" s="4"/>
      <c r="R367" s="4"/>
      <c r="S367" s="4"/>
      <c r="T367" s="4"/>
      <c r="U367" s="8"/>
      <c r="V367" s="4"/>
      <c r="W367" s="4"/>
      <c r="X367" s="8"/>
      <c r="Y367" s="4"/>
      <c r="Z367" s="4"/>
      <c r="AA367" s="4"/>
      <c r="AB367" s="4"/>
      <c r="AC367" s="8"/>
      <c r="AD367" s="4"/>
      <c r="AG367" s="20"/>
    </row>
    <row r="368" spans="1:35" ht="22.5">
      <c r="B368" s="4"/>
      <c r="C368" s="4"/>
      <c r="D368" s="100" t="s">
        <v>65</v>
      </c>
      <c r="E368" s="100"/>
      <c r="F368" s="100"/>
      <c r="G368" s="100"/>
      <c r="H368" s="100"/>
      <c r="I368" s="100"/>
      <c r="J368" s="100"/>
      <c r="K368" s="100"/>
      <c r="L368" s="100"/>
      <c r="M368" s="39"/>
      <c r="N368" s="23"/>
      <c r="P368" s="4"/>
      <c r="Q368" s="4"/>
      <c r="R368" s="4"/>
      <c r="S368" s="4"/>
      <c r="T368" s="4"/>
      <c r="U368" s="8"/>
      <c r="V368" s="4"/>
      <c r="W368" s="4"/>
      <c r="X368" s="8"/>
      <c r="Y368" s="4"/>
      <c r="Z368" s="4"/>
      <c r="AA368" s="4"/>
      <c r="AB368" s="4"/>
      <c r="AC368" s="8"/>
      <c r="AD368" s="4"/>
      <c r="AG368" s="20"/>
    </row>
    <row r="369" spans="1:33">
      <c r="B369" s="4"/>
      <c r="C369" s="4"/>
      <c r="D369" s="4"/>
      <c r="E369" s="4"/>
      <c r="F369" s="4"/>
      <c r="G369" s="8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8"/>
      <c r="V369" s="4"/>
      <c r="W369" s="4"/>
      <c r="X369" s="8"/>
      <c r="Y369" s="4"/>
      <c r="Z369" s="4"/>
      <c r="AA369" s="4"/>
      <c r="AB369" s="4"/>
      <c r="AC369" s="8"/>
      <c r="AD369" s="4"/>
      <c r="AE369" s="8"/>
      <c r="AG369" s="8"/>
    </row>
    <row r="370" spans="1:33">
      <c r="A370" s="58"/>
      <c r="B370" s="37">
        <v>85119001</v>
      </c>
      <c r="C370" s="37">
        <v>85119003</v>
      </c>
      <c r="D370" s="37">
        <v>85119018</v>
      </c>
      <c r="E370" s="37">
        <v>11802</v>
      </c>
      <c r="F370" s="37">
        <v>11804</v>
      </c>
      <c r="G370" s="37">
        <v>21310001</v>
      </c>
      <c r="H370" s="37">
        <v>85801005</v>
      </c>
      <c r="I370" s="37">
        <v>858011006</v>
      </c>
      <c r="J370" s="37">
        <v>85801008</v>
      </c>
      <c r="K370" s="37">
        <v>85801009</v>
      </c>
      <c r="L370" s="37">
        <v>85801099</v>
      </c>
      <c r="M370" s="37">
        <v>85801011</v>
      </c>
      <c r="N370" s="37">
        <v>85801014</v>
      </c>
      <c r="O370" s="37">
        <v>85801015</v>
      </c>
      <c r="P370" s="37">
        <v>85801017</v>
      </c>
      <c r="Q370" s="37">
        <v>85801018</v>
      </c>
      <c r="R370" s="37">
        <v>85801019</v>
      </c>
      <c r="S370" s="37">
        <v>95803010</v>
      </c>
      <c r="T370" s="37">
        <v>85803099</v>
      </c>
      <c r="U370" s="37">
        <v>21312001</v>
      </c>
      <c r="V370" s="37">
        <v>85807001</v>
      </c>
      <c r="W370" s="37">
        <v>85807099</v>
      </c>
      <c r="X370" s="37">
        <v>21314001</v>
      </c>
      <c r="Y370" s="37">
        <v>85601002</v>
      </c>
      <c r="Z370" s="37">
        <v>85601012</v>
      </c>
      <c r="AA370" s="37">
        <v>85601014</v>
      </c>
      <c r="AB370" s="37">
        <v>85909099</v>
      </c>
      <c r="AC370" s="37">
        <v>21315001</v>
      </c>
      <c r="AD370" s="19"/>
      <c r="AE370" s="19"/>
      <c r="AF370" s="19"/>
      <c r="AG370" s="19"/>
    </row>
    <row r="371" spans="1:33" ht="60">
      <c r="A371" s="59" t="s">
        <v>57</v>
      </c>
      <c r="B371" s="24" t="s">
        <v>0</v>
      </c>
      <c r="C371" s="24" t="s">
        <v>1</v>
      </c>
      <c r="D371" s="24" t="s">
        <v>2</v>
      </c>
      <c r="E371" s="24" t="s">
        <v>40</v>
      </c>
      <c r="F371" s="24" t="s">
        <v>41</v>
      </c>
      <c r="G371" s="24" t="s">
        <v>22</v>
      </c>
      <c r="H371" s="24" t="s">
        <v>3</v>
      </c>
      <c r="I371" s="24" t="s">
        <v>4</v>
      </c>
      <c r="J371" s="24" t="s">
        <v>5</v>
      </c>
      <c r="K371" s="24" t="s">
        <v>6</v>
      </c>
      <c r="L371" s="24" t="s">
        <v>7</v>
      </c>
      <c r="M371" s="24" t="s">
        <v>8</v>
      </c>
      <c r="N371" s="24" t="s">
        <v>9</v>
      </c>
      <c r="O371" s="24" t="s">
        <v>10</v>
      </c>
      <c r="P371" s="24" t="s">
        <v>11</v>
      </c>
      <c r="Q371" s="24" t="s">
        <v>12</v>
      </c>
      <c r="R371" s="24" t="s">
        <v>13</v>
      </c>
      <c r="S371" s="24" t="s">
        <v>14</v>
      </c>
      <c r="T371" s="24" t="s">
        <v>15</v>
      </c>
      <c r="U371" s="24" t="s">
        <v>23</v>
      </c>
      <c r="V371" s="24" t="s">
        <v>25</v>
      </c>
      <c r="W371" s="24" t="s">
        <v>16</v>
      </c>
      <c r="X371" s="24" t="s">
        <v>24</v>
      </c>
      <c r="Y371" s="24" t="s">
        <v>17</v>
      </c>
      <c r="Z371" s="24" t="s">
        <v>18</v>
      </c>
      <c r="AA371" s="24" t="s">
        <v>19</v>
      </c>
      <c r="AB371" s="24" t="s">
        <v>20</v>
      </c>
      <c r="AC371" s="24" t="s">
        <v>26</v>
      </c>
      <c r="AD371" s="24" t="s">
        <v>21</v>
      </c>
      <c r="AE371" s="24" t="s">
        <v>27</v>
      </c>
      <c r="AF371" s="60"/>
      <c r="AG371" s="24" t="s">
        <v>29</v>
      </c>
    </row>
    <row r="372" spans="1:33">
      <c r="B372" s="4"/>
      <c r="C372" s="4"/>
      <c r="D372" s="4"/>
      <c r="E372" s="4"/>
      <c r="F372" s="4"/>
      <c r="G372" s="8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8"/>
      <c r="V372" s="4"/>
      <c r="W372" s="4"/>
      <c r="X372" s="8"/>
      <c r="Y372" s="4"/>
      <c r="Z372" s="4"/>
      <c r="AA372" s="4"/>
      <c r="AB372" s="4"/>
      <c r="AC372" s="8"/>
      <c r="AD372" s="4"/>
      <c r="AE372" s="8"/>
      <c r="AG372" s="8"/>
    </row>
    <row r="373" spans="1:33">
      <c r="A373" s="56">
        <v>43437</v>
      </c>
      <c r="B373" s="48">
        <v>100.81</v>
      </c>
      <c r="C373" s="48">
        <v>0</v>
      </c>
      <c r="D373" s="48">
        <v>0</v>
      </c>
      <c r="E373" s="48">
        <v>0</v>
      </c>
      <c r="F373" s="48">
        <v>0</v>
      </c>
      <c r="G373" s="46">
        <f t="shared" ref="G373:G374" si="154">SUM(B373:F373)</f>
        <v>100.81</v>
      </c>
      <c r="H373" s="48">
        <v>160.5</v>
      </c>
      <c r="I373" s="48">
        <v>0</v>
      </c>
      <c r="J373" s="48">
        <v>40.909999999999997</v>
      </c>
      <c r="K373" s="48">
        <v>374.52</v>
      </c>
      <c r="L373" s="48">
        <v>2.79</v>
      </c>
      <c r="M373" s="48">
        <v>27</v>
      </c>
      <c r="N373" s="48">
        <v>65.209999999999994</v>
      </c>
      <c r="O373" s="48">
        <v>684.21</v>
      </c>
      <c r="P373" s="48">
        <v>8.5</v>
      </c>
      <c r="Q373" s="48">
        <v>0</v>
      </c>
      <c r="R373" s="48">
        <v>2.5</v>
      </c>
      <c r="S373" s="48">
        <v>198.73</v>
      </c>
      <c r="T373" s="48">
        <v>0</v>
      </c>
      <c r="U373" s="46">
        <f>SUM(H373:T373)</f>
        <v>1564.87</v>
      </c>
      <c r="V373" s="48">
        <v>384.7</v>
      </c>
      <c r="W373" s="48">
        <v>0</v>
      </c>
      <c r="X373" s="46">
        <f>SUM(V373:W373)</f>
        <v>384.7</v>
      </c>
      <c r="Y373" s="48">
        <v>2.89</v>
      </c>
      <c r="Z373" s="48">
        <v>0</v>
      </c>
      <c r="AA373" s="48">
        <v>92.71</v>
      </c>
      <c r="AB373" s="48">
        <v>0</v>
      </c>
      <c r="AC373" s="46">
        <f>SUM(Y373:AB373)</f>
        <v>95.6</v>
      </c>
      <c r="AD373" s="48">
        <v>3.15</v>
      </c>
      <c r="AE373" s="46">
        <f>SUM(AD373)</f>
        <v>3.15</v>
      </c>
      <c r="AF373" s="48"/>
      <c r="AG373" s="46">
        <f t="shared" ref="AG373:AG394" si="155">AE373+AC373+X373+U373+G373</f>
        <v>2149.1299999999997</v>
      </c>
    </row>
    <row r="374" spans="1:33" s="19" customFormat="1" ht="20.25" customHeight="1">
      <c r="A374" s="56">
        <v>43438</v>
      </c>
      <c r="B374" s="48">
        <v>0</v>
      </c>
      <c r="C374" s="48">
        <v>0</v>
      </c>
      <c r="D374" s="48">
        <v>0</v>
      </c>
      <c r="E374" s="48">
        <v>3.5</v>
      </c>
      <c r="F374" s="48">
        <v>35</v>
      </c>
      <c r="G374" s="46">
        <f t="shared" si="154"/>
        <v>38.5</v>
      </c>
      <c r="H374" s="48">
        <v>69</v>
      </c>
      <c r="I374" s="48">
        <v>1</v>
      </c>
      <c r="J374" s="48">
        <v>16.66</v>
      </c>
      <c r="K374" s="48">
        <v>901.57</v>
      </c>
      <c r="L374" s="48">
        <v>1.05</v>
      </c>
      <c r="M374" s="48">
        <v>6</v>
      </c>
      <c r="N374" s="48">
        <v>89.58</v>
      </c>
      <c r="O374" s="48">
        <v>173.6</v>
      </c>
      <c r="P374" s="48">
        <v>49.03</v>
      </c>
      <c r="Q374" s="48">
        <v>0</v>
      </c>
      <c r="R374" s="48">
        <v>7.5</v>
      </c>
      <c r="S374" s="48">
        <v>128.05000000000001</v>
      </c>
      <c r="T374" s="48">
        <v>0</v>
      </c>
      <c r="U374" s="46">
        <f t="shared" ref="U374:U394" si="156">SUM(H374:T374)</f>
        <v>1443.0399999999997</v>
      </c>
      <c r="V374" s="48">
        <v>147.69999999999999</v>
      </c>
      <c r="W374" s="48">
        <v>0</v>
      </c>
      <c r="X374" s="46">
        <f t="shared" ref="X374:X394" si="157">SUM(V374:W374)</f>
        <v>147.69999999999999</v>
      </c>
      <c r="Y374" s="48">
        <v>17.57</v>
      </c>
      <c r="Z374" s="48">
        <v>0</v>
      </c>
      <c r="AA374" s="48">
        <v>30.74</v>
      </c>
      <c r="AB374" s="48">
        <v>0</v>
      </c>
      <c r="AC374" s="46">
        <f t="shared" ref="AC374:AC375" si="158">SUM(Y374:AB374)</f>
        <v>48.31</v>
      </c>
      <c r="AD374" s="48">
        <v>424.78</v>
      </c>
      <c r="AE374" s="46">
        <f t="shared" ref="AE374:AE394" si="159">SUM(AD374)</f>
        <v>424.78</v>
      </c>
      <c r="AF374" s="48"/>
      <c r="AG374" s="46">
        <f t="shared" si="155"/>
        <v>2102.33</v>
      </c>
    </row>
    <row r="375" spans="1:33" s="61" customFormat="1" ht="15" customHeight="1">
      <c r="A375" s="56">
        <v>43439</v>
      </c>
      <c r="B375" s="48">
        <v>9</v>
      </c>
      <c r="C375" s="48">
        <v>0</v>
      </c>
      <c r="D375" s="48">
        <v>0</v>
      </c>
      <c r="E375" s="48">
        <v>0</v>
      </c>
      <c r="F375" s="48">
        <v>6</v>
      </c>
      <c r="G375" s="46">
        <f>SUM(B375:F375)</f>
        <v>15</v>
      </c>
      <c r="H375" s="48">
        <v>72</v>
      </c>
      <c r="I375" s="48">
        <v>0</v>
      </c>
      <c r="J375" s="48">
        <v>72.459999999999994</v>
      </c>
      <c r="K375" s="48">
        <v>59.84</v>
      </c>
      <c r="L375" s="48">
        <v>5.84</v>
      </c>
      <c r="M375" s="48">
        <v>16</v>
      </c>
      <c r="N375" s="48">
        <v>313.08</v>
      </c>
      <c r="O375" s="48">
        <v>341.11</v>
      </c>
      <c r="P375" s="48">
        <v>18.170000000000002</v>
      </c>
      <c r="Q375" s="48">
        <v>0</v>
      </c>
      <c r="R375" s="48">
        <v>2.5</v>
      </c>
      <c r="S375" s="48">
        <v>43</v>
      </c>
      <c r="T375" s="48">
        <v>0</v>
      </c>
      <c r="U375" s="46">
        <f t="shared" si="156"/>
        <v>944</v>
      </c>
      <c r="V375" s="48">
        <v>274.29000000000002</v>
      </c>
      <c r="W375" s="48">
        <v>0</v>
      </c>
      <c r="X375" s="46">
        <f t="shared" si="157"/>
        <v>274.29000000000002</v>
      </c>
      <c r="Y375" s="48">
        <v>2.29</v>
      </c>
      <c r="Z375" s="48">
        <v>3</v>
      </c>
      <c r="AA375" s="48">
        <v>31.37</v>
      </c>
      <c r="AB375" s="48">
        <v>0</v>
      </c>
      <c r="AC375" s="46">
        <f t="shared" si="158"/>
        <v>36.660000000000004</v>
      </c>
      <c r="AD375" s="48">
        <v>5667.64</v>
      </c>
      <c r="AE375" s="46">
        <f t="shared" si="159"/>
        <v>5667.64</v>
      </c>
      <c r="AF375" s="48"/>
      <c r="AG375" s="46">
        <f t="shared" si="155"/>
        <v>6937.59</v>
      </c>
    </row>
    <row r="376" spans="1:33">
      <c r="A376" s="56">
        <v>43440</v>
      </c>
      <c r="B376" s="48">
        <v>0</v>
      </c>
      <c r="C376" s="48">
        <v>83.34</v>
      </c>
      <c r="D376" s="48">
        <v>0</v>
      </c>
      <c r="E376" s="48">
        <v>0</v>
      </c>
      <c r="F376" s="48">
        <v>0</v>
      </c>
      <c r="G376" s="46">
        <f t="shared" ref="G376:G392" si="160">SUM(B376:F376)</f>
        <v>83.34</v>
      </c>
      <c r="H376" s="48">
        <v>88</v>
      </c>
      <c r="I376" s="48">
        <v>1</v>
      </c>
      <c r="J376" s="48">
        <v>426.34</v>
      </c>
      <c r="K376" s="48">
        <v>2090.62</v>
      </c>
      <c r="L376" s="48">
        <v>10.7</v>
      </c>
      <c r="M376" s="48">
        <v>27</v>
      </c>
      <c r="N376" s="48">
        <v>211.87</v>
      </c>
      <c r="O376" s="48">
        <v>171.95</v>
      </c>
      <c r="P376" s="48">
        <v>340.75</v>
      </c>
      <c r="Q376" s="48">
        <v>0</v>
      </c>
      <c r="R376" s="48">
        <v>10</v>
      </c>
      <c r="S376" s="48">
        <v>3</v>
      </c>
      <c r="T376" s="48">
        <v>0</v>
      </c>
      <c r="U376" s="46">
        <f t="shared" si="156"/>
        <v>3381.2299999999996</v>
      </c>
      <c r="V376" s="48">
        <v>80.900000000000006</v>
      </c>
      <c r="W376" s="48">
        <v>0</v>
      </c>
      <c r="X376" s="46">
        <f>SUM(V376:W376)</f>
        <v>80.900000000000006</v>
      </c>
      <c r="Y376" s="48">
        <v>424.66</v>
      </c>
      <c r="Z376" s="48">
        <v>5.71</v>
      </c>
      <c r="AA376" s="48">
        <v>239.26</v>
      </c>
      <c r="AB376" s="48">
        <v>0</v>
      </c>
      <c r="AC376" s="46">
        <f t="shared" ref="AC376:AC394" si="161">SUM(Y376:AB376)</f>
        <v>669.63</v>
      </c>
      <c r="AD376" s="48">
        <v>630.69000000000005</v>
      </c>
      <c r="AE376" s="46">
        <f t="shared" si="159"/>
        <v>630.69000000000005</v>
      </c>
      <c r="AF376" s="48"/>
      <c r="AG376" s="46">
        <f t="shared" si="155"/>
        <v>4845.79</v>
      </c>
    </row>
    <row r="377" spans="1:33">
      <c r="A377" s="56">
        <v>43441</v>
      </c>
      <c r="B377" s="48">
        <v>807.92</v>
      </c>
      <c r="C377" s="48">
        <v>0</v>
      </c>
      <c r="D377" s="48">
        <v>0</v>
      </c>
      <c r="E377" s="48">
        <v>0</v>
      </c>
      <c r="F377" s="48">
        <v>0</v>
      </c>
      <c r="G377" s="46">
        <f t="shared" si="160"/>
        <v>807.92</v>
      </c>
      <c r="H377" s="48">
        <v>68.5</v>
      </c>
      <c r="I377" s="48">
        <v>1</v>
      </c>
      <c r="J377" s="48">
        <v>74.790000000000006</v>
      </c>
      <c r="K377" s="48">
        <v>227.99</v>
      </c>
      <c r="L377" s="48">
        <v>4.57</v>
      </c>
      <c r="M377" s="48">
        <v>0</v>
      </c>
      <c r="N377" s="48">
        <v>324.27</v>
      </c>
      <c r="O377" s="48">
        <v>155.07</v>
      </c>
      <c r="P377" s="48">
        <v>42.36</v>
      </c>
      <c r="Q377" s="48">
        <v>0</v>
      </c>
      <c r="R377" s="48">
        <v>0</v>
      </c>
      <c r="S377" s="48">
        <v>4800.93</v>
      </c>
      <c r="T377" s="48">
        <v>0</v>
      </c>
      <c r="U377" s="46">
        <f t="shared" si="156"/>
        <v>5699.4800000000005</v>
      </c>
      <c r="V377" s="48">
        <v>458.2</v>
      </c>
      <c r="W377" s="48">
        <v>0</v>
      </c>
      <c r="X377" s="46">
        <f t="shared" si="157"/>
        <v>458.2</v>
      </c>
      <c r="Y377" s="48">
        <v>0.08</v>
      </c>
      <c r="Z377" s="48">
        <v>0</v>
      </c>
      <c r="AA377" s="48">
        <v>56.58</v>
      </c>
      <c r="AB377" s="48">
        <v>0</v>
      </c>
      <c r="AC377" s="46">
        <f t="shared" si="161"/>
        <v>56.66</v>
      </c>
      <c r="AD377" s="48">
        <v>0</v>
      </c>
      <c r="AE377" s="46">
        <f t="shared" si="159"/>
        <v>0</v>
      </c>
      <c r="AF377" s="48"/>
      <c r="AG377" s="46">
        <f t="shared" si="155"/>
        <v>7022.26</v>
      </c>
    </row>
    <row r="378" spans="1:33">
      <c r="A378" s="56">
        <v>43444</v>
      </c>
      <c r="B378" s="48">
        <v>11</v>
      </c>
      <c r="C378" s="48">
        <v>0</v>
      </c>
      <c r="D378" s="48">
        <v>0</v>
      </c>
      <c r="E378" s="48">
        <v>0</v>
      </c>
      <c r="F378" s="48">
        <v>0</v>
      </c>
      <c r="G378" s="46">
        <f t="shared" si="160"/>
        <v>11</v>
      </c>
      <c r="H378" s="48">
        <v>85.5</v>
      </c>
      <c r="I378" s="48">
        <v>1</v>
      </c>
      <c r="J378" s="48">
        <v>193.5</v>
      </c>
      <c r="K378" s="48">
        <v>1141.28</v>
      </c>
      <c r="L378" s="48">
        <v>4.59</v>
      </c>
      <c r="M378" s="48">
        <v>6</v>
      </c>
      <c r="N378" s="48">
        <v>102.26</v>
      </c>
      <c r="O378" s="48">
        <v>865.04</v>
      </c>
      <c r="P378" s="48">
        <v>177.29</v>
      </c>
      <c r="Q378" s="48">
        <v>0</v>
      </c>
      <c r="R378" s="48">
        <v>0</v>
      </c>
      <c r="S378" s="48">
        <v>38</v>
      </c>
      <c r="T378" s="48">
        <v>0</v>
      </c>
      <c r="U378" s="46">
        <f t="shared" si="156"/>
        <v>2614.46</v>
      </c>
      <c r="V378" s="48">
        <v>499.47</v>
      </c>
      <c r="W378" s="48">
        <v>0</v>
      </c>
      <c r="X378" s="46">
        <f t="shared" si="157"/>
        <v>499.47</v>
      </c>
      <c r="Y378" s="48">
        <v>8.36</v>
      </c>
      <c r="Z378" s="48">
        <v>5.71</v>
      </c>
      <c r="AA378" s="48">
        <v>62.73</v>
      </c>
      <c r="AB378" s="48">
        <v>5.2</v>
      </c>
      <c r="AC378" s="46">
        <f t="shared" si="161"/>
        <v>82</v>
      </c>
      <c r="AD378" s="48">
        <v>14.32</v>
      </c>
      <c r="AE378" s="46">
        <f t="shared" si="159"/>
        <v>14.32</v>
      </c>
      <c r="AF378" s="48"/>
      <c r="AG378" s="46">
        <f t="shared" si="155"/>
        <v>3221.25</v>
      </c>
    </row>
    <row r="379" spans="1:33">
      <c r="A379" s="56">
        <v>43445</v>
      </c>
      <c r="B379" s="48">
        <v>883.21</v>
      </c>
      <c r="C379" s="48">
        <v>0</v>
      </c>
      <c r="D379" s="48">
        <v>13.72</v>
      </c>
      <c r="E379" s="48">
        <v>0</v>
      </c>
      <c r="F379" s="48">
        <v>0</v>
      </c>
      <c r="G379" s="46">
        <f t="shared" si="160"/>
        <v>896.93000000000006</v>
      </c>
      <c r="H379" s="48">
        <v>57.5</v>
      </c>
      <c r="I379" s="48">
        <v>1</v>
      </c>
      <c r="J379" s="48">
        <v>162.18</v>
      </c>
      <c r="K379" s="48">
        <v>2295.2399999999998</v>
      </c>
      <c r="L379" s="48">
        <v>7.32</v>
      </c>
      <c r="M379" s="48">
        <v>0</v>
      </c>
      <c r="N379" s="48">
        <v>538.12</v>
      </c>
      <c r="O379" s="48">
        <v>165.15</v>
      </c>
      <c r="P379" s="48">
        <v>163.27000000000001</v>
      </c>
      <c r="Q379" s="48">
        <v>0</v>
      </c>
      <c r="R379" s="48">
        <v>0</v>
      </c>
      <c r="S379" s="48">
        <v>300</v>
      </c>
      <c r="T379" s="48">
        <v>0</v>
      </c>
      <c r="U379" s="46">
        <f t="shared" si="156"/>
        <v>3689.7799999999997</v>
      </c>
      <c r="V379" s="48">
        <v>388.25</v>
      </c>
      <c r="W379" s="48">
        <v>0</v>
      </c>
      <c r="X379" s="46">
        <f t="shared" si="157"/>
        <v>388.25</v>
      </c>
      <c r="Y379" s="48">
        <v>72.59</v>
      </c>
      <c r="Z379" s="48">
        <v>0</v>
      </c>
      <c r="AA379" s="48">
        <v>278.17</v>
      </c>
      <c r="AB379" s="48">
        <v>0</v>
      </c>
      <c r="AC379" s="46">
        <f t="shared" si="161"/>
        <v>350.76</v>
      </c>
      <c r="AD379" s="48">
        <v>6506.55</v>
      </c>
      <c r="AE379" s="46">
        <f t="shared" si="159"/>
        <v>6506.55</v>
      </c>
      <c r="AF379" s="48"/>
      <c r="AG379" s="46">
        <f t="shared" si="155"/>
        <v>11832.27</v>
      </c>
    </row>
    <row r="380" spans="1:33">
      <c r="A380" s="56">
        <v>43446</v>
      </c>
      <c r="B380" s="48">
        <v>10</v>
      </c>
      <c r="C380" s="48">
        <v>0</v>
      </c>
      <c r="D380" s="48">
        <v>0</v>
      </c>
      <c r="E380" s="48">
        <v>35.520000000000003</v>
      </c>
      <c r="F380" s="48">
        <v>0</v>
      </c>
      <c r="G380" s="46">
        <f t="shared" si="160"/>
        <v>45.52</v>
      </c>
      <c r="H380" s="48">
        <v>89</v>
      </c>
      <c r="I380" s="48">
        <v>0</v>
      </c>
      <c r="J380" s="48">
        <v>19.03</v>
      </c>
      <c r="K380" s="48">
        <v>272.45</v>
      </c>
      <c r="L380" s="48">
        <v>3.32</v>
      </c>
      <c r="M380" s="48">
        <v>0</v>
      </c>
      <c r="N380" s="48">
        <v>39.82</v>
      </c>
      <c r="O380" s="48">
        <v>295.8</v>
      </c>
      <c r="P380" s="48">
        <v>63.99</v>
      </c>
      <c r="Q380" s="48">
        <v>0</v>
      </c>
      <c r="R380" s="48">
        <v>0</v>
      </c>
      <c r="S380" s="48">
        <v>0</v>
      </c>
      <c r="T380" s="48">
        <v>0</v>
      </c>
      <c r="U380" s="46">
        <f t="shared" si="156"/>
        <v>783.41000000000008</v>
      </c>
      <c r="V380" s="48">
        <v>197.7</v>
      </c>
      <c r="W380" s="48">
        <v>0</v>
      </c>
      <c r="X380" s="46">
        <f t="shared" si="157"/>
        <v>197.7</v>
      </c>
      <c r="Y380" s="48">
        <v>29.09</v>
      </c>
      <c r="Z380" s="48">
        <v>0</v>
      </c>
      <c r="AA380" s="48">
        <v>37.56</v>
      </c>
      <c r="AB380" s="48">
        <v>0</v>
      </c>
      <c r="AC380" s="46">
        <f t="shared" si="161"/>
        <v>66.650000000000006</v>
      </c>
      <c r="AD380" s="48">
        <v>90.75</v>
      </c>
      <c r="AE380" s="46">
        <f t="shared" si="159"/>
        <v>90.75</v>
      </c>
      <c r="AF380" s="48"/>
      <c r="AG380" s="46">
        <f t="shared" si="155"/>
        <v>1184.0300000000002</v>
      </c>
    </row>
    <row r="381" spans="1:33">
      <c r="A381" s="56">
        <v>43447</v>
      </c>
      <c r="B381" s="48">
        <v>80</v>
      </c>
      <c r="C381" s="48">
        <v>0</v>
      </c>
      <c r="D381" s="48">
        <v>0</v>
      </c>
      <c r="E381" s="48">
        <v>0</v>
      </c>
      <c r="F381" s="48">
        <v>0</v>
      </c>
      <c r="G381" s="46">
        <f t="shared" si="160"/>
        <v>80</v>
      </c>
      <c r="H381" s="48">
        <v>72</v>
      </c>
      <c r="I381" s="48">
        <v>1</v>
      </c>
      <c r="J381" s="48">
        <v>52.72</v>
      </c>
      <c r="K381" s="48">
        <v>209.81</v>
      </c>
      <c r="L381" s="48">
        <v>6.69</v>
      </c>
      <c r="M381" s="48">
        <v>6</v>
      </c>
      <c r="N381" s="48">
        <v>150.08000000000001</v>
      </c>
      <c r="O381" s="48">
        <v>242.09</v>
      </c>
      <c r="P381" s="48">
        <v>32.89</v>
      </c>
      <c r="Q381" s="48">
        <v>0</v>
      </c>
      <c r="R381" s="48">
        <v>5</v>
      </c>
      <c r="S381" s="48">
        <v>1211</v>
      </c>
      <c r="T381" s="48">
        <v>0</v>
      </c>
      <c r="U381" s="46">
        <f t="shared" si="156"/>
        <v>1989.28</v>
      </c>
      <c r="V381" s="48">
        <v>262.72000000000003</v>
      </c>
      <c r="W381" s="48">
        <v>0</v>
      </c>
      <c r="X381" s="46">
        <f t="shared" si="157"/>
        <v>262.72000000000003</v>
      </c>
      <c r="Y381" s="48">
        <v>22.7</v>
      </c>
      <c r="Z381" s="48">
        <v>0</v>
      </c>
      <c r="AA381" s="48">
        <v>59.38</v>
      </c>
      <c r="AB381" s="48">
        <v>0</v>
      </c>
      <c r="AC381" s="46">
        <f t="shared" si="161"/>
        <v>82.08</v>
      </c>
      <c r="AD381" s="48">
        <v>1046.81</v>
      </c>
      <c r="AE381" s="46">
        <f t="shared" si="159"/>
        <v>1046.81</v>
      </c>
      <c r="AF381" s="48"/>
      <c r="AG381" s="46">
        <f t="shared" si="155"/>
        <v>3460.89</v>
      </c>
    </row>
    <row r="382" spans="1:33">
      <c r="A382" s="56">
        <v>43448</v>
      </c>
      <c r="B382" s="48">
        <v>627.95000000000005</v>
      </c>
      <c r="C382" s="48">
        <v>0</v>
      </c>
      <c r="D382" s="48">
        <v>3.43</v>
      </c>
      <c r="E382" s="48">
        <v>0</v>
      </c>
      <c r="F382" s="48">
        <v>0</v>
      </c>
      <c r="G382" s="46">
        <f t="shared" si="160"/>
        <v>631.38</v>
      </c>
      <c r="H382" s="48">
        <v>56.5</v>
      </c>
      <c r="I382" s="48">
        <v>1</v>
      </c>
      <c r="J382" s="48">
        <v>47.85</v>
      </c>
      <c r="K382" s="48">
        <v>153.62</v>
      </c>
      <c r="L382" s="48">
        <v>3.38</v>
      </c>
      <c r="M382" s="48">
        <v>6</v>
      </c>
      <c r="N382" s="48">
        <v>2404.75</v>
      </c>
      <c r="O382" s="48">
        <v>175.55</v>
      </c>
      <c r="P382" s="48">
        <v>31.12</v>
      </c>
      <c r="Q382" s="48">
        <v>22625</v>
      </c>
      <c r="R382" s="48">
        <v>2.5</v>
      </c>
      <c r="S382" s="48">
        <v>1021</v>
      </c>
      <c r="T382" s="48">
        <v>0</v>
      </c>
      <c r="U382" s="46">
        <f t="shared" si="156"/>
        <v>26528.27</v>
      </c>
      <c r="V382" s="48">
        <v>390.17</v>
      </c>
      <c r="W382" s="48">
        <v>0</v>
      </c>
      <c r="X382" s="46">
        <f t="shared" si="157"/>
        <v>390.17</v>
      </c>
      <c r="Y382" s="48">
        <v>10.92</v>
      </c>
      <c r="Z382" s="48">
        <v>6</v>
      </c>
      <c r="AA382" s="48">
        <v>44.28</v>
      </c>
      <c r="AB382" s="48">
        <v>0</v>
      </c>
      <c r="AC382" s="46">
        <f t="shared" si="161"/>
        <v>61.2</v>
      </c>
      <c r="AD382" s="48">
        <v>23129.85</v>
      </c>
      <c r="AE382" s="46">
        <f t="shared" si="159"/>
        <v>23129.85</v>
      </c>
      <c r="AF382" s="48"/>
      <c r="AG382" s="46">
        <f t="shared" si="155"/>
        <v>50740.869999999995</v>
      </c>
    </row>
    <row r="383" spans="1:33">
      <c r="A383" s="56">
        <v>43451</v>
      </c>
      <c r="B383" s="48">
        <v>428.69</v>
      </c>
      <c r="C383" s="48">
        <v>0</v>
      </c>
      <c r="D383" s="48">
        <v>0</v>
      </c>
      <c r="E383" s="48">
        <v>0</v>
      </c>
      <c r="F383" s="48">
        <v>3.5</v>
      </c>
      <c r="G383" s="46">
        <f t="shared" si="160"/>
        <v>432.19</v>
      </c>
      <c r="H383" s="48">
        <v>93.5</v>
      </c>
      <c r="I383" s="48">
        <v>1</v>
      </c>
      <c r="J383" s="48">
        <v>75.290000000000006</v>
      </c>
      <c r="K383" s="48">
        <v>388.49</v>
      </c>
      <c r="L383" s="48">
        <v>21.59</v>
      </c>
      <c r="M383" s="48">
        <v>0</v>
      </c>
      <c r="N383" s="48">
        <v>182.1</v>
      </c>
      <c r="O383" s="48">
        <v>780.47</v>
      </c>
      <c r="P383" s="48">
        <v>42.43</v>
      </c>
      <c r="Q383" s="48">
        <v>0</v>
      </c>
      <c r="R383" s="48">
        <v>0</v>
      </c>
      <c r="S383" s="48">
        <v>1090.45</v>
      </c>
      <c r="T383" s="48">
        <v>0</v>
      </c>
      <c r="U383" s="46">
        <f t="shared" si="156"/>
        <v>2675.32</v>
      </c>
      <c r="V383" s="48">
        <v>651.35</v>
      </c>
      <c r="W383" s="48">
        <v>0</v>
      </c>
      <c r="X383" s="46">
        <f t="shared" si="157"/>
        <v>651.35</v>
      </c>
      <c r="Y383" s="48">
        <v>136.82</v>
      </c>
      <c r="Z383" s="48">
        <v>8.7100000000000009</v>
      </c>
      <c r="AA383" s="48">
        <v>77.87</v>
      </c>
      <c r="AB383" s="48">
        <v>0</v>
      </c>
      <c r="AC383" s="46">
        <f t="shared" si="161"/>
        <v>223.4</v>
      </c>
      <c r="AD383" s="48">
        <v>800.41</v>
      </c>
      <c r="AE383" s="46">
        <f t="shared" si="159"/>
        <v>800.41</v>
      </c>
      <c r="AF383" s="48"/>
      <c r="AG383" s="46">
        <f t="shared" si="155"/>
        <v>4782.6699999999992</v>
      </c>
    </row>
    <row r="384" spans="1:33">
      <c r="A384" s="56">
        <v>43452</v>
      </c>
      <c r="B384" s="48">
        <v>877.17</v>
      </c>
      <c r="C384" s="48">
        <v>0</v>
      </c>
      <c r="D384" s="48">
        <v>0</v>
      </c>
      <c r="E384" s="48">
        <v>0</v>
      </c>
      <c r="F384" s="48">
        <v>7</v>
      </c>
      <c r="G384" s="46">
        <f t="shared" si="160"/>
        <v>884.17</v>
      </c>
      <c r="H384" s="48">
        <v>64</v>
      </c>
      <c r="I384" s="48">
        <v>0</v>
      </c>
      <c r="J384" s="48">
        <v>42.69</v>
      </c>
      <c r="K384" s="48">
        <v>433.87</v>
      </c>
      <c r="L384" s="48">
        <v>6.51</v>
      </c>
      <c r="M384" s="48">
        <v>11</v>
      </c>
      <c r="N384" s="48">
        <v>116.86</v>
      </c>
      <c r="O384" s="48">
        <v>432.04</v>
      </c>
      <c r="P384" s="48">
        <v>42.1</v>
      </c>
      <c r="Q384" s="48">
        <v>0</v>
      </c>
      <c r="R384" s="48">
        <v>0</v>
      </c>
      <c r="S384" s="48">
        <v>83</v>
      </c>
      <c r="T384" s="48">
        <v>0</v>
      </c>
      <c r="U384" s="46">
        <f t="shared" si="156"/>
        <v>1232.07</v>
      </c>
      <c r="V384" s="48">
        <v>558.27</v>
      </c>
      <c r="W384" s="48">
        <v>0</v>
      </c>
      <c r="X384" s="46">
        <f t="shared" si="157"/>
        <v>558.27</v>
      </c>
      <c r="Y384" s="48">
        <v>0.97</v>
      </c>
      <c r="Z384" s="48">
        <v>11.42</v>
      </c>
      <c r="AA384" s="48">
        <v>34.74</v>
      </c>
      <c r="AB384" s="48">
        <v>0</v>
      </c>
      <c r="AC384" s="46">
        <f t="shared" si="161"/>
        <v>47.13</v>
      </c>
      <c r="AD384" s="48">
        <v>100.05</v>
      </c>
      <c r="AE384" s="46">
        <f t="shared" si="159"/>
        <v>100.05</v>
      </c>
      <c r="AF384" s="48"/>
      <c r="AG384" s="46">
        <f t="shared" si="155"/>
        <v>2821.69</v>
      </c>
    </row>
    <row r="385" spans="1:35">
      <c r="A385" s="56">
        <v>43453</v>
      </c>
      <c r="B385" s="48">
        <v>1018.98</v>
      </c>
      <c r="C385" s="48">
        <v>0</v>
      </c>
      <c r="D385" s="48">
        <v>0</v>
      </c>
      <c r="E385" s="48">
        <v>0</v>
      </c>
      <c r="F385" s="48">
        <v>0</v>
      </c>
      <c r="G385" s="46">
        <f t="shared" si="160"/>
        <v>1018.98</v>
      </c>
      <c r="H385" s="48">
        <v>90.5</v>
      </c>
      <c r="I385" s="48">
        <v>0</v>
      </c>
      <c r="J385" s="48">
        <v>135.19</v>
      </c>
      <c r="K385" s="48">
        <v>643.03</v>
      </c>
      <c r="L385" s="48">
        <v>19.98</v>
      </c>
      <c r="M385" s="48">
        <v>10</v>
      </c>
      <c r="N385" s="48">
        <v>148.77000000000001</v>
      </c>
      <c r="O385" s="48">
        <v>473.31</v>
      </c>
      <c r="P385" s="48">
        <v>57.55</v>
      </c>
      <c r="Q385" s="48">
        <v>0</v>
      </c>
      <c r="R385" s="48">
        <v>0</v>
      </c>
      <c r="S385" s="48">
        <v>3</v>
      </c>
      <c r="T385" s="48">
        <v>0</v>
      </c>
      <c r="U385" s="46">
        <f t="shared" si="156"/>
        <v>1581.33</v>
      </c>
      <c r="V385" s="48">
        <v>418.02</v>
      </c>
      <c r="W385" s="48">
        <v>0</v>
      </c>
      <c r="X385" s="46">
        <f t="shared" si="157"/>
        <v>418.02</v>
      </c>
      <c r="Y385" s="48">
        <v>106.92</v>
      </c>
      <c r="Z385" s="48">
        <v>0</v>
      </c>
      <c r="AA385" s="48">
        <v>63.07</v>
      </c>
      <c r="AB385" s="48">
        <v>500</v>
      </c>
      <c r="AC385" s="46">
        <f t="shared" si="161"/>
        <v>669.99</v>
      </c>
      <c r="AD385" s="48">
        <v>528.12</v>
      </c>
      <c r="AE385" s="46">
        <f t="shared" si="159"/>
        <v>528.12</v>
      </c>
      <c r="AF385" s="48"/>
      <c r="AG385" s="46">
        <f t="shared" si="155"/>
        <v>4216.4400000000005</v>
      </c>
    </row>
    <row r="386" spans="1:35">
      <c r="A386" s="56">
        <v>43454</v>
      </c>
      <c r="B386" s="48">
        <v>54.96</v>
      </c>
      <c r="C386" s="48">
        <v>0</v>
      </c>
      <c r="D386" s="48">
        <v>0</v>
      </c>
      <c r="E386" s="48">
        <v>0</v>
      </c>
      <c r="F386" s="48">
        <v>0</v>
      </c>
      <c r="G386" s="46">
        <f t="shared" si="160"/>
        <v>54.96</v>
      </c>
      <c r="H386" s="48">
        <v>73.5</v>
      </c>
      <c r="I386" s="48">
        <v>0</v>
      </c>
      <c r="J386" s="48">
        <v>106.22</v>
      </c>
      <c r="K386" s="48">
        <v>1206.71</v>
      </c>
      <c r="L386" s="48">
        <v>224.55</v>
      </c>
      <c r="M386" s="48">
        <v>0</v>
      </c>
      <c r="N386" s="48">
        <v>447.15</v>
      </c>
      <c r="O386" s="48">
        <v>311.23</v>
      </c>
      <c r="P386" s="48">
        <v>76.540000000000006</v>
      </c>
      <c r="Q386" s="48">
        <v>0</v>
      </c>
      <c r="R386" s="48">
        <v>7.5</v>
      </c>
      <c r="S386" s="48">
        <v>4173.25</v>
      </c>
      <c r="T386" s="48">
        <v>0</v>
      </c>
      <c r="U386" s="46">
        <f t="shared" si="156"/>
        <v>6626.65</v>
      </c>
      <c r="V386" s="48">
        <v>520.95000000000005</v>
      </c>
      <c r="W386" s="48">
        <v>0</v>
      </c>
      <c r="X386" s="46">
        <f t="shared" si="157"/>
        <v>520.95000000000005</v>
      </c>
      <c r="Y386" s="48">
        <v>1071.71</v>
      </c>
      <c r="Z386" s="48">
        <v>0</v>
      </c>
      <c r="AA386" s="48">
        <v>603.38</v>
      </c>
      <c r="AB386" s="48">
        <v>0</v>
      </c>
      <c r="AC386" s="46">
        <f t="shared" si="161"/>
        <v>1675.0900000000001</v>
      </c>
      <c r="AD386" s="48">
        <v>3860.13</v>
      </c>
      <c r="AE386" s="46">
        <f t="shared" si="159"/>
        <v>3860.13</v>
      </c>
      <c r="AF386" s="48"/>
      <c r="AG386" s="46">
        <f t="shared" si="155"/>
        <v>12737.779999999999</v>
      </c>
    </row>
    <row r="387" spans="1:35">
      <c r="A387" s="56">
        <v>43455</v>
      </c>
      <c r="B387" s="48">
        <v>6321.05</v>
      </c>
      <c r="C387" s="48">
        <v>0</v>
      </c>
      <c r="D387" s="48">
        <v>0</v>
      </c>
      <c r="E387" s="48">
        <v>0</v>
      </c>
      <c r="F387" s="48">
        <v>0</v>
      </c>
      <c r="G387" s="46">
        <f t="shared" si="160"/>
        <v>6321.05</v>
      </c>
      <c r="H387" s="48">
        <v>84</v>
      </c>
      <c r="I387" s="48">
        <v>1</v>
      </c>
      <c r="J387" s="48">
        <v>586.84</v>
      </c>
      <c r="K387" s="48">
        <v>7060.71</v>
      </c>
      <c r="L387" s="48">
        <v>12.28</v>
      </c>
      <c r="M387" s="48">
        <v>0</v>
      </c>
      <c r="N387" s="48">
        <v>1128.67</v>
      </c>
      <c r="O387" s="48">
        <v>213.27</v>
      </c>
      <c r="P387" s="48">
        <v>730.93</v>
      </c>
      <c r="Q387" s="48">
        <v>0</v>
      </c>
      <c r="R387" s="48">
        <v>36.619999999999997</v>
      </c>
      <c r="S387" s="48">
        <v>9401.31</v>
      </c>
      <c r="T387" s="48">
        <v>0</v>
      </c>
      <c r="U387" s="46">
        <f t="shared" si="156"/>
        <v>19255.63</v>
      </c>
      <c r="V387" s="48">
        <v>195.75</v>
      </c>
      <c r="W387" s="48">
        <v>0</v>
      </c>
      <c r="X387" s="46">
        <f t="shared" si="157"/>
        <v>195.75</v>
      </c>
      <c r="Y387" s="48">
        <v>467.07</v>
      </c>
      <c r="Z387" s="48">
        <v>0</v>
      </c>
      <c r="AA387" s="48">
        <v>465.92</v>
      </c>
      <c r="AB387" s="48">
        <v>0</v>
      </c>
      <c r="AC387" s="46">
        <f t="shared" si="161"/>
        <v>932.99</v>
      </c>
      <c r="AD387" s="48">
        <v>1396.84</v>
      </c>
      <c r="AE387" s="46">
        <f t="shared" si="159"/>
        <v>1396.84</v>
      </c>
      <c r="AF387" s="48"/>
      <c r="AG387" s="46">
        <f t="shared" si="155"/>
        <v>28102.26</v>
      </c>
    </row>
    <row r="388" spans="1:35">
      <c r="A388" s="56"/>
      <c r="B388" s="48"/>
      <c r="C388" s="48"/>
      <c r="D388" s="48"/>
      <c r="E388" s="48"/>
      <c r="F388" s="48"/>
      <c r="G388" s="46">
        <f t="shared" si="160"/>
        <v>0</v>
      </c>
      <c r="H388" s="48"/>
      <c r="I388" s="48"/>
      <c r="J388" s="48"/>
      <c r="K388" s="48"/>
      <c r="L388" s="48"/>
      <c r="M388" s="48"/>
      <c r="N388" s="48"/>
      <c r="O388" s="48"/>
      <c r="P388" s="48"/>
      <c r="Q388" s="48"/>
      <c r="R388" s="48"/>
      <c r="S388" s="48"/>
      <c r="T388" s="48"/>
      <c r="U388" s="46">
        <f t="shared" si="156"/>
        <v>0</v>
      </c>
      <c r="V388" s="48"/>
      <c r="W388" s="48"/>
      <c r="X388" s="46">
        <f t="shared" si="157"/>
        <v>0</v>
      </c>
      <c r="Y388" s="48"/>
      <c r="Z388" s="48"/>
      <c r="AA388" s="48"/>
      <c r="AB388" s="48"/>
      <c r="AC388" s="46">
        <f t="shared" si="161"/>
        <v>0</v>
      </c>
      <c r="AD388" s="48"/>
      <c r="AE388" s="46">
        <f t="shared" si="159"/>
        <v>0</v>
      </c>
      <c r="AF388" s="48"/>
      <c r="AG388" s="46">
        <f t="shared" si="155"/>
        <v>0</v>
      </c>
    </row>
    <row r="389" spans="1:35">
      <c r="A389" s="56"/>
      <c r="B389" s="48"/>
      <c r="C389" s="48"/>
      <c r="D389" s="48"/>
      <c r="E389" s="48"/>
      <c r="F389" s="48"/>
      <c r="G389" s="46">
        <f t="shared" si="160"/>
        <v>0</v>
      </c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  <c r="S389" s="48"/>
      <c r="T389" s="48"/>
      <c r="U389" s="46">
        <f t="shared" si="156"/>
        <v>0</v>
      </c>
      <c r="V389" s="48"/>
      <c r="W389" s="48"/>
      <c r="X389" s="46">
        <f t="shared" si="157"/>
        <v>0</v>
      </c>
      <c r="Y389" s="48"/>
      <c r="Z389" s="48"/>
      <c r="AA389" s="48"/>
      <c r="AB389" s="48"/>
      <c r="AC389" s="46">
        <f t="shared" si="161"/>
        <v>0</v>
      </c>
      <c r="AD389" s="48"/>
      <c r="AE389" s="46">
        <f t="shared" si="159"/>
        <v>0</v>
      </c>
      <c r="AF389" s="48"/>
      <c r="AG389" s="46">
        <f t="shared" si="155"/>
        <v>0</v>
      </c>
    </row>
    <row r="390" spans="1:35">
      <c r="A390" s="56"/>
      <c r="B390" s="48"/>
      <c r="C390" s="48"/>
      <c r="D390" s="48"/>
      <c r="E390" s="48"/>
      <c r="F390" s="48"/>
      <c r="G390" s="46">
        <f t="shared" si="160"/>
        <v>0</v>
      </c>
      <c r="H390" s="48"/>
      <c r="I390" s="48"/>
      <c r="J390" s="48"/>
      <c r="K390" s="48"/>
      <c r="L390" s="48"/>
      <c r="M390" s="48"/>
      <c r="N390" s="48"/>
      <c r="O390" s="48"/>
      <c r="P390" s="48"/>
      <c r="Q390" s="48"/>
      <c r="R390" s="48"/>
      <c r="S390" s="48"/>
      <c r="T390" s="48"/>
      <c r="U390" s="46">
        <f t="shared" si="156"/>
        <v>0</v>
      </c>
      <c r="V390" s="48"/>
      <c r="W390" s="48"/>
      <c r="X390" s="46">
        <f t="shared" si="157"/>
        <v>0</v>
      </c>
      <c r="Y390" s="48"/>
      <c r="Z390" s="48"/>
      <c r="AA390" s="48"/>
      <c r="AB390" s="48"/>
      <c r="AC390" s="46">
        <f t="shared" si="161"/>
        <v>0</v>
      </c>
      <c r="AD390" s="48"/>
      <c r="AE390" s="46">
        <f t="shared" si="159"/>
        <v>0</v>
      </c>
      <c r="AF390" s="48"/>
      <c r="AG390" s="46">
        <f t="shared" si="155"/>
        <v>0</v>
      </c>
    </row>
    <row r="391" spans="1:35">
      <c r="A391" s="56"/>
      <c r="B391" s="48"/>
      <c r="C391" s="48"/>
      <c r="D391" s="48"/>
      <c r="E391" s="48"/>
      <c r="F391" s="48"/>
      <c r="G391" s="46">
        <f t="shared" si="160"/>
        <v>0</v>
      </c>
      <c r="H391" s="48"/>
      <c r="I391" s="48"/>
      <c r="J391" s="48"/>
      <c r="K391" s="48"/>
      <c r="L391" s="48"/>
      <c r="M391" s="48"/>
      <c r="N391" s="48"/>
      <c r="O391" s="48"/>
      <c r="P391" s="48"/>
      <c r="Q391" s="48"/>
      <c r="R391" s="48"/>
      <c r="S391" s="48"/>
      <c r="T391" s="48"/>
      <c r="U391" s="46">
        <f t="shared" ref="U391:U393" si="162">SUM(H391:T391)</f>
        <v>0</v>
      </c>
      <c r="V391" s="48"/>
      <c r="W391" s="48"/>
      <c r="X391" s="46">
        <f t="shared" ref="X391:X393" si="163">SUM(V391:W391)</f>
        <v>0</v>
      </c>
      <c r="Y391" s="48"/>
      <c r="Z391" s="48"/>
      <c r="AA391" s="48"/>
      <c r="AB391" s="48"/>
      <c r="AC391" s="46">
        <f t="shared" ref="AC391:AC393" si="164">SUM(Y391:AB391)</f>
        <v>0</v>
      </c>
      <c r="AD391" s="48"/>
      <c r="AE391" s="46">
        <f t="shared" ref="AE391:AE393" si="165">SUM(AD391)</f>
        <v>0</v>
      </c>
      <c r="AF391" s="48"/>
      <c r="AG391" s="46">
        <f t="shared" ref="AG391:AG393" si="166">AE391+AC391+X391+U391+G391</f>
        <v>0</v>
      </c>
    </row>
    <row r="392" spans="1:35">
      <c r="A392" s="56"/>
      <c r="B392" s="48"/>
      <c r="C392" s="48"/>
      <c r="D392" s="48"/>
      <c r="E392" s="48"/>
      <c r="F392" s="48"/>
      <c r="G392" s="46">
        <f t="shared" si="160"/>
        <v>0</v>
      </c>
      <c r="H392" s="48"/>
      <c r="I392" s="48"/>
      <c r="J392" s="48"/>
      <c r="K392" s="48"/>
      <c r="L392" s="48"/>
      <c r="M392" s="48"/>
      <c r="N392" s="48"/>
      <c r="O392" s="48"/>
      <c r="P392" s="48"/>
      <c r="Q392" s="48"/>
      <c r="R392" s="48"/>
      <c r="S392" s="48"/>
      <c r="T392" s="48"/>
      <c r="U392" s="46">
        <f t="shared" si="162"/>
        <v>0</v>
      </c>
      <c r="V392" s="48"/>
      <c r="W392" s="48"/>
      <c r="X392" s="46">
        <f t="shared" si="163"/>
        <v>0</v>
      </c>
      <c r="Y392" s="48"/>
      <c r="Z392" s="48"/>
      <c r="AA392" s="48"/>
      <c r="AB392" s="48"/>
      <c r="AC392" s="46">
        <f t="shared" si="164"/>
        <v>0</v>
      </c>
      <c r="AD392" s="48"/>
      <c r="AE392" s="46">
        <f t="shared" si="165"/>
        <v>0</v>
      </c>
      <c r="AF392" s="48"/>
      <c r="AG392" s="46">
        <f t="shared" si="166"/>
        <v>0</v>
      </c>
    </row>
    <row r="393" spans="1:35">
      <c r="A393" s="56"/>
      <c r="B393" s="48"/>
      <c r="C393" s="48"/>
      <c r="D393" s="48"/>
      <c r="E393" s="48"/>
      <c r="F393" s="48"/>
      <c r="G393" s="46">
        <f t="shared" ref="G393" si="167">SUM(B393:D393)</f>
        <v>0</v>
      </c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  <c r="S393" s="48"/>
      <c r="T393" s="48"/>
      <c r="U393" s="46">
        <f t="shared" si="162"/>
        <v>0</v>
      </c>
      <c r="V393" s="48"/>
      <c r="W393" s="48"/>
      <c r="X393" s="46">
        <f t="shared" si="163"/>
        <v>0</v>
      </c>
      <c r="Y393" s="48"/>
      <c r="Z393" s="48"/>
      <c r="AA393" s="48"/>
      <c r="AB393" s="48"/>
      <c r="AC393" s="46">
        <f t="shared" si="164"/>
        <v>0</v>
      </c>
      <c r="AD393" s="48"/>
      <c r="AE393" s="46">
        <f t="shared" si="165"/>
        <v>0</v>
      </c>
      <c r="AF393" s="48"/>
      <c r="AG393" s="46">
        <f t="shared" si="166"/>
        <v>0</v>
      </c>
    </row>
    <row r="394" spans="1:35">
      <c r="A394" s="56"/>
      <c r="B394" s="48"/>
      <c r="C394" s="48"/>
      <c r="D394" s="48"/>
      <c r="E394" s="48"/>
      <c r="F394" s="48"/>
      <c r="G394" s="46"/>
      <c r="H394" s="48"/>
      <c r="I394" s="48"/>
      <c r="J394" s="48"/>
      <c r="K394" s="48"/>
      <c r="L394" s="48"/>
      <c r="M394" s="48"/>
      <c r="N394" s="48"/>
      <c r="O394" s="48"/>
      <c r="P394" s="48"/>
      <c r="Q394" s="48"/>
      <c r="R394" s="48"/>
      <c r="S394" s="48"/>
      <c r="T394" s="48"/>
      <c r="U394" s="46">
        <f t="shared" si="156"/>
        <v>0</v>
      </c>
      <c r="V394" s="48"/>
      <c r="W394" s="48"/>
      <c r="X394" s="46">
        <f t="shared" si="157"/>
        <v>0</v>
      </c>
      <c r="Y394" s="48"/>
      <c r="Z394" s="48"/>
      <c r="AA394" s="48"/>
      <c r="AB394" s="48"/>
      <c r="AC394" s="46">
        <f t="shared" si="161"/>
        <v>0</v>
      </c>
      <c r="AD394" s="48"/>
      <c r="AE394" s="46">
        <f t="shared" si="159"/>
        <v>0</v>
      </c>
      <c r="AF394" s="48"/>
      <c r="AG394" s="46">
        <f t="shared" si="155"/>
        <v>0</v>
      </c>
    </row>
    <row r="395" spans="1:35">
      <c r="A395" s="56"/>
      <c r="B395" s="48"/>
      <c r="C395" s="48"/>
      <c r="D395" s="48"/>
      <c r="E395" s="48"/>
      <c r="F395" s="48"/>
      <c r="G395" s="46"/>
      <c r="H395" s="48"/>
      <c r="I395" s="48"/>
      <c r="J395" s="48"/>
      <c r="K395" s="48"/>
      <c r="L395" s="48"/>
      <c r="M395" s="48"/>
      <c r="N395" s="48"/>
      <c r="O395" s="48"/>
      <c r="P395" s="48"/>
      <c r="Q395" s="48"/>
      <c r="R395" s="48"/>
      <c r="S395" s="48"/>
      <c r="T395" s="48"/>
      <c r="U395" s="46"/>
      <c r="V395" s="48"/>
      <c r="W395" s="48"/>
      <c r="X395" s="46"/>
      <c r="Y395" s="48"/>
      <c r="Z395" s="48"/>
      <c r="AA395" s="48"/>
      <c r="AB395" s="48"/>
      <c r="AC395" s="46"/>
      <c r="AD395" s="48"/>
      <c r="AE395" s="46"/>
      <c r="AF395" s="48"/>
      <c r="AG395" s="46"/>
    </row>
    <row r="396" spans="1:35">
      <c r="A396" s="56"/>
      <c r="B396" s="48">
        <f>SUM(B372:B394)</f>
        <v>11230.740000000002</v>
      </c>
      <c r="C396" s="48">
        <f t="shared" ref="C396:F396" si="168">SUM(C372:C394)</f>
        <v>83.34</v>
      </c>
      <c r="D396" s="48">
        <f t="shared" si="168"/>
        <v>17.150000000000002</v>
      </c>
      <c r="E396" s="48">
        <f t="shared" si="168"/>
        <v>39.020000000000003</v>
      </c>
      <c r="F396" s="48">
        <f t="shared" si="168"/>
        <v>51.5</v>
      </c>
      <c r="G396" s="46">
        <f t="shared" ref="G396:AG396" si="169">SUM(G372:G394)</f>
        <v>11421.75</v>
      </c>
      <c r="H396" s="48">
        <f t="shared" si="169"/>
        <v>1224</v>
      </c>
      <c r="I396" s="48">
        <f t="shared" si="169"/>
        <v>9</v>
      </c>
      <c r="J396" s="48">
        <f t="shared" si="169"/>
        <v>2052.67</v>
      </c>
      <c r="K396" s="48">
        <f t="shared" si="169"/>
        <v>17459.75</v>
      </c>
      <c r="L396" s="48">
        <f t="shared" si="169"/>
        <v>335.15999999999997</v>
      </c>
      <c r="M396" s="48">
        <f t="shared" si="169"/>
        <v>115</v>
      </c>
      <c r="N396" s="48">
        <f t="shared" si="169"/>
        <v>6262.59</v>
      </c>
      <c r="O396" s="48">
        <f t="shared" si="169"/>
        <v>5479.8900000000012</v>
      </c>
      <c r="P396" s="48">
        <f t="shared" si="169"/>
        <v>1876.92</v>
      </c>
      <c r="Q396" s="48">
        <f t="shared" si="169"/>
        <v>22625</v>
      </c>
      <c r="R396" s="48">
        <f t="shared" si="169"/>
        <v>74.12</v>
      </c>
      <c r="S396" s="48">
        <f t="shared" si="169"/>
        <v>22494.720000000001</v>
      </c>
      <c r="T396" s="48">
        <f t="shared" si="169"/>
        <v>0</v>
      </c>
      <c r="U396" s="46">
        <f t="shared" si="169"/>
        <v>80008.819999999992</v>
      </c>
      <c r="V396" s="48">
        <f t="shared" si="169"/>
        <v>5428.44</v>
      </c>
      <c r="W396" s="48">
        <f t="shared" si="169"/>
        <v>0</v>
      </c>
      <c r="X396" s="46">
        <f t="shared" si="169"/>
        <v>5428.44</v>
      </c>
      <c r="Y396" s="48">
        <f t="shared" si="169"/>
        <v>2374.6400000000003</v>
      </c>
      <c r="Z396" s="48">
        <f t="shared" si="169"/>
        <v>40.550000000000004</v>
      </c>
      <c r="AA396" s="48">
        <f t="shared" si="169"/>
        <v>2177.7599999999998</v>
      </c>
      <c r="AB396" s="48">
        <f t="shared" si="169"/>
        <v>505.2</v>
      </c>
      <c r="AC396" s="46">
        <f t="shared" si="169"/>
        <v>5098.1499999999996</v>
      </c>
      <c r="AD396" s="48">
        <f t="shared" si="169"/>
        <v>44200.090000000004</v>
      </c>
      <c r="AE396" s="46">
        <f t="shared" si="169"/>
        <v>44200.090000000004</v>
      </c>
      <c r="AF396" s="48"/>
      <c r="AG396" s="55">
        <f t="shared" si="169"/>
        <v>146157.25</v>
      </c>
    </row>
    <row r="397" spans="1:35">
      <c r="B397" s="45"/>
      <c r="C397" s="45"/>
      <c r="D397" s="45"/>
      <c r="E397" s="45"/>
      <c r="F397" s="45"/>
      <c r="G397" s="48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8"/>
      <c r="V397" s="45"/>
      <c r="W397" s="45"/>
      <c r="X397" s="48"/>
      <c r="Y397" s="45"/>
      <c r="Z397" s="45"/>
      <c r="AA397" s="45"/>
      <c r="AB397" s="45"/>
      <c r="AC397" s="48"/>
      <c r="AD397" s="45"/>
      <c r="AE397" s="46" t="s">
        <v>34</v>
      </c>
      <c r="AF397" s="45"/>
      <c r="AG397" s="55">
        <v>35383.410000000003</v>
      </c>
    </row>
    <row r="398" spans="1:35">
      <c r="B398" s="45"/>
      <c r="C398" s="45"/>
      <c r="D398" s="45"/>
      <c r="E398" s="45"/>
      <c r="F398" s="45"/>
      <c r="G398" s="48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8"/>
      <c r="V398" s="45"/>
      <c r="W398" s="45"/>
      <c r="X398" s="48"/>
      <c r="Y398" s="45"/>
      <c r="Z398" s="45"/>
      <c r="AA398" s="45"/>
      <c r="AB398" s="45"/>
      <c r="AC398" s="48"/>
      <c r="AD398" s="45"/>
      <c r="AE398" s="46" t="s">
        <v>35</v>
      </c>
      <c r="AF398" s="45"/>
      <c r="AG398" s="55">
        <v>106150.24</v>
      </c>
    </row>
    <row r="399" spans="1:35">
      <c r="B399" s="45"/>
      <c r="C399" s="45"/>
      <c r="D399" s="45"/>
      <c r="E399" s="45"/>
      <c r="F399" s="45"/>
      <c r="G399" s="48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8"/>
      <c r="V399" s="45"/>
      <c r="W399" s="45"/>
      <c r="X399" s="48"/>
      <c r="Y399" s="45"/>
      <c r="Z399" s="45"/>
      <c r="AA399" s="45"/>
      <c r="AB399" s="45"/>
      <c r="AC399" s="48"/>
      <c r="AD399" s="45"/>
      <c r="AE399" s="46"/>
      <c r="AF399" s="45"/>
      <c r="AG399" s="55"/>
    </row>
    <row r="400" spans="1:35">
      <c r="B400" s="45"/>
      <c r="C400" s="45"/>
      <c r="D400" s="45"/>
      <c r="E400" s="45"/>
      <c r="F400" s="45"/>
      <c r="G400" s="48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8"/>
      <c r="V400" s="45"/>
      <c r="W400" s="45"/>
      <c r="X400" s="48"/>
      <c r="Y400" s="45"/>
      <c r="Z400" s="45"/>
      <c r="AA400" s="45"/>
      <c r="AB400" s="45"/>
      <c r="AC400" s="48"/>
      <c r="AD400" s="45"/>
      <c r="AE400" s="48" t="s">
        <v>62</v>
      </c>
      <c r="AF400" s="45"/>
      <c r="AG400" s="55">
        <f>SUM(AG396:AG398)</f>
        <v>287690.90000000002</v>
      </c>
      <c r="AH400" s="4"/>
      <c r="AI400" s="4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AF401" s="5"/>
      <c r="AG401" s="5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</row>
    <row r="403" spans="2:35">
      <c r="C403" s="4"/>
    </row>
    <row r="404" spans="2:35">
      <c r="C404" s="4"/>
    </row>
    <row r="405" spans="2:35">
      <c r="C405" s="4"/>
      <c r="AH405" s="5"/>
      <c r="AI405" s="5"/>
    </row>
  </sheetData>
  <mergeCells count="32">
    <mergeCell ref="AI110:AL110"/>
    <mergeCell ref="D198:L198"/>
    <mergeCell ref="D199:L199"/>
    <mergeCell ref="D232:L232"/>
    <mergeCell ref="D233:L233"/>
    <mergeCell ref="D165:L165"/>
    <mergeCell ref="D166:L166"/>
    <mergeCell ref="D333:L333"/>
    <mergeCell ref="D367:L367"/>
    <mergeCell ref="D368:L368"/>
    <mergeCell ref="D1:L1"/>
    <mergeCell ref="D2:L2"/>
    <mergeCell ref="D33:L33"/>
    <mergeCell ref="D34:L34"/>
    <mergeCell ref="D364:M364"/>
    <mergeCell ref="D363:M363"/>
    <mergeCell ref="D66:L66"/>
    <mergeCell ref="D65:L65"/>
    <mergeCell ref="D130:L130"/>
    <mergeCell ref="D131:L131"/>
    <mergeCell ref="D99:L99"/>
    <mergeCell ref="D100:L100"/>
    <mergeCell ref="D299:L299"/>
    <mergeCell ref="B54:F55"/>
    <mergeCell ref="B88:F92"/>
    <mergeCell ref="B143:F143"/>
    <mergeCell ref="B136:F136"/>
    <mergeCell ref="D332:L332"/>
    <mergeCell ref="D266:L266"/>
    <mergeCell ref="D267:L267"/>
    <mergeCell ref="D298:L298"/>
    <mergeCell ref="B240:F241"/>
  </mergeCells>
  <pageMargins left="0.25" right="0.25" top="0.75" bottom="0.75" header="0.3" footer="0.3"/>
  <pageSetup paperSize="5" scale="84" orientation="landscape" r:id="rId1"/>
  <rowBreaks count="1" manualBreakCount="1">
    <brk id="9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B1:S68"/>
  <sheetViews>
    <sheetView tabSelected="1" view="pageBreakPreview" topLeftCell="A5" zoomScale="57" zoomScaleSheetLayoutView="57" zoomScalePageLayoutView="80" workbookViewId="0">
      <selection activeCell="B1" sqref="B1:Q58"/>
    </sheetView>
  </sheetViews>
  <sheetFormatPr baseColWidth="10" defaultRowHeight="15"/>
  <cols>
    <col min="1" max="1" width="9.28515625" customWidth="1"/>
    <col min="2" max="2" width="12.85546875" customWidth="1"/>
    <col min="3" max="3" width="27.85546875" customWidth="1"/>
    <col min="4" max="4" width="17.42578125" customWidth="1"/>
    <col min="5" max="5" width="20.85546875" customWidth="1"/>
    <col min="6" max="6" width="20.7109375" customWidth="1"/>
    <col min="7" max="7" width="22.140625" customWidth="1"/>
    <col min="8" max="8" width="19.85546875" customWidth="1"/>
    <col min="9" max="9" width="23.5703125" customWidth="1"/>
    <col min="10" max="10" width="20.5703125" customWidth="1"/>
    <col min="11" max="11" width="17.42578125" customWidth="1"/>
    <col min="12" max="12" width="20.42578125" customWidth="1"/>
    <col min="13" max="13" width="18.5703125" customWidth="1"/>
    <col min="14" max="16" width="18.7109375" customWidth="1"/>
    <col min="17" max="17" width="27.7109375" customWidth="1"/>
    <col min="18" max="19" width="11.42578125" customWidth="1"/>
  </cols>
  <sheetData>
    <row r="1" spans="2:17" ht="36.75" customHeight="1" thickBot="1">
      <c r="B1" s="108" t="s">
        <v>28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10"/>
    </row>
    <row r="2" spans="2:17" ht="18.75" customHeight="1">
      <c r="B2" s="105" t="s">
        <v>48</v>
      </c>
      <c r="C2" s="106"/>
      <c r="D2" s="107"/>
      <c r="E2" s="88">
        <v>43101</v>
      </c>
      <c r="F2" s="88">
        <v>43132</v>
      </c>
      <c r="G2" s="88">
        <v>43160</v>
      </c>
      <c r="H2" s="88">
        <v>43191</v>
      </c>
      <c r="I2" s="88">
        <v>43221</v>
      </c>
      <c r="J2" s="88">
        <v>43252</v>
      </c>
      <c r="K2" s="88">
        <v>43282</v>
      </c>
      <c r="L2" s="88">
        <v>43313</v>
      </c>
      <c r="M2" s="88">
        <v>43344</v>
      </c>
      <c r="N2" s="88">
        <v>43374</v>
      </c>
      <c r="O2" s="88">
        <v>43405</v>
      </c>
      <c r="P2" s="88">
        <v>43435</v>
      </c>
      <c r="Q2" s="89" t="s">
        <v>30</v>
      </c>
    </row>
    <row r="3" spans="2:17" ht="16.5">
      <c r="B3" s="73">
        <v>85119001</v>
      </c>
      <c r="C3" s="74" t="s">
        <v>0</v>
      </c>
      <c r="D3" s="68"/>
      <c r="E3" s="86">
        <f>+'Ingresos Del Día'!B28</f>
        <v>6617.119999999999</v>
      </c>
      <c r="F3" s="86">
        <f>+'Ingresos Del Día'!B60</f>
        <v>9448.5399999999991</v>
      </c>
      <c r="G3" s="86">
        <f>+'Ingresos Del Día'!B94</f>
        <v>7846.51</v>
      </c>
      <c r="H3" s="86">
        <f>'Ingresos Del Día'!B125</f>
        <v>13576.530000000004</v>
      </c>
      <c r="I3" s="86">
        <f>'Ingresos Del Día'!B160</f>
        <v>19393.95</v>
      </c>
      <c r="J3" s="86">
        <f>+'Ingresos Del Día'!B193</f>
        <v>12806.319999999998</v>
      </c>
      <c r="K3" s="86">
        <f>'Ingresos Del Día'!B227</f>
        <v>10271.569999999998</v>
      </c>
      <c r="L3" s="86">
        <f>'Ingresos Del Día'!B261</f>
        <v>5424.0800000000008</v>
      </c>
      <c r="M3" s="86">
        <f>'Ingresos Del Día'!B293</f>
        <v>11959.390000000001</v>
      </c>
      <c r="N3" s="86">
        <f>'Ingresos Del Día'!B328</f>
        <v>8318.2800000000007</v>
      </c>
      <c r="O3" s="86">
        <f>'Ingresos Del Día'!B360</f>
        <v>7998.88</v>
      </c>
      <c r="P3" s="86">
        <f>'Ingresos Del Día'!B396</f>
        <v>11230.740000000002</v>
      </c>
      <c r="Q3" s="86">
        <f>SUM(E3:P3)</f>
        <v>124891.91</v>
      </c>
    </row>
    <row r="4" spans="2:17" ht="16.5">
      <c r="B4" s="73">
        <v>85119003</v>
      </c>
      <c r="C4" s="74" t="s">
        <v>1</v>
      </c>
      <c r="D4" s="68"/>
      <c r="E4" s="86">
        <f>+'Ingresos Del Día'!C28</f>
        <v>435.53</v>
      </c>
      <c r="F4" s="86">
        <f>+'Ingresos Del Día'!C60</f>
        <v>104.06</v>
      </c>
      <c r="G4" s="86">
        <f>+'Ingresos Del Día'!C94</f>
        <v>0</v>
      </c>
      <c r="H4" s="86">
        <f>+'Ingresos Del Día'!C125</f>
        <v>2813.82</v>
      </c>
      <c r="I4" s="86">
        <f>+'Ingresos Del Día'!C160</f>
        <v>1.5</v>
      </c>
      <c r="J4" s="86">
        <f>+'Ingresos Del Día'!C193</f>
        <v>250.02</v>
      </c>
      <c r="K4" s="86">
        <f>+'Ingresos Del Día'!C227</f>
        <v>3483.53</v>
      </c>
      <c r="L4" s="86">
        <f>+'Ingresos Del Día'!C261</f>
        <v>0</v>
      </c>
      <c r="M4" s="86">
        <f>+'Ingresos Del Día'!C293</f>
        <v>41.67</v>
      </c>
      <c r="N4" s="86">
        <f>+'Ingresos Del Día'!C328</f>
        <v>41.67</v>
      </c>
      <c r="O4" s="86">
        <f>+'Ingresos Del Día'!C360</f>
        <v>0</v>
      </c>
      <c r="P4" s="86">
        <f>+'Ingresos Del Día'!C396</f>
        <v>83.34</v>
      </c>
      <c r="Q4" s="86">
        <f>SUM(E4:P4)</f>
        <v>7255.14</v>
      </c>
    </row>
    <row r="5" spans="2:17" ht="16.5">
      <c r="B5" s="73">
        <v>85119018</v>
      </c>
      <c r="C5" s="74" t="s">
        <v>2</v>
      </c>
      <c r="D5" s="68"/>
      <c r="E5" s="86">
        <f>+'Ingresos Del Día'!D28</f>
        <v>10.290000000000001</v>
      </c>
      <c r="F5" s="86">
        <f>+'Ingresos Del Día'!D60</f>
        <v>30.869999999999997</v>
      </c>
      <c r="G5" s="86">
        <f>+'Ingresos Del Día'!D94</f>
        <v>10.290000000000001</v>
      </c>
      <c r="H5" s="86">
        <f>+'Ingresos Del Día'!D125</f>
        <v>891.8</v>
      </c>
      <c r="I5" s="86">
        <f>+'Ingresos Del Día'!D160</f>
        <v>99.470000000000013</v>
      </c>
      <c r="J5" s="86">
        <f>+'Ingresos Del Día'!D193</f>
        <v>274.40000000000003</v>
      </c>
      <c r="K5" s="86">
        <f>+'Ingresos Del Día'!D227</f>
        <v>130.34</v>
      </c>
      <c r="L5" s="86">
        <f>+'Ingresos Del Día'!D261</f>
        <v>6.86</v>
      </c>
      <c r="M5" s="86">
        <f>+'Ingresos Del Día'!D293</f>
        <v>257.25</v>
      </c>
      <c r="N5" s="86">
        <f>+'Ingresos Del Día'!D328</f>
        <v>0</v>
      </c>
      <c r="O5" s="86">
        <f>+'Ingresos Del Día'!D360</f>
        <v>6.86</v>
      </c>
      <c r="P5" s="86">
        <f>+'Ingresos Del Día'!D396</f>
        <v>17.150000000000002</v>
      </c>
      <c r="Q5" s="86">
        <f>SUM(E5:P5)</f>
        <v>1735.58</v>
      </c>
    </row>
    <row r="6" spans="2:17" ht="16.5">
      <c r="B6" s="73">
        <v>11802</v>
      </c>
      <c r="C6" s="74" t="s">
        <v>40</v>
      </c>
      <c r="D6" s="68"/>
      <c r="E6" s="86">
        <f>+'Ingresos Del Día'!E28</f>
        <v>0</v>
      </c>
      <c r="F6" s="86">
        <f>+'Ingresos Del Día'!E60</f>
        <v>6</v>
      </c>
      <c r="G6" s="86">
        <f>+'Ingresos Del Día'!E94</f>
        <v>186.28</v>
      </c>
      <c r="H6" s="86">
        <f>+'Ingresos Del Día'!E125</f>
        <v>22.286000000000001</v>
      </c>
      <c r="I6" s="86">
        <f>+'Ingresos Del Día'!E160</f>
        <v>13.5</v>
      </c>
      <c r="J6" s="86">
        <f>+'Ingresos Del Día'!E193</f>
        <v>35.520000000000003</v>
      </c>
      <c r="K6" s="86">
        <f>+'Ingresos Del Día'!E227</f>
        <v>0</v>
      </c>
      <c r="L6" s="86">
        <f>+'Ingresos Del Día'!E261</f>
        <v>139.94999999999999</v>
      </c>
      <c r="M6" s="86">
        <f>+'Ingresos Del Día'!E293</f>
        <v>0</v>
      </c>
      <c r="N6" s="86">
        <f>+'Ingresos Del Día'!E328</f>
        <v>1106.8800000000001</v>
      </c>
      <c r="O6" s="86">
        <f>+'Ingresos Del Día'!E360</f>
        <v>0</v>
      </c>
      <c r="P6" s="86">
        <f>+'Ingresos Del Día'!E396</f>
        <v>39.020000000000003</v>
      </c>
      <c r="Q6" s="86">
        <f>SUM(E6:P6)</f>
        <v>1549.4360000000001</v>
      </c>
    </row>
    <row r="7" spans="2:17" ht="16.5">
      <c r="B7" s="73">
        <v>11804</v>
      </c>
      <c r="C7" s="74" t="s">
        <v>41</v>
      </c>
      <c r="D7" s="68"/>
      <c r="E7" s="86">
        <f>+'Ingresos Del Día'!F28</f>
        <v>96.17</v>
      </c>
      <c r="F7" s="86">
        <f>+'Ingresos Del Día'!F60</f>
        <v>726.78</v>
      </c>
      <c r="G7" s="86">
        <f>+'Ingresos Del Día'!F94</f>
        <v>246.46</v>
      </c>
      <c r="H7" s="86">
        <f>+'Ingresos Del Día'!F125</f>
        <v>330.18</v>
      </c>
      <c r="I7" s="86">
        <f>+'Ingresos Del Día'!F160</f>
        <v>274.5</v>
      </c>
      <c r="J7" s="86">
        <f>+'Ingresos Del Día'!F193</f>
        <v>22.38</v>
      </c>
      <c r="K7" s="86">
        <f>+'Ingresos Del Día'!F227</f>
        <v>180.12</v>
      </c>
      <c r="L7" s="86">
        <f>+'Ingresos Del Día'!F261</f>
        <v>3.5</v>
      </c>
      <c r="M7" s="86">
        <f>+'Ingresos Del Día'!F293</f>
        <v>320.08</v>
      </c>
      <c r="N7" s="86">
        <f>+'Ingresos Del Día'!F328</f>
        <v>66.5</v>
      </c>
      <c r="O7" s="86">
        <f>+'Ingresos Del Día'!F360</f>
        <v>420.42</v>
      </c>
      <c r="P7" s="86">
        <f>+'Ingresos Del Día'!F396</f>
        <v>51.5</v>
      </c>
      <c r="Q7" s="86">
        <f t="shared" ref="Q7" si="0">SUM(E7:P7)</f>
        <v>2738.59</v>
      </c>
    </row>
    <row r="8" spans="2:17" ht="16.5">
      <c r="B8" s="75">
        <v>21310001</v>
      </c>
      <c r="C8" s="30" t="s">
        <v>22</v>
      </c>
      <c r="D8" s="76"/>
      <c r="E8" s="90">
        <f>SUM(E3:E7)</f>
        <v>7159.1099999999988</v>
      </c>
      <c r="F8" s="90">
        <f>SUM(F3:F7)</f>
        <v>10316.25</v>
      </c>
      <c r="G8" s="90">
        <f t="shared" ref="G8:P8" si="1">SUM(G3:G7)</f>
        <v>8289.5399999999991</v>
      </c>
      <c r="H8" s="90">
        <f>SUM(H3:H7)</f>
        <v>17634.616000000005</v>
      </c>
      <c r="I8" s="90">
        <f t="shared" si="1"/>
        <v>19782.920000000002</v>
      </c>
      <c r="J8" s="90">
        <f t="shared" si="1"/>
        <v>13388.639999999998</v>
      </c>
      <c r="K8" s="90">
        <f t="shared" si="1"/>
        <v>14065.56</v>
      </c>
      <c r="L8" s="90">
        <f>SUM(L3:L7)</f>
        <v>5574.39</v>
      </c>
      <c r="M8" s="90">
        <f t="shared" si="1"/>
        <v>12578.390000000001</v>
      </c>
      <c r="N8" s="90">
        <f t="shared" si="1"/>
        <v>9533.3300000000017</v>
      </c>
      <c r="O8" s="90">
        <f>SUM(O3:O7)</f>
        <v>8426.16</v>
      </c>
      <c r="P8" s="90">
        <f t="shared" si="1"/>
        <v>11421.750000000002</v>
      </c>
      <c r="Q8" s="90">
        <f>SUM(E8:P8)</f>
        <v>138170.65600000002</v>
      </c>
    </row>
    <row r="9" spans="2:17" ht="16.5">
      <c r="B9" s="77" t="s">
        <v>60</v>
      </c>
      <c r="C9" s="28" t="s">
        <v>59</v>
      </c>
      <c r="D9" s="78"/>
      <c r="E9" s="91"/>
      <c r="F9" s="91"/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</row>
    <row r="10" spans="2:17" ht="16.5">
      <c r="B10" s="77" t="s">
        <v>60</v>
      </c>
      <c r="C10" s="28" t="s">
        <v>59</v>
      </c>
      <c r="D10" s="79" t="s">
        <v>33</v>
      </c>
      <c r="E10" s="92">
        <v>0</v>
      </c>
      <c r="F10" s="92">
        <f>+E10</f>
        <v>0</v>
      </c>
      <c r="G10" s="92">
        <f t="shared" ref="G10:Q10" si="2">+F10</f>
        <v>0</v>
      </c>
      <c r="H10" s="92">
        <f t="shared" si="2"/>
        <v>0</v>
      </c>
      <c r="I10" s="92">
        <f t="shared" si="2"/>
        <v>0</v>
      </c>
      <c r="J10" s="92">
        <f t="shared" si="2"/>
        <v>0</v>
      </c>
      <c r="K10" s="92">
        <f t="shared" si="2"/>
        <v>0</v>
      </c>
      <c r="L10" s="92">
        <f t="shared" si="2"/>
        <v>0</v>
      </c>
      <c r="M10" s="92">
        <f t="shared" si="2"/>
        <v>0</v>
      </c>
      <c r="N10" s="92">
        <f t="shared" si="2"/>
        <v>0</v>
      </c>
      <c r="O10" s="92">
        <f t="shared" si="2"/>
        <v>0</v>
      </c>
      <c r="P10" s="92">
        <f t="shared" si="2"/>
        <v>0</v>
      </c>
      <c r="Q10" s="92">
        <f t="shared" si="2"/>
        <v>0</v>
      </c>
    </row>
    <row r="11" spans="2:17" ht="16.5">
      <c r="B11" s="77" t="s">
        <v>60</v>
      </c>
      <c r="C11" s="28" t="s">
        <v>59</v>
      </c>
      <c r="D11" s="79" t="s">
        <v>32</v>
      </c>
      <c r="E11" s="92">
        <v>0</v>
      </c>
      <c r="F11" s="92">
        <v>0</v>
      </c>
      <c r="G11" s="92">
        <v>0</v>
      </c>
      <c r="H11" s="92">
        <v>0</v>
      </c>
      <c r="I11" s="92">
        <v>0</v>
      </c>
      <c r="J11" s="92">
        <v>0</v>
      </c>
      <c r="K11" s="92">
        <v>0</v>
      </c>
      <c r="L11" s="92">
        <v>0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</row>
    <row r="12" spans="2:17" ht="16.5">
      <c r="B12" s="7"/>
      <c r="C12" s="7"/>
      <c r="D12" s="78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91"/>
    </row>
    <row r="13" spans="2:17" ht="16.5">
      <c r="B13" s="80">
        <v>85801005</v>
      </c>
      <c r="C13" s="74" t="s">
        <v>3</v>
      </c>
      <c r="D13" s="68"/>
      <c r="E13" s="86">
        <f>+'Ingresos Del Día'!H28</f>
        <v>2466.5</v>
      </c>
      <c r="F13" s="86">
        <f>+'Ingresos Del Día'!H60</f>
        <v>1551.5</v>
      </c>
      <c r="G13" s="86">
        <f>+'Ingresos Del Día'!H94</f>
        <v>1424</v>
      </c>
      <c r="H13" s="86">
        <f>+'Ingresos Del Día'!H125</f>
        <v>1412</v>
      </c>
      <c r="I13" s="86">
        <f>+'Ingresos Del Día'!H160</f>
        <v>1798.5</v>
      </c>
      <c r="J13" s="86">
        <f>+'Ingresos Del Día'!H193</f>
        <v>1583</v>
      </c>
      <c r="K13" s="86">
        <f>+'Ingresos Del Día'!H227</f>
        <v>1395.5</v>
      </c>
      <c r="L13" s="86">
        <f>+'Ingresos Del Día'!H261</f>
        <v>1454</v>
      </c>
      <c r="M13" s="86">
        <f>+'Ingresos Del Día'!H293</f>
        <v>1278</v>
      </c>
      <c r="N13" s="86">
        <f>+'Ingresos Del Día'!H328</f>
        <v>1719</v>
      </c>
      <c r="O13" s="86">
        <f>+'Ingresos Del Día'!H360</f>
        <v>2520.44</v>
      </c>
      <c r="P13" s="86">
        <f>+'Ingresos Del Día'!H396</f>
        <v>1224</v>
      </c>
      <c r="Q13" s="86">
        <f t="shared" ref="Q13:Q25" si="3">SUM(E13:P13)</f>
        <v>19826.439999999999</v>
      </c>
    </row>
    <row r="14" spans="2:17" ht="16.5">
      <c r="B14" s="80">
        <v>85801006</v>
      </c>
      <c r="C14" s="81" t="s">
        <v>4</v>
      </c>
      <c r="D14" s="68"/>
      <c r="E14" s="93">
        <f>+'Ingresos Del Día'!I28</f>
        <v>12</v>
      </c>
      <c r="F14" s="86">
        <f>+'Ingresos Del Día'!I60</f>
        <v>7</v>
      </c>
      <c r="G14" s="86">
        <f>+'Ingresos Del Día'!I94</f>
        <v>10</v>
      </c>
      <c r="H14" s="86">
        <f>+'Ingresos Del Día'!I125</f>
        <v>3</v>
      </c>
      <c r="I14" s="86">
        <f>+'Ingresos Del Día'!I160</f>
        <v>8</v>
      </c>
      <c r="J14" s="86">
        <f>+'Ingresos Del Día'!I193</f>
        <v>3</v>
      </c>
      <c r="K14" s="86">
        <f>+'Ingresos Del Día'!I227</f>
        <v>9</v>
      </c>
      <c r="L14" s="86">
        <f>+'Ingresos Del Día'!I261</f>
        <v>12</v>
      </c>
      <c r="M14" s="86">
        <f>+'Ingresos Del Día'!I293</f>
        <v>5</v>
      </c>
      <c r="N14" s="86">
        <f>+'Ingresos Del Día'!I328</f>
        <v>9</v>
      </c>
      <c r="O14" s="86">
        <f>+'Ingresos Del Día'!I360</f>
        <v>11</v>
      </c>
      <c r="P14" s="86">
        <f>+'Ingresos Del Día'!I396</f>
        <v>9</v>
      </c>
      <c r="Q14" s="86">
        <f t="shared" si="3"/>
        <v>98</v>
      </c>
    </row>
    <row r="15" spans="2:17" ht="16.5">
      <c r="B15" s="80">
        <v>85801008</v>
      </c>
      <c r="C15" s="74" t="s">
        <v>5</v>
      </c>
      <c r="D15" s="68"/>
      <c r="E15" s="93">
        <f>+'Ingresos Del Día'!J28</f>
        <v>826.17000000000007</v>
      </c>
      <c r="F15" s="86">
        <f>+'Ingresos Del Día'!J60</f>
        <v>1068.6300000000001</v>
      </c>
      <c r="G15" s="86">
        <f>+'Ingresos Del Día'!J94</f>
        <v>1619.2900000000002</v>
      </c>
      <c r="H15" s="86">
        <f>+'Ingresos Del Día'!J125</f>
        <v>1183.26</v>
      </c>
      <c r="I15" s="86">
        <f>+'Ingresos Del Día'!J160</f>
        <v>1760.7829999999999</v>
      </c>
      <c r="J15" s="86">
        <f>+'Ingresos Del Día'!J193</f>
        <v>686.57999999999993</v>
      </c>
      <c r="K15" s="86">
        <f>+'Ingresos Del Día'!J227</f>
        <v>1350.09</v>
      </c>
      <c r="L15" s="86">
        <f>+'Ingresos Del Día'!J261</f>
        <v>1431.52</v>
      </c>
      <c r="M15" s="86">
        <f>+'Ingresos Del Día'!J293</f>
        <v>1763.2699999999998</v>
      </c>
      <c r="N15" s="86">
        <f>+'Ingresos Del Día'!J328</f>
        <v>653.61000000000013</v>
      </c>
      <c r="O15" s="86">
        <f>+'Ingresos Del Día'!J360</f>
        <v>1429.0140000000001</v>
      </c>
      <c r="P15" s="86">
        <f>+'Ingresos Del Día'!J396</f>
        <v>2052.67</v>
      </c>
      <c r="Q15" s="86">
        <f t="shared" si="3"/>
        <v>15824.887000000001</v>
      </c>
    </row>
    <row r="16" spans="2:17" ht="16.5">
      <c r="B16" s="80">
        <v>85801009</v>
      </c>
      <c r="C16" s="74" t="s">
        <v>6</v>
      </c>
      <c r="D16" s="68"/>
      <c r="E16" s="94">
        <f>+'Ingresos Del Día'!K28</f>
        <v>16938.32</v>
      </c>
      <c r="F16" s="87">
        <f>+'Ingresos Del Día'!K60</f>
        <v>15233.62</v>
      </c>
      <c r="G16" s="87">
        <f>+'Ingresos Del Día'!K94</f>
        <v>16244.89</v>
      </c>
      <c r="H16" s="87">
        <f>+'Ingresos Del Día'!K125</f>
        <v>11041.88</v>
      </c>
      <c r="I16" s="87">
        <f>+'Ingresos Del Día'!K160</f>
        <v>21023.569999999996</v>
      </c>
      <c r="J16" s="87">
        <f>+'Ingresos Del Día'!K193</f>
        <v>8727.8000000000011</v>
      </c>
      <c r="K16" s="86">
        <f>+'Ingresos Del Día'!K227</f>
        <v>17172.059999999998</v>
      </c>
      <c r="L16" s="86">
        <f>+'Ingresos Del Día'!K261</f>
        <v>15530.689999999999</v>
      </c>
      <c r="M16" s="86">
        <f>+'Ingresos Del Día'!K293</f>
        <v>18572.099999999999</v>
      </c>
      <c r="N16" s="86">
        <f>+'Ingresos Del Día'!K328</f>
        <v>9332.35</v>
      </c>
      <c r="O16" s="86">
        <f>+'Ingresos Del Día'!K360</f>
        <v>16707.490000000002</v>
      </c>
      <c r="P16" s="86">
        <f>+'Ingresos Del Día'!K396</f>
        <v>17459.75</v>
      </c>
      <c r="Q16" s="86">
        <f t="shared" si="3"/>
        <v>183984.52</v>
      </c>
    </row>
    <row r="17" spans="2:17" ht="16.5">
      <c r="B17" s="80">
        <v>85801099</v>
      </c>
      <c r="C17" s="74" t="s">
        <v>7</v>
      </c>
      <c r="D17" s="68"/>
      <c r="E17" s="94">
        <f>+'Ingresos Del Día'!L28</f>
        <v>101.09</v>
      </c>
      <c r="F17" s="87">
        <f>+'Ingresos Del Día'!L60</f>
        <v>308.29999999999995</v>
      </c>
      <c r="G17" s="87">
        <f>+'Ingresos Del Día'!L94</f>
        <v>337.8</v>
      </c>
      <c r="H17" s="87">
        <f>+'Ingresos Del Día'!L125</f>
        <v>360.62</v>
      </c>
      <c r="I17" s="87">
        <f>+'Ingresos Del Día'!L160</f>
        <v>785.87</v>
      </c>
      <c r="J17" s="87">
        <f>+'Ingresos Del Día'!L193</f>
        <v>308.81</v>
      </c>
      <c r="K17" s="86">
        <f>+'Ingresos Del Día'!L227</f>
        <v>377.44999999999993</v>
      </c>
      <c r="L17" s="86">
        <f>+'Ingresos Del Día'!L261</f>
        <v>480.72</v>
      </c>
      <c r="M17" s="86">
        <f>+'Ingresos Del Día'!L293</f>
        <v>460.13</v>
      </c>
      <c r="N17" s="86">
        <f>+'Ingresos Del Día'!L328</f>
        <v>343.09000000000003</v>
      </c>
      <c r="O17" s="86">
        <f>+'Ingresos Del Día'!L360</f>
        <v>382.21</v>
      </c>
      <c r="P17" s="86">
        <f>+'Ingresos Del Día'!L396</f>
        <v>335.15999999999997</v>
      </c>
      <c r="Q17" s="86">
        <f t="shared" si="3"/>
        <v>4581.25</v>
      </c>
    </row>
    <row r="18" spans="2:17" ht="15" customHeight="1">
      <c r="B18" s="80">
        <v>85801011</v>
      </c>
      <c r="C18" s="74" t="s">
        <v>8</v>
      </c>
      <c r="D18" s="68"/>
      <c r="E18" s="94">
        <f>+'Ingresos Del Día'!M28</f>
        <v>143</v>
      </c>
      <c r="F18" s="87">
        <f>+'Ingresos Del Día'!M60</f>
        <v>107</v>
      </c>
      <c r="G18" s="87">
        <f>+'Ingresos Del Día'!M94</f>
        <v>74</v>
      </c>
      <c r="H18" s="87">
        <f>+'Ingresos Del Día'!M125</f>
        <v>81</v>
      </c>
      <c r="I18" s="87">
        <f>+'Ingresos Del Día'!M160</f>
        <v>194</v>
      </c>
      <c r="J18" s="87">
        <f>+'Ingresos Del Día'!M193</f>
        <v>41</v>
      </c>
      <c r="K18" s="86">
        <f>+'Ingresos Del Día'!M227</f>
        <v>170</v>
      </c>
      <c r="L18" s="86">
        <f>+'Ingresos Del Día'!M261</f>
        <v>130</v>
      </c>
      <c r="M18" s="86">
        <f>+'Ingresos Del Día'!M293</f>
        <v>150</v>
      </c>
      <c r="N18" s="86">
        <f>+'Ingresos Del Día'!M328</f>
        <v>692</v>
      </c>
      <c r="O18" s="86">
        <f>+'Ingresos Del Día'!M360</f>
        <v>224</v>
      </c>
      <c r="P18" s="86">
        <f>+'Ingresos Del Día'!M396</f>
        <v>115</v>
      </c>
      <c r="Q18" s="86">
        <f t="shared" si="3"/>
        <v>2121</v>
      </c>
    </row>
    <row r="19" spans="2:17" ht="16.5">
      <c r="B19" s="80">
        <v>85801014</v>
      </c>
      <c r="C19" s="74" t="s">
        <v>9</v>
      </c>
      <c r="D19" s="68"/>
      <c r="E19" s="94">
        <f>+'Ingresos Del Día'!N28</f>
        <v>4610.3000000000011</v>
      </c>
      <c r="F19" s="87">
        <f>+'Ingresos Del Día'!N60</f>
        <v>3465.7900000000004</v>
      </c>
      <c r="G19" s="87">
        <f>+'Ingresos Del Día'!N94</f>
        <v>4975.0200000000004</v>
      </c>
      <c r="H19" s="87">
        <f>+'Ingresos Del Día'!N125</f>
        <v>3637.4599999999996</v>
      </c>
      <c r="I19" s="87">
        <f>+'Ingresos Del Día'!N160</f>
        <v>4991.9899999999989</v>
      </c>
      <c r="J19" s="87">
        <f>+'Ingresos Del Día'!N193</f>
        <v>5391.7900000000009</v>
      </c>
      <c r="K19" s="86">
        <f>+'Ingresos Del Día'!N227</f>
        <v>4564.4399999999987</v>
      </c>
      <c r="L19" s="86">
        <f>+'Ingresos Del Día'!N261</f>
        <v>4527.7699999999995</v>
      </c>
      <c r="M19" s="86">
        <f>+'Ingresos Del Día'!N293</f>
        <v>5359.77</v>
      </c>
      <c r="N19" s="86">
        <f>+'Ingresos Del Día'!N328</f>
        <v>3294.1899999999996</v>
      </c>
      <c r="O19" s="86">
        <f>+'Ingresos Del Día'!N360</f>
        <v>4600.76</v>
      </c>
      <c r="P19" s="86">
        <f>+'Ingresos Del Día'!N396</f>
        <v>6262.59</v>
      </c>
      <c r="Q19" s="86">
        <f t="shared" si="3"/>
        <v>55681.87000000001</v>
      </c>
    </row>
    <row r="20" spans="2:17" ht="16.5">
      <c r="B20" s="80">
        <v>85801015</v>
      </c>
      <c r="C20" s="74" t="s">
        <v>10</v>
      </c>
      <c r="D20" s="68"/>
      <c r="E20" s="94">
        <f>+'Ingresos Del Día'!O28</f>
        <v>8683.0300000000007</v>
      </c>
      <c r="F20" s="87">
        <f>+'Ingresos Del Día'!O60</f>
        <v>5420.76</v>
      </c>
      <c r="G20" s="87">
        <f>+'Ingresos Del Día'!O94</f>
        <v>4828.6499999999996</v>
      </c>
      <c r="H20" s="87">
        <f>+'Ingresos Del Día'!O125</f>
        <v>7424.670000000001</v>
      </c>
      <c r="I20" s="87">
        <f>+'Ingresos Del Día'!O160</f>
        <v>7653.5399999999991</v>
      </c>
      <c r="J20" s="87">
        <f>+'Ingresos Del Día'!O193</f>
        <v>6046.7200000000012</v>
      </c>
      <c r="K20" s="86">
        <f>+'Ingresos Del Día'!O227</f>
        <v>7872.2699999999986</v>
      </c>
      <c r="L20" s="86">
        <f>+'Ingresos Del Día'!O261</f>
        <v>5961.34</v>
      </c>
      <c r="M20" s="86">
        <f>+'Ingresos Del Día'!O293</f>
        <v>5469.8200000000006</v>
      </c>
      <c r="N20" s="86">
        <f>+'Ingresos Del Día'!O328</f>
        <v>6015.99</v>
      </c>
      <c r="O20" s="86">
        <f>+'Ingresos Del Día'!O360</f>
        <v>6384.3999999999987</v>
      </c>
      <c r="P20" s="86">
        <f>+'Ingresos Del Día'!O396</f>
        <v>5479.8900000000012</v>
      </c>
      <c r="Q20" s="86">
        <f t="shared" si="3"/>
        <v>77241.079999999987</v>
      </c>
    </row>
    <row r="21" spans="2:17" ht="16.5">
      <c r="B21" s="80">
        <v>85801017</v>
      </c>
      <c r="C21" s="74" t="s">
        <v>11</v>
      </c>
      <c r="D21" s="68"/>
      <c r="E21" s="94">
        <f>+'Ingresos Del Día'!P28</f>
        <v>1456.87</v>
      </c>
      <c r="F21" s="87">
        <f>+'Ingresos Del Día'!P60</f>
        <v>1368.7599999999998</v>
      </c>
      <c r="G21" s="87">
        <f>+'Ingresos Del Día'!P94</f>
        <v>1396.65</v>
      </c>
      <c r="H21" s="87">
        <f>+'Ingresos Del Día'!P125</f>
        <v>1231.1200000000003</v>
      </c>
      <c r="I21" s="87">
        <f>+'Ingresos Del Día'!P160</f>
        <v>2390.5400000000004</v>
      </c>
      <c r="J21" s="87">
        <f>+'Ingresos Del Día'!P193</f>
        <v>599.50000000000011</v>
      </c>
      <c r="K21" s="86">
        <f>+'Ingresos Del Día'!P227</f>
        <v>1915.27</v>
      </c>
      <c r="L21" s="86">
        <f>+'Ingresos Del Día'!P261</f>
        <v>1669.6499999999999</v>
      </c>
      <c r="M21" s="86">
        <f>+'Ingresos Del Día'!P293</f>
        <v>2133.37</v>
      </c>
      <c r="N21" s="86">
        <f>+'Ingresos Del Día'!P328</f>
        <v>1635.11</v>
      </c>
      <c r="O21" s="86">
        <f>+'Ingresos Del Día'!P360</f>
        <v>1870.6699999999998</v>
      </c>
      <c r="P21" s="86">
        <f>+'Ingresos Del Día'!P396</f>
        <v>1876.92</v>
      </c>
      <c r="Q21" s="86">
        <f t="shared" si="3"/>
        <v>19544.43</v>
      </c>
    </row>
    <row r="22" spans="2:17" ht="16.5">
      <c r="B22" s="80">
        <v>85801018</v>
      </c>
      <c r="C22" s="74" t="s">
        <v>12</v>
      </c>
      <c r="D22" s="68"/>
      <c r="E22" s="93">
        <f>+'Ingresos Del Día'!Q28</f>
        <v>25659</v>
      </c>
      <c r="F22" s="86">
        <f>+'Ingresos Del Día'!Q60</f>
        <v>22330</v>
      </c>
      <c r="G22" s="86">
        <f>+'Ingresos Del Día'!Q94</f>
        <v>18580</v>
      </c>
      <c r="H22" s="86">
        <f>+'Ingresos Del Día'!Q125</f>
        <v>0</v>
      </c>
      <c r="I22" s="86">
        <f>+'Ingresos Del Día'!Q160</f>
        <v>13814</v>
      </c>
      <c r="J22" s="86">
        <f>+'Ingresos Del Día'!Q193</f>
        <v>53990</v>
      </c>
      <c r="K22" s="86">
        <f>+'Ingresos Del Día'!Q227</f>
        <v>18080</v>
      </c>
      <c r="L22" s="86">
        <f>+'Ingresos Del Día'!Q261</f>
        <v>27394</v>
      </c>
      <c r="M22" s="86">
        <f>+'Ingresos Del Día'!Q293</f>
        <v>23830</v>
      </c>
      <c r="N22" s="86">
        <f>+'Ingresos Del Día'!Q328</f>
        <v>19330</v>
      </c>
      <c r="O22" s="86">
        <f>+'Ingresos Del Día'!Q360</f>
        <v>26894</v>
      </c>
      <c r="P22" s="86">
        <f>+'Ingresos Del Día'!Q396</f>
        <v>22625</v>
      </c>
      <c r="Q22" s="86">
        <f t="shared" si="3"/>
        <v>272526</v>
      </c>
    </row>
    <row r="23" spans="2:17" ht="16.5">
      <c r="B23" s="80">
        <v>85801019</v>
      </c>
      <c r="C23" s="74" t="s">
        <v>13</v>
      </c>
      <c r="D23" s="68"/>
      <c r="E23" s="93">
        <f>+'Ingresos Del Día'!R28</f>
        <v>450.5</v>
      </c>
      <c r="F23" s="86">
        <f>+'Ingresos Del Día'!R60</f>
        <v>287.5</v>
      </c>
      <c r="G23" s="86">
        <f>+'Ingresos Del Día'!R94</f>
        <v>147.5</v>
      </c>
      <c r="H23" s="86">
        <f>+'Ingresos Del Día'!R125</f>
        <v>128.5</v>
      </c>
      <c r="I23" s="86">
        <f>+'Ingresos Del Día'!R160</f>
        <v>166</v>
      </c>
      <c r="J23" s="86">
        <f>+'Ingresos Del Día'!R193</f>
        <v>97.5</v>
      </c>
      <c r="K23" s="86">
        <f>+'Ingresos Del Día'!R227</f>
        <v>198.5</v>
      </c>
      <c r="L23" s="86">
        <f>+'Ingresos Del Día'!R261</f>
        <v>138</v>
      </c>
      <c r="M23" s="86">
        <f>+'Ingresos Del Día'!R293</f>
        <v>95</v>
      </c>
      <c r="N23" s="86">
        <f>+'Ingresos Del Día'!R328</f>
        <v>37.5</v>
      </c>
      <c r="O23" s="86">
        <f>+'Ingresos Del Día'!R360</f>
        <v>147.44999999999999</v>
      </c>
      <c r="P23" s="86">
        <f>+'Ingresos Del Día'!R396</f>
        <v>74.12</v>
      </c>
      <c r="Q23" s="86">
        <f t="shared" si="3"/>
        <v>1968.0700000000002</v>
      </c>
    </row>
    <row r="24" spans="2:17" ht="16.5">
      <c r="B24" s="80">
        <v>85803010</v>
      </c>
      <c r="C24" s="81" t="s">
        <v>14</v>
      </c>
      <c r="D24" s="68"/>
      <c r="E24" s="93">
        <f>+'Ingresos Del Día'!S28</f>
        <v>11489.72</v>
      </c>
      <c r="F24" s="86">
        <f>+'Ingresos Del Día'!S60</f>
        <v>2536.64</v>
      </c>
      <c r="G24" s="86">
        <f>+'Ingresos Del Día'!S94</f>
        <v>10606.28</v>
      </c>
      <c r="H24" s="86">
        <f>+'Ingresos Del Día'!S125</f>
        <v>6299.33</v>
      </c>
      <c r="I24" s="86">
        <f>+'Ingresos Del Día'!S160</f>
        <v>4587.4800000000005</v>
      </c>
      <c r="J24" s="86">
        <f>+'Ingresos Del Día'!S193</f>
        <v>2814.97</v>
      </c>
      <c r="K24" s="86">
        <f>+'Ingresos Del Día'!S227</f>
        <v>2292.9699999999998</v>
      </c>
      <c r="L24" s="86">
        <f>+'Ingresos Del Día'!S261</f>
        <v>5569.8</v>
      </c>
      <c r="M24" s="86">
        <f>+'Ingresos Del Día'!S293</f>
        <v>12559.130000000001</v>
      </c>
      <c r="N24" s="86">
        <f>+'Ingresos Del Día'!S328</f>
        <v>3780.86</v>
      </c>
      <c r="O24" s="86">
        <f>+'Ingresos Del Día'!S360</f>
        <v>3044.29</v>
      </c>
      <c r="P24" s="86">
        <f>+'Ingresos Del Día'!S396</f>
        <v>22494.720000000001</v>
      </c>
      <c r="Q24" s="86">
        <f t="shared" si="3"/>
        <v>88076.19</v>
      </c>
    </row>
    <row r="25" spans="2:17" ht="16.5">
      <c r="B25" s="80">
        <v>85803099</v>
      </c>
      <c r="C25" s="74" t="s">
        <v>15</v>
      </c>
      <c r="D25" s="68"/>
      <c r="E25" s="93">
        <f>+'Ingresos Del Día'!T28</f>
        <v>0</v>
      </c>
      <c r="F25" s="86">
        <f>+'Ingresos Del Día'!T60</f>
        <v>0</v>
      </c>
      <c r="G25" s="86">
        <f>+'Ingresos Del Día'!T94</f>
        <v>0</v>
      </c>
      <c r="H25" s="86">
        <f>+'Ingresos Del Día'!T125</f>
        <v>0</v>
      </c>
      <c r="I25" s="86">
        <f>+'Ingresos Del Día'!T160</f>
        <v>0</v>
      </c>
      <c r="J25" s="86">
        <f>+'Ingresos Del Día'!T193</f>
        <v>0</v>
      </c>
      <c r="K25" s="86">
        <f>+'Ingresos Del Día'!T227</f>
        <v>0</v>
      </c>
      <c r="L25" s="86">
        <f>+'Ingresos Del Día'!T261</f>
        <v>0</v>
      </c>
      <c r="M25" s="86">
        <f>+'Ingresos Del Día'!T293</f>
        <v>0</v>
      </c>
      <c r="N25" s="86">
        <f>+'Ingresos Del Día'!T328</f>
        <v>0</v>
      </c>
      <c r="O25" s="86">
        <f>+'Ingresos Del Día'!T360</f>
        <v>0</v>
      </c>
      <c r="P25" s="86">
        <f>+'Ingresos Del Día'!T396</f>
        <v>0</v>
      </c>
      <c r="Q25" s="86">
        <f t="shared" si="3"/>
        <v>0</v>
      </c>
    </row>
    <row r="26" spans="2:17" ht="16.5">
      <c r="B26" s="82">
        <v>21312001</v>
      </c>
      <c r="C26" s="30" t="s">
        <v>23</v>
      </c>
      <c r="D26" s="68"/>
      <c r="E26" s="90">
        <f>SUM(E13:E25)</f>
        <v>72836.5</v>
      </c>
      <c r="F26" s="90">
        <f t="shared" ref="F26:P26" si="4">SUM(F13:F25)</f>
        <v>53685.5</v>
      </c>
      <c r="G26" s="90">
        <f t="shared" si="4"/>
        <v>60244.08</v>
      </c>
      <c r="H26" s="90">
        <f t="shared" si="4"/>
        <v>32802.840000000004</v>
      </c>
      <c r="I26" s="90">
        <f t="shared" si="4"/>
        <v>59174.272999999994</v>
      </c>
      <c r="J26" s="90">
        <f t="shared" si="4"/>
        <v>80290.670000000013</v>
      </c>
      <c r="K26" s="90">
        <f t="shared" si="4"/>
        <v>55397.549999999996</v>
      </c>
      <c r="L26" s="90">
        <f>SUM(L13:L25)</f>
        <v>64299.490000000005</v>
      </c>
      <c r="M26" s="90">
        <f t="shared" si="4"/>
        <v>71675.590000000011</v>
      </c>
      <c r="N26" s="90">
        <f t="shared" si="4"/>
        <v>46842.700000000004</v>
      </c>
      <c r="O26" s="90">
        <f t="shared" si="4"/>
        <v>64215.724000000002</v>
      </c>
      <c r="P26" s="90">
        <f t="shared" si="4"/>
        <v>80008.820000000007</v>
      </c>
      <c r="Q26" s="90">
        <f>SUM(E26:P26)</f>
        <v>741473.73699999996</v>
      </c>
    </row>
    <row r="27" spans="2:17" ht="16.5">
      <c r="B27" s="7"/>
      <c r="C27" s="7"/>
      <c r="D27" s="6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</row>
    <row r="28" spans="2:17" ht="16.5">
      <c r="B28" s="7"/>
      <c r="C28" s="7"/>
      <c r="D28" s="79" t="s">
        <v>33</v>
      </c>
      <c r="E28" s="92">
        <v>0</v>
      </c>
      <c r="F28" s="92">
        <v>0</v>
      </c>
      <c r="G28" s="92">
        <v>0</v>
      </c>
      <c r="H28" s="92">
        <v>0</v>
      </c>
      <c r="I28" s="92">
        <v>0</v>
      </c>
      <c r="J28" s="92">
        <v>0</v>
      </c>
      <c r="K28" s="92">
        <v>0</v>
      </c>
      <c r="L28" s="92">
        <v>0</v>
      </c>
      <c r="M28" s="92">
        <v>0</v>
      </c>
      <c r="N28" s="92">
        <v>0</v>
      </c>
      <c r="O28" s="92">
        <v>0</v>
      </c>
      <c r="P28" s="92">
        <v>0</v>
      </c>
      <c r="Q28" s="92">
        <f>SUM(E28:P28)</f>
        <v>0</v>
      </c>
    </row>
    <row r="29" spans="2:17" ht="16.5">
      <c r="B29" s="7"/>
      <c r="C29" s="7"/>
      <c r="D29" s="79" t="s">
        <v>32</v>
      </c>
      <c r="E29" s="92">
        <v>0</v>
      </c>
      <c r="F29" s="92">
        <v>0</v>
      </c>
      <c r="G29" s="92">
        <v>0</v>
      </c>
      <c r="H29" s="92">
        <v>0</v>
      </c>
      <c r="I29" s="92">
        <v>0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  <c r="P29" s="92">
        <v>0</v>
      </c>
      <c r="Q29" s="92">
        <v>0</v>
      </c>
    </row>
    <row r="30" spans="2:17" ht="16.5">
      <c r="B30" s="7"/>
      <c r="C30" s="7"/>
      <c r="D30" s="6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</row>
    <row r="31" spans="2:17" ht="16.5">
      <c r="B31" s="83">
        <v>85807001</v>
      </c>
      <c r="C31" s="74" t="s">
        <v>25</v>
      </c>
      <c r="D31" s="68"/>
      <c r="E31" s="86">
        <f>+'Ingresos Del Día'!V28</f>
        <v>8245.99</v>
      </c>
      <c r="F31" s="86">
        <f>+'Ingresos Del Día'!V60</f>
        <v>4838.84</v>
      </c>
      <c r="G31" s="86">
        <f>+'Ingresos Del Día'!V94</f>
        <v>4700.2999999999993</v>
      </c>
      <c r="H31" s="86">
        <f>+'Ingresos Del Día'!V125</f>
        <v>7176.7900000000009</v>
      </c>
      <c r="I31" s="86">
        <f>+'Ingresos Del Día'!V160</f>
        <v>8247.619999999999</v>
      </c>
      <c r="J31" s="86">
        <f>+'Ingresos Del Día'!V193</f>
        <v>6556.2300000000014</v>
      </c>
      <c r="K31" s="86">
        <f>+'Ingresos Del Día'!V227</f>
        <v>6886.88</v>
      </c>
      <c r="L31" s="86">
        <f>+'Ingresos Del Día'!V261</f>
        <v>7688.51</v>
      </c>
      <c r="M31" s="86">
        <f>+'Ingresos Del Día'!V293</f>
        <v>6117.9499999999989</v>
      </c>
      <c r="N31" s="86">
        <f>+'Ingresos Del Día'!V328</f>
        <v>5664.3100000000013</v>
      </c>
      <c r="O31" s="86">
        <f>+'Ingresos Del Día'!V360</f>
        <v>6717.2399999999989</v>
      </c>
      <c r="P31" s="86">
        <f>+'Ingresos Del Día'!V396</f>
        <v>5428.44</v>
      </c>
      <c r="Q31" s="86">
        <f>SUM(E31:P31)</f>
        <v>78269.100000000006</v>
      </c>
    </row>
    <row r="32" spans="2:17" ht="16.5">
      <c r="B32" s="83">
        <v>85807099</v>
      </c>
      <c r="C32" s="74" t="s">
        <v>16</v>
      </c>
      <c r="D32" s="68"/>
      <c r="E32" s="86">
        <f>+'Ingresos Del Día'!W28</f>
        <v>0</v>
      </c>
      <c r="F32" s="86">
        <f>+'Ingresos Del Día'!W60</f>
        <v>0</v>
      </c>
      <c r="G32" s="86">
        <f>+'Ingresos Del Día'!W94</f>
        <v>0</v>
      </c>
      <c r="H32" s="86">
        <f>+'Ingresos Del Día'!W125</f>
        <v>0</v>
      </c>
      <c r="I32" s="86">
        <f>+'Ingresos Del Día'!W160</f>
        <v>0</v>
      </c>
      <c r="J32" s="86">
        <f>+'Ingresos Del Día'!W193</f>
        <v>0</v>
      </c>
      <c r="K32" s="86">
        <f>+'Ingresos Del Día'!W227</f>
        <v>0</v>
      </c>
      <c r="L32" s="86">
        <f>+'Ingresos Del Día'!W261</f>
        <v>0</v>
      </c>
      <c r="M32" s="86">
        <f>+'Ingresos Del Día'!W293</f>
        <v>0</v>
      </c>
      <c r="N32" s="86">
        <f>+'Ingresos Del Día'!W328</f>
        <v>0</v>
      </c>
      <c r="O32" s="86">
        <f>+'Ingresos Del Día'!W360</f>
        <v>0</v>
      </c>
      <c r="P32" s="86">
        <f>+'Ingresos Del Día'!W396</f>
        <v>0</v>
      </c>
      <c r="Q32" s="86">
        <f>SUM(E32:P32)</f>
        <v>0</v>
      </c>
    </row>
    <row r="33" spans="2:17" ht="16.5">
      <c r="B33" s="84">
        <v>21314001</v>
      </c>
      <c r="C33" s="30" t="s">
        <v>24</v>
      </c>
      <c r="D33" s="68"/>
      <c r="E33" s="90">
        <f>SUM(E31:E32)</f>
        <v>8245.99</v>
      </c>
      <c r="F33" s="90">
        <f>SUM(F31:F32)</f>
        <v>4838.84</v>
      </c>
      <c r="G33" s="90">
        <f t="shared" ref="G33:P33" si="5">SUM(G31:G32)</f>
        <v>4700.2999999999993</v>
      </c>
      <c r="H33" s="90">
        <f t="shared" si="5"/>
        <v>7176.7900000000009</v>
      </c>
      <c r="I33" s="90">
        <f t="shared" si="5"/>
        <v>8247.619999999999</v>
      </c>
      <c r="J33" s="90">
        <f t="shared" si="5"/>
        <v>6556.2300000000014</v>
      </c>
      <c r="K33" s="90">
        <f t="shared" si="5"/>
        <v>6886.88</v>
      </c>
      <c r="L33" s="90">
        <f>SUM(L31:L32)</f>
        <v>7688.51</v>
      </c>
      <c r="M33" s="90">
        <f t="shared" si="5"/>
        <v>6117.9499999999989</v>
      </c>
      <c r="N33" s="90">
        <f t="shared" si="5"/>
        <v>5664.3100000000013</v>
      </c>
      <c r="O33" s="90">
        <f t="shared" si="5"/>
        <v>6717.2399999999989</v>
      </c>
      <c r="P33" s="90">
        <f t="shared" si="5"/>
        <v>5428.44</v>
      </c>
      <c r="Q33" s="90">
        <f>SUM(E33:P33)</f>
        <v>78269.100000000006</v>
      </c>
    </row>
    <row r="34" spans="2:17" ht="16.5">
      <c r="B34" s="85"/>
      <c r="C34" s="28"/>
      <c r="D34" s="6"/>
      <c r="E34" s="91"/>
      <c r="F34" s="91"/>
      <c r="G34" s="91" t="s">
        <v>36</v>
      </c>
      <c r="H34" s="91"/>
      <c r="I34" s="91"/>
      <c r="J34" s="91"/>
      <c r="K34" s="91"/>
      <c r="L34" s="91"/>
      <c r="M34" s="91"/>
      <c r="N34" s="91"/>
      <c r="O34" s="91"/>
      <c r="P34" s="91"/>
      <c r="Q34" s="91"/>
    </row>
    <row r="35" spans="2:17" ht="16.5">
      <c r="B35" s="85"/>
      <c r="C35" s="85"/>
      <c r="D35" s="79" t="s">
        <v>31</v>
      </c>
      <c r="E35" s="92">
        <v>0</v>
      </c>
      <c r="F35" s="92">
        <v>0</v>
      </c>
      <c r="G35" s="92">
        <v>0</v>
      </c>
      <c r="H35" s="92">
        <v>0</v>
      </c>
      <c r="I35" s="92">
        <v>0</v>
      </c>
      <c r="J35" s="92">
        <v>0</v>
      </c>
      <c r="K35" s="92">
        <v>0</v>
      </c>
      <c r="L35" s="92">
        <v>0</v>
      </c>
      <c r="M35" s="92">
        <v>0</v>
      </c>
      <c r="N35" s="92">
        <v>0</v>
      </c>
      <c r="O35" s="92">
        <v>0</v>
      </c>
      <c r="P35" s="92">
        <v>0</v>
      </c>
      <c r="Q35" s="92">
        <f>SUM(E35:P35)</f>
        <v>0</v>
      </c>
    </row>
    <row r="36" spans="2:17" ht="16.5">
      <c r="B36" s="85"/>
      <c r="C36" s="85"/>
      <c r="D36" s="79" t="s">
        <v>32</v>
      </c>
      <c r="E36" s="92">
        <v>0</v>
      </c>
      <c r="F36" s="92">
        <v>0</v>
      </c>
      <c r="G36" s="92">
        <v>0</v>
      </c>
      <c r="H36" s="92">
        <v>0</v>
      </c>
      <c r="I36" s="92">
        <v>0</v>
      </c>
      <c r="J36" s="92">
        <v>0</v>
      </c>
      <c r="K36" s="92">
        <v>0</v>
      </c>
      <c r="L36" s="92">
        <v>0</v>
      </c>
      <c r="M36" s="92">
        <v>0</v>
      </c>
      <c r="N36" s="92">
        <v>0</v>
      </c>
      <c r="O36" s="92">
        <v>0</v>
      </c>
      <c r="P36" s="92">
        <v>0</v>
      </c>
      <c r="Q36" s="92">
        <v>0</v>
      </c>
    </row>
    <row r="37" spans="2:17" ht="16.5">
      <c r="B37" s="85"/>
      <c r="C37" s="28"/>
      <c r="D37" s="6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</row>
    <row r="38" spans="2:17" ht="16.5">
      <c r="B38" s="83">
        <v>85601002</v>
      </c>
      <c r="C38" s="74" t="s">
        <v>17</v>
      </c>
      <c r="D38" s="68"/>
      <c r="E38" s="86">
        <f>+'Ingresos Del Día'!Y28</f>
        <v>0</v>
      </c>
      <c r="F38" s="86">
        <f>+'Ingresos Del Día'!Y60</f>
        <v>1.1299999999999999</v>
      </c>
      <c r="G38" s="86">
        <f>+'Ingresos Del Día'!Y94</f>
        <v>0</v>
      </c>
      <c r="H38" s="86">
        <f>+'Ingresos Del Día'!Y125</f>
        <v>23.540000000000003</v>
      </c>
      <c r="I38" s="86">
        <f>+'Ingresos Del Día'!Y160</f>
        <v>1800.8700000000001</v>
      </c>
      <c r="J38" s="86">
        <f>+'Ingresos Del Día'!Y193</f>
        <v>2467.15</v>
      </c>
      <c r="K38" s="86">
        <f>+'Ingresos Del Día'!Y227</f>
        <v>153.72999999999999</v>
      </c>
      <c r="L38" s="86">
        <f>+'Ingresos Del Día'!Y261</f>
        <v>5.5</v>
      </c>
      <c r="M38" s="86">
        <f>+'Ingresos Del Día'!Y293</f>
        <v>663.4</v>
      </c>
      <c r="N38" s="86">
        <f>+'Ingresos Del Día'!Y328</f>
        <v>1181.45</v>
      </c>
      <c r="O38" s="86">
        <f>+'Ingresos Del Día'!Y360</f>
        <v>2290.7000000000003</v>
      </c>
      <c r="P38" s="86">
        <f>+'Ingresos Del Día'!Y396</f>
        <v>2374.6400000000003</v>
      </c>
      <c r="Q38" s="86">
        <f>SUM(E38:P38)</f>
        <v>10962.11</v>
      </c>
    </row>
    <row r="39" spans="2:17" ht="16.5">
      <c r="B39" s="83">
        <v>85601012</v>
      </c>
      <c r="C39" s="81" t="s">
        <v>18</v>
      </c>
      <c r="D39" s="68"/>
      <c r="E39" s="86">
        <f>+'Ingresos Del Día'!Z28</f>
        <v>37.840000000000003</v>
      </c>
      <c r="F39" s="86">
        <f>+'Ingresos Del Día'!Z60</f>
        <v>17.13</v>
      </c>
      <c r="G39" s="86">
        <f>+'Ingresos Del Día'!Z94</f>
        <v>11.42</v>
      </c>
      <c r="H39" s="86">
        <f>+'Ingresos Del Día'!Z125</f>
        <v>3</v>
      </c>
      <c r="I39" s="86">
        <f>+'Ingresos Del Día'!Z160</f>
        <v>40.840000000000003</v>
      </c>
      <c r="J39" s="86">
        <f>+'Ingresos Del Día'!Z193</f>
        <v>23.42</v>
      </c>
      <c r="K39" s="86">
        <f>+'Ingresos Del Día'!Z227</f>
        <v>21</v>
      </c>
      <c r="L39" s="86">
        <f>+'Ingresos Del Día'!Z261</f>
        <v>28.840000000000003</v>
      </c>
      <c r="M39" s="86">
        <f>+'Ingresos Del Día'!Z293</f>
        <v>23.42</v>
      </c>
      <c r="N39" s="86">
        <f>+'Ingresos Del Día'!Z328</f>
        <v>38.32</v>
      </c>
      <c r="O39" s="86">
        <f>+'Ingresos Del Día'!Z360</f>
        <v>28.840000000000003</v>
      </c>
      <c r="P39" s="86">
        <f>+'Ingresos Del Día'!Z396</f>
        <v>40.550000000000004</v>
      </c>
      <c r="Q39" s="86">
        <f>SUM(E39:P39)</f>
        <v>314.62000000000006</v>
      </c>
    </row>
    <row r="40" spans="2:17" ht="16.5">
      <c r="B40" s="83">
        <v>85601014</v>
      </c>
      <c r="C40" s="81" t="s">
        <v>19</v>
      </c>
      <c r="D40" s="68"/>
      <c r="E40" s="86">
        <f>+'Ingresos Del Día'!AA28</f>
        <v>0.15</v>
      </c>
      <c r="F40" s="86">
        <f>+'Ingresos Del Día'!AA60</f>
        <v>3.17</v>
      </c>
      <c r="G40" s="86">
        <f>+'Ingresos Del Día'!AA94</f>
        <v>0</v>
      </c>
      <c r="H40" s="86">
        <f>+'Ingresos Del Día'!AA125</f>
        <v>95.53</v>
      </c>
      <c r="I40" s="86">
        <f>+'Ingresos Del Día'!AA160</f>
        <v>1620.0100000000007</v>
      </c>
      <c r="J40" s="86">
        <f>+'Ingresos Del Día'!AA193</f>
        <v>1310.23</v>
      </c>
      <c r="K40" s="86">
        <f>+'Ingresos Del Día'!AA227</f>
        <v>186.81300000000002</v>
      </c>
      <c r="L40" s="86">
        <f>+'Ingresos Del Día'!AA261</f>
        <v>14.65</v>
      </c>
      <c r="M40" s="86">
        <f>+'Ingresos Del Día'!AA293</f>
        <v>773.61999999999989</v>
      </c>
      <c r="N40" s="86">
        <f>+'Ingresos Del Día'!AA328</f>
        <v>1099.02</v>
      </c>
      <c r="O40" s="86">
        <f>+'Ingresos Del Día'!AA360</f>
        <v>4293.96</v>
      </c>
      <c r="P40" s="86">
        <f>+'Ingresos Del Día'!AA396</f>
        <v>2177.7599999999998</v>
      </c>
      <c r="Q40" s="86">
        <f>SUM(E40:P40)</f>
        <v>11574.913000000002</v>
      </c>
    </row>
    <row r="41" spans="2:17" ht="16.5">
      <c r="B41" s="83">
        <v>85909099</v>
      </c>
      <c r="C41" s="74" t="s">
        <v>20</v>
      </c>
      <c r="D41" s="68"/>
      <c r="E41" s="86">
        <f>+'Ingresos Del Día'!AB28</f>
        <v>17</v>
      </c>
      <c r="F41" s="86">
        <f>+'Ingresos Del Día'!AB60</f>
        <v>869</v>
      </c>
      <c r="G41" s="86">
        <f>+'Ingresos Del Día'!AB94</f>
        <v>0</v>
      </c>
      <c r="H41" s="86">
        <f>+'Ingresos Del Día'!AB125</f>
        <v>90</v>
      </c>
      <c r="I41" s="86">
        <f>+'Ingresos Del Día'!AB160</f>
        <v>18.75</v>
      </c>
      <c r="J41" s="86">
        <f>+'Ingresos Del Día'!AB193</f>
        <v>0</v>
      </c>
      <c r="K41" s="86">
        <f>+'Ingresos Del Día'!AB227</f>
        <v>0</v>
      </c>
      <c r="L41" s="86">
        <f>+'Ingresos Del Día'!AB261</f>
        <v>0</v>
      </c>
      <c r="M41" s="86">
        <f>+'Ingresos Del Día'!AB293</f>
        <v>0</v>
      </c>
      <c r="N41" s="86">
        <f>+'Ingresos Del Día'!AB328</f>
        <v>240</v>
      </c>
      <c r="O41" s="86">
        <f>+'Ingresos Del Día'!AB360</f>
        <v>3700</v>
      </c>
      <c r="P41" s="86">
        <f>+'Ingresos Del Día'!AB396</f>
        <v>505.2</v>
      </c>
      <c r="Q41" s="86">
        <f>SUM(E41:P41)</f>
        <v>5439.95</v>
      </c>
    </row>
    <row r="42" spans="2:17" ht="16.5">
      <c r="B42" s="84">
        <v>21315001</v>
      </c>
      <c r="C42" s="30" t="s">
        <v>26</v>
      </c>
      <c r="D42" s="68"/>
      <c r="E42" s="90">
        <f>SUM(E38:E41)</f>
        <v>54.99</v>
      </c>
      <c r="F42" s="90">
        <f t="shared" ref="F42:P42" si="6">SUM(F38:F41)</f>
        <v>890.43</v>
      </c>
      <c r="G42" s="90">
        <f t="shared" si="6"/>
        <v>11.42</v>
      </c>
      <c r="H42" s="90">
        <f t="shared" si="6"/>
        <v>212.07</v>
      </c>
      <c r="I42" s="90">
        <f t="shared" si="6"/>
        <v>3480.4700000000007</v>
      </c>
      <c r="J42" s="90">
        <f t="shared" si="6"/>
        <v>3800.8</v>
      </c>
      <c r="K42" s="90">
        <f t="shared" si="6"/>
        <v>361.54300000000001</v>
      </c>
      <c r="L42" s="90">
        <f>SUM(L38:L41)</f>
        <v>48.99</v>
      </c>
      <c r="M42" s="90">
        <f t="shared" si="6"/>
        <v>1460.4399999999998</v>
      </c>
      <c r="N42" s="90">
        <f t="shared" si="6"/>
        <v>2558.79</v>
      </c>
      <c r="O42" s="90">
        <f t="shared" si="6"/>
        <v>10313.5</v>
      </c>
      <c r="P42" s="90">
        <f t="shared" si="6"/>
        <v>5098.1500000000005</v>
      </c>
      <c r="Q42" s="90">
        <f>SUM(E42:P42)</f>
        <v>28291.593000000001</v>
      </c>
    </row>
    <row r="43" spans="2:17" ht="16.5">
      <c r="B43" s="85"/>
      <c r="C43" s="28"/>
      <c r="D43" s="6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</row>
    <row r="44" spans="2:17" ht="16.5">
      <c r="B44" s="85"/>
      <c r="C44" s="28"/>
      <c r="D44" s="79" t="s">
        <v>31</v>
      </c>
      <c r="E44" s="92">
        <v>0</v>
      </c>
      <c r="F44" s="92">
        <v>0</v>
      </c>
      <c r="G44" s="92">
        <v>0</v>
      </c>
      <c r="H44" s="92">
        <v>0</v>
      </c>
      <c r="I44" s="92">
        <v>0</v>
      </c>
      <c r="J44" s="92">
        <v>0</v>
      </c>
      <c r="K44" s="92">
        <v>0</v>
      </c>
      <c r="L44" s="92">
        <v>0</v>
      </c>
      <c r="M44" s="92">
        <v>0</v>
      </c>
      <c r="N44" s="92">
        <v>0</v>
      </c>
      <c r="O44" s="92">
        <v>0</v>
      </c>
      <c r="P44" s="92">
        <v>0</v>
      </c>
      <c r="Q44" s="92">
        <f>SUM(E44:P44)</f>
        <v>0</v>
      </c>
    </row>
    <row r="45" spans="2:17" ht="16.5">
      <c r="B45" s="85"/>
      <c r="C45" s="28"/>
      <c r="D45" s="79" t="s">
        <v>32</v>
      </c>
      <c r="E45" s="92">
        <v>0</v>
      </c>
      <c r="F45" s="92">
        <v>0</v>
      </c>
      <c r="G45" s="92">
        <v>0</v>
      </c>
      <c r="H45" s="92">
        <v>0</v>
      </c>
      <c r="I45" s="92">
        <v>0</v>
      </c>
      <c r="J45" s="92">
        <v>0</v>
      </c>
      <c r="K45" s="92">
        <v>0</v>
      </c>
      <c r="L45" s="92">
        <v>0</v>
      </c>
      <c r="M45" s="92">
        <v>0</v>
      </c>
      <c r="N45" s="92">
        <v>0</v>
      </c>
      <c r="O45" s="92">
        <v>0</v>
      </c>
      <c r="P45" s="92">
        <v>0</v>
      </c>
      <c r="Q45" s="92">
        <v>0</v>
      </c>
    </row>
    <row r="46" spans="2:17" ht="16.5">
      <c r="B46" s="85"/>
      <c r="C46" s="28"/>
      <c r="D46" s="6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</row>
    <row r="47" spans="2:17" ht="16.5">
      <c r="B47" s="81" t="s">
        <v>21</v>
      </c>
      <c r="C47" s="81"/>
      <c r="D47" s="68"/>
      <c r="E47" s="86">
        <f>+'Ingresos Del Día'!AE28</f>
        <v>16771.680000000004</v>
      </c>
      <c r="F47" s="86">
        <f>+'Ingresos Del Día'!AD60</f>
        <v>9340.42</v>
      </c>
      <c r="G47" s="86">
        <f>+'Ingresos Del Día'!AD94</f>
        <v>35309.29</v>
      </c>
      <c r="H47" s="86">
        <f>+'Ingresos Del Día'!AD125</f>
        <v>25377.21</v>
      </c>
      <c r="I47" s="86">
        <f>+'Ingresos Del Día'!AD160</f>
        <v>22699.32</v>
      </c>
      <c r="J47" s="86">
        <f>+'Ingresos Del Día'!AD193</f>
        <v>18895.66</v>
      </c>
      <c r="K47" s="86">
        <f>+'Ingresos Del Día'!AD227</f>
        <v>26990.184000000001</v>
      </c>
      <c r="L47" s="86">
        <f>+'Ingresos Del Día'!AD261</f>
        <v>22983.640000000003</v>
      </c>
      <c r="M47" s="86">
        <f>+'Ingresos Del Día'!AD293</f>
        <v>27776.249999999996</v>
      </c>
      <c r="N47" s="86">
        <f>+'Ingresos Del Día'!AD328</f>
        <v>11855.105999999998</v>
      </c>
      <c r="O47" s="86">
        <f>+'Ingresos Del Día'!AD360</f>
        <v>22953.61</v>
      </c>
      <c r="P47" s="86">
        <f>+'Ingresos Del Día'!AD396</f>
        <v>44200.090000000004</v>
      </c>
      <c r="Q47" s="86">
        <f>SUM(E47:P47)</f>
        <v>285152.46000000008</v>
      </c>
    </row>
    <row r="48" spans="2:17" ht="16.5">
      <c r="B48" s="30" t="s">
        <v>27</v>
      </c>
      <c r="C48" s="30"/>
      <c r="D48" s="68"/>
      <c r="E48" s="90">
        <f>SUM(E47)</f>
        <v>16771.680000000004</v>
      </c>
      <c r="F48" s="90">
        <f>SUM(F47)</f>
        <v>9340.42</v>
      </c>
      <c r="G48" s="90">
        <f t="shared" ref="G48:P48" si="7">SUM(G47)</f>
        <v>35309.29</v>
      </c>
      <c r="H48" s="90">
        <f t="shared" si="7"/>
        <v>25377.21</v>
      </c>
      <c r="I48" s="90">
        <f t="shared" si="7"/>
        <v>22699.32</v>
      </c>
      <c r="J48" s="90">
        <f t="shared" si="7"/>
        <v>18895.66</v>
      </c>
      <c r="K48" s="90">
        <f t="shared" si="7"/>
        <v>26990.184000000001</v>
      </c>
      <c r="L48" s="90">
        <f>SUM(L47)</f>
        <v>22983.640000000003</v>
      </c>
      <c r="M48" s="90">
        <f t="shared" si="7"/>
        <v>27776.249999999996</v>
      </c>
      <c r="N48" s="90">
        <f t="shared" si="7"/>
        <v>11855.105999999998</v>
      </c>
      <c r="O48" s="90">
        <f t="shared" si="7"/>
        <v>22953.61</v>
      </c>
      <c r="P48" s="90">
        <f t="shared" si="7"/>
        <v>44200.090000000004</v>
      </c>
      <c r="Q48" s="90">
        <f>SUM(E48:P48)</f>
        <v>285152.46000000008</v>
      </c>
    </row>
    <row r="49" spans="2:19" ht="16.5">
      <c r="B49" s="6"/>
      <c r="C49" s="69"/>
      <c r="D49" s="6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</row>
    <row r="50" spans="2:19" ht="16.5">
      <c r="B50" s="27" t="s">
        <v>39</v>
      </c>
      <c r="C50" s="67"/>
      <c r="D50" s="68"/>
      <c r="E50" s="90">
        <f>E48+E42+E33+E26+E8</f>
        <v>105068.27</v>
      </c>
      <c r="F50" s="90">
        <f>F48+F42+F33+F26+F8</f>
        <v>79071.44</v>
      </c>
      <c r="G50" s="90">
        <f>G48+G42+G33+G26+G8</f>
        <v>108554.62999999999</v>
      </c>
      <c r="H50" s="90">
        <f t="shared" ref="H50:P50" si="8">H48+H42+H33+H26+H8</f>
        <v>83203.526000000013</v>
      </c>
      <c r="I50" s="90">
        <f t="shared" ref="I50:N50" si="9">I48+I42+I33+I26+I8</f>
        <v>113384.60299999999</v>
      </c>
      <c r="J50" s="90">
        <f t="shared" si="9"/>
        <v>122932.00000000001</v>
      </c>
      <c r="K50" s="90">
        <f t="shared" si="9"/>
        <v>103701.717</v>
      </c>
      <c r="L50" s="90">
        <f>L48+L42+L33+L26+L8</f>
        <v>100595.02</v>
      </c>
      <c r="M50" s="90">
        <f t="shared" si="9"/>
        <v>119608.62000000001</v>
      </c>
      <c r="N50" s="90">
        <f t="shared" si="9"/>
        <v>76454.236000000004</v>
      </c>
      <c r="O50" s="90">
        <f t="shared" si="8"/>
        <v>112626.234</v>
      </c>
      <c r="P50" s="90">
        <f t="shared" si="8"/>
        <v>146157.25</v>
      </c>
      <c r="Q50" s="90">
        <f>SUM(E50:P50)</f>
        <v>1271357.5460000001</v>
      </c>
    </row>
    <row r="51" spans="2:19" ht="16.5"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S51" s="4"/>
    </row>
    <row r="52" spans="2:19" ht="16.5">
      <c r="B52" s="28"/>
      <c r="C52" s="69"/>
      <c r="D52" s="6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</row>
    <row r="53" spans="2:19" ht="16.5">
      <c r="B53" s="27" t="s">
        <v>45</v>
      </c>
      <c r="C53" s="70"/>
      <c r="D53" s="68"/>
      <c r="E53" s="90">
        <v>0</v>
      </c>
      <c r="F53" s="90">
        <v>35383.410000000003</v>
      </c>
      <c r="G53" s="90">
        <v>35383.410000000003</v>
      </c>
      <c r="H53" s="90">
        <v>35383.410000000003</v>
      </c>
      <c r="I53" s="90">
        <v>35383.410000000003</v>
      </c>
      <c r="J53" s="90">
        <v>35383.410000000003</v>
      </c>
      <c r="K53" s="90">
        <v>35383.410000000003</v>
      </c>
      <c r="L53" s="90">
        <v>35383.410000000003</v>
      </c>
      <c r="M53" s="90">
        <v>35383.410000000003</v>
      </c>
      <c r="N53" s="90">
        <v>35383.410000000003</v>
      </c>
      <c r="O53" s="90">
        <v>35383.410000000003</v>
      </c>
      <c r="P53" s="90">
        <v>35383.410000000003</v>
      </c>
      <c r="Q53" s="90">
        <f>SUM(E53:P53)</f>
        <v>389217.51000000013</v>
      </c>
    </row>
    <row r="54" spans="2:19" ht="16.5">
      <c r="B54" s="29" t="s">
        <v>46</v>
      </c>
      <c r="C54" s="71"/>
      <c r="D54" s="72"/>
      <c r="E54" s="90">
        <v>0</v>
      </c>
      <c r="F54" s="90">
        <v>106150.24</v>
      </c>
      <c r="G54" s="90">
        <v>106150.24</v>
      </c>
      <c r="H54" s="90">
        <v>106150.24</v>
      </c>
      <c r="I54" s="90">
        <v>106150.24</v>
      </c>
      <c r="J54" s="90">
        <v>106150.24</v>
      </c>
      <c r="K54" s="90">
        <v>106150.24</v>
      </c>
      <c r="L54" s="90">
        <v>106150.24</v>
      </c>
      <c r="M54" s="90">
        <v>106150.24</v>
      </c>
      <c r="N54" s="90">
        <v>106150.24</v>
      </c>
      <c r="O54" s="90">
        <v>106150.24</v>
      </c>
      <c r="P54" s="90">
        <v>106150.24</v>
      </c>
      <c r="Q54" s="90">
        <f>SUM(E54:P54)</f>
        <v>1167652.6400000001</v>
      </c>
    </row>
    <row r="55" spans="2:19" ht="16.5">
      <c r="B55" s="28"/>
      <c r="C55" s="6"/>
      <c r="D55" s="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95"/>
    </row>
    <row r="56" spans="2:19" ht="16.5">
      <c r="B56" s="30" t="s">
        <v>47</v>
      </c>
      <c r="C56" s="70"/>
      <c r="D56" s="68"/>
      <c r="E56" s="90">
        <v>0</v>
      </c>
      <c r="F56" s="90">
        <f>F54+F53</f>
        <v>141533.65000000002</v>
      </c>
      <c r="G56" s="90">
        <f t="shared" ref="G56:P56" si="10">G54+G53</f>
        <v>141533.65000000002</v>
      </c>
      <c r="H56" s="90">
        <f>H54+H53</f>
        <v>141533.65000000002</v>
      </c>
      <c r="I56" s="90">
        <f t="shared" si="10"/>
        <v>141533.65000000002</v>
      </c>
      <c r="J56" s="90">
        <f t="shared" si="10"/>
        <v>141533.65000000002</v>
      </c>
      <c r="K56" s="90">
        <f t="shared" si="10"/>
        <v>141533.65000000002</v>
      </c>
      <c r="L56" s="90">
        <f>L54+L53</f>
        <v>141533.65000000002</v>
      </c>
      <c r="M56" s="90">
        <f t="shared" si="10"/>
        <v>141533.65000000002</v>
      </c>
      <c r="N56" s="90">
        <f t="shared" si="10"/>
        <v>141533.65000000002</v>
      </c>
      <c r="O56" s="90">
        <f t="shared" si="10"/>
        <v>141533.65000000002</v>
      </c>
      <c r="P56" s="90">
        <f t="shared" si="10"/>
        <v>141533.65000000002</v>
      </c>
      <c r="Q56" s="90">
        <f>Q54+Q53</f>
        <v>1556870.1500000004</v>
      </c>
      <c r="R56" s="17"/>
      <c r="S56" s="4"/>
    </row>
    <row r="57" spans="2:19" ht="16.5">
      <c r="B57" s="7"/>
      <c r="C57" s="6"/>
      <c r="D57" s="6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95"/>
    </row>
    <row r="58" spans="2:19" ht="16.5">
      <c r="B58" s="30" t="s">
        <v>67</v>
      </c>
      <c r="C58" s="70"/>
      <c r="D58" s="68"/>
      <c r="E58" s="90">
        <f>E56+E50</f>
        <v>105068.27</v>
      </c>
      <c r="F58" s="90">
        <f t="shared" ref="F58:N58" si="11">F56+F50</f>
        <v>220605.09000000003</v>
      </c>
      <c r="G58" s="90">
        <f t="shared" si="11"/>
        <v>250088.28000000003</v>
      </c>
      <c r="H58" s="90">
        <f>H56+H50</f>
        <v>224737.17600000004</v>
      </c>
      <c r="I58" s="90">
        <f t="shared" si="11"/>
        <v>254918.25300000003</v>
      </c>
      <c r="J58" s="90">
        <f t="shared" si="11"/>
        <v>264465.65000000002</v>
      </c>
      <c r="K58" s="90">
        <f t="shared" si="11"/>
        <v>245235.36700000003</v>
      </c>
      <c r="L58" s="90">
        <f>L56+L50</f>
        <v>242128.67000000004</v>
      </c>
      <c r="M58" s="90">
        <f t="shared" si="11"/>
        <v>261142.27000000002</v>
      </c>
      <c r="N58" s="90">
        <f t="shared" si="11"/>
        <v>217987.88600000003</v>
      </c>
      <c r="O58" s="90">
        <f t="shared" ref="O58:P58" si="12">O56+O50</f>
        <v>254159.88400000002</v>
      </c>
      <c r="P58" s="90">
        <f t="shared" si="12"/>
        <v>287690.90000000002</v>
      </c>
      <c r="Q58" s="90">
        <f>SUM(E58:P58)</f>
        <v>2828227.696</v>
      </c>
      <c r="R58" s="4"/>
    </row>
    <row r="59" spans="2:19" ht="15.75">
      <c r="B59" s="16"/>
      <c r="E59" t="s">
        <v>87</v>
      </c>
    </row>
    <row r="60" spans="2:19" ht="15.75">
      <c r="B60" s="16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2:19">
      <c r="B61" s="3"/>
      <c r="H61" s="4"/>
    </row>
    <row r="63" spans="2:19">
      <c r="I63" t="s">
        <v>38</v>
      </c>
    </row>
    <row r="66" spans="5:8">
      <c r="E66" t="s">
        <v>60</v>
      </c>
    </row>
    <row r="68" spans="5:8">
      <c r="H68" t="s">
        <v>37</v>
      </c>
    </row>
  </sheetData>
  <mergeCells count="2">
    <mergeCell ref="B2:D2"/>
    <mergeCell ref="B1:Q1"/>
  </mergeCells>
  <pageMargins left="0.25" right="0.25" top="0.75" bottom="0.75" header="0.3" footer="0.3"/>
  <pageSetup paperSize="5" scale="57" orientation="landscape" r:id="rId1"/>
  <rowBreaks count="2" manualBreakCount="2">
    <brk id="42" max="16" man="1"/>
    <brk id="58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>
    <row r="1" spans="1:1">
      <c r="A1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Ingresos Del Día</vt:lpstr>
      <vt:lpstr>Reporte Del Mes </vt:lpstr>
      <vt:lpstr>Hoja1</vt:lpstr>
      <vt:lpstr>A10000000000</vt:lpstr>
      <vt:lpstr>A9999900</vt:lpstr>
      <vt:lpstr>'Reporte Del Mes 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2019-03-29T15:29:49Z</dcterms:modified>
</cp:coreProperties>
</file>