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 activeTab="1"/>
  </bookViews>
  <sheets>
    <sheet name="ingreso mes " sheetId="1" r:id="rId1"/>
    <sheet name="REPORTE " sheetId="3" r:id="rId2"/>
    <sheet name="Hoja1" sheetId="4" r:id="rId3"/>
    <sheet name="INGRESO ANUAL " sheetId="2" r:id="rId4"/>
    <sheet name="analisis contable " sheetId="5" r:id="rId5"/>
    <sheet name="Hoja3" sheetId="6" r:id="rId6"/>
  </sheets>
  <externalReferences>
    <externalReference r:id="rId7"/>
    <externalReference r:id="rId8"/>
    <externalReference r:id="rId9"/>
  </externalReferences>
  <definedNames>
    <definedName name="A10000000000">'ingreso mes '!$A$100001</definedName>
    <definedName name="_xlnm.Print_Area" localSheetId="1">'REPORTE '!$A$1:$R$57</definedName>
  </definedNames>
  <calcPr calcId="124519"/>
</workbook>
</file>

<file path=xl/calcChain.xml><?xml version="1.0" encoding="utf-8"?>
<calcChain xmlns="http://schemas.openxmlformats.org/spreadsheetml/2006/main">
  <c r="N20" i="3"/>
  <c r="O20"/>
  <c r="P20"/>
  <c r="N54" l="1"/>
  <c r="O54"/>
  <c r="P54"/>
  <c r="C460" i="1" l="1"/>
  <c r="D460"/>
  <c r="E453"/>
  <c r="E454"/>
  <c r="E455"/>
  <c r="E456"/>
  <c r="E457"/>
  <c r="AA442" l="1"/>
  <c r="E429" l="1"/>
  <c r="V432" l="1"/>
  <c r="G8" i="3" l="1"/>
  <c r="H8" s="1"/>
  <c r="I8" s="1"/>
  <c r="J8" s="1"/>
  <c r="K8" s="1"/>
  <c r="L8" s="1"/>
  <c r="M8" s="1"/>
  <c r="N8" s="1"/>
  <c r="O8" s="1"/>
  <c r="P8" s="1"/>
  <c r="Q8" s="1"/>
  <c r="F8"/>
  <c r="E408" i="1" l="1"/>
  <c r="V407"/>
  <c r="E410" l="1"/>
  <c r="N420" l="1"/>
  <c r="O420"/>
  <c r="P420"/>
  <c r="Q420"/>
  <c r="I420"/>
  <c r="J420"/>
  <c r="K420"/>
  <c r="L420"/>
  <c r="M420"/>
  <c r="F420"/>
  <c r="G420"/>
  <c r="H420"/>
  <c r="C420"/>
  <c r="D420"/>
  <c r="B420"/>
  <c r="E390"/>
  <c r="E399"/>
  <c r="V370" l="1"/>
  <c r="AA366"/>
  <c r="E366" l="1"/>
  <c r="E367"/>
  <c r="E368"/>
  <c r="E369"/>
  <c r="E370"/>
  <c r="E371"/>
  <c r="E372"/>
  <c r="B380"/>
  <c r="C380"/>
  <c r="E373"/>
  <c r="E374"/>
  <c r="E375"/>
  <c r="E376"/>
  <c r="E377"/>
  <c r="E378"/>
  <c r="E351"/>
  <c r="E352"/>
  <c r="E353"/>
  <c r="E354"/>
  <c r="E355"/>
  <c r="E356"/>
  <c r="E357"/>
  <c r="E358"/>
  <c r="E359"/>
  <c r="E360"/>
  <c r="E361"/>
  <c r="E362"/>
  <c r="E363"/>
  <c r="E364"/>
  <c r="E365"/>
  <c r="AC359" l="1"/>
  <c r="AA354" l="1"/>
  <c r="AA352"/>
  <c r="AA353"/>
  <c r="AA355"/>
  <c r="AA356"/>
  <c r="AA357"/>
  <c r="AA358"/>
  <c r="G54" i="3" l="1"/>
  <c r="H54"/>
  <c r="I54"/>
  <c r="J54"/>
  <c r="K54"/>
  <c r="L54"/>
  <c r="M54"/>
  <c r="AA351" i="1"/>
  <c r="F54" i="3" l="1"/>
  <c r="AC316" i="1" l="1"/>
  <c r="V285" l="1"/>
  <c r="E284" l="1"/>
  <c r="AC7" l="1"/>
  <c r="AC8"/>
  <c r="AF58" l="1"/>
  <c r="V246" l="1"/>
  <c r="E246"/>
  <c r="V234" l="1"/>
  <c r="S230" l="1"/>
  <c r="E207" l="1"/>
  <c r="AA200" l="1"/>
  <c r="E199" l="1"/>
  <c r="E173" l="1"/>
  <c r="E174"/>
  <c r="E175"/>
  <c r="E176"/>
  <c r="E177"/>
  <c r="E178"/>
  <c r="E179"/>
  <c r="E180"/>
  <c r="V170" l="1"/>
  <c r="V166" l="1"/>
  <c r="Y126" l="1"/>
  <c r="L126"/>
  <c r="E211" l="1"/>
  <c r="E212"/>
  <c r="E127" l="1"/>
  <c r="S127"/>
  <c r="V127"/>
  <c r="AA127"/>
  <c r="AC127"/>
  <c r="E128"/>
  <c r="S128"/>
  <c r="V128"/>
  <c r="AA128"/>
  <c r="AC128"/>
  <c r="AE128" l="1"/>
  <c r="AE127"/>
  <c r="R19" i="3"/>
  <c r="S18"/>
  <c r="AB28" i="1" l="1"/>
  <c r="B30"/>
  <c r="AC86" l="1"/>
  <c r="E80"/>
  <c r="E74" l="1"/>
  <c r="V26" l="1"/>
  <c r="AJ15" l="1"/>
  <c r="AG58" l="1"/>
  <c r="AG101"/>
  <c r="AG141"/>
  <c r="AG182"/>
  <c r="AG221"/>
  <c r="AG261"/>
  <c r="AG301"/>
  <c r="AG341"/>
  <c r="AG380"/>
  <c r="AG420"/>
  <c r="AF460"/>
  <c r="AG460"/>
  <c r="AG28"/>
  <c r="AC434"/>
  <c r="AC435"/>
  <c r="AA57"/>
  <c r="S57"/>
  <c r="V57"/>
  <c r="E57"/>
  <c r="AF420"/>
  <c r="AF380"/>
  <c r="AF341"/>
  <c r="AF301"/>
  <c r="AF261"/>
  <c r="AF221"/>
  <c r="AF182"/>
  <c r="AF141"/>
  <c r="AF101"/>
  <c r="AF28"/>
  <c r="AD28"/>
  <c r="AD58"/>
  <c r="AD101"/>
  <c r="AD141"/>
  <c r="AD182"/>
  <c r="AD221"/>
  <c r="AD261"/>
  <c r="AD301"/>
  <c r="AD341"/>
  <c r="AD380"/>
  <c r="AD420"/>
  <c r="AD460"/>
  <c r="V16"/>
  <c r="E15"/>
  <c r="AF465" l="1"/>
  <c r="AD465"/>
  <c r="AG465"/>
  <c r="V12" l="1"/>
  <c r="V10" l="1"/>
  <c r="Z9" l="1"/>
  <c r="U9"/>
  <c r="R9"/>
  <c r="D9"/>
  <c r="C9"/>
  <c r="G8" l="1"/>
  <c r="F8"/>
  <c r="D8"/>
  <c r="C8"/>
  <c r="B8"/>
  <c r="Y7" l="1"/>
  <c r="X7"/>
  <c r="W7"/>
  <c r="U7"/>
  <c r="T7"/>
  <c r="R7"/>
  <c r="Q7"/>
  <c r="P7"/>
  <c r="O7"/>
  <c r="N7"/>
  <c r="M7"/>
  <c r="L7"/>
  <c r="K7"/>
  <c r="J7"/>
  <c r="I7"/>
  <c r="H7"/>
  <c r="G7"/>
  <c r="F7"/>
  <c r="F28" s="1"/>
  <c r="D7"/>
  <c r="B7"/>
  <c r="S400" l="1"/>
  <c r="V358" l="1"/>
  <c r="AC321" l="1"/>
  <c r="F62" i="5" l="1"/>
  <c r="F63"/>
  <c r="F64"/>
  <c r="F65"/>
  <c r="F66"/>
  <c r="F67"/>
  <c r="V190" i="1"/>
  <c r="H47" i="5" l="1"/>
  <c r="H41"/>
  <c r="H44" s="1"/>
  <c r="H32"/>
  <c r="H35" s="1"/>
  <c r="H28"/>
  <c r="H25"/>
  <c r="H10"/>
  <c r="H7"/>
  <c r="AA150" i="1"/>
  <c r="S150"/>
  <c r="V150"/>
  <c r="V151"/>
  <c r="AC150"/>
  <c r="E150"/>
  <c r="I47" i="5"/>
  <c r="I40"/>
  <c r="I41" s="1"/>
  <c r="I31"/>
  <c r="I32" s="1"/>
  <c r="I35" s="1"/>
  <c r="I25"/>
  <c r="I28" s="1"/>
  <c r="I5"/>
  <c r="I7" s="1"/>
  <c r="I10" s="1"/>
  <c r="AE150" i="1" l="1"/>
  <c r="I48" i="5"/>
  <c r="H48"/>
  <c r="I44"/>
  <c r="P52"/>
  <c r="R52" s="1"/>
  <c r="G47"/>
  <c r="G40"/>
  <c r="G41" s="1"/>
  <c r="G44" s="1"/>
  <c r="G31"/>
  <c r="G32" s="1"/>
  <c r="G35" s="1"/>
  <c r="G25"/>
  <c r="G28" s="1"/>
  <c r="G7"/>
  <c r="G10" s="1"/>
  <c r="F47"/>
  <c r="F40"/>
  <c r="F41" s="1"/>
  <c r="F31"/>
  <c r="F32" s="1"/>
  <c r="F35" s="1"/>
  <c r="F24"/>
  <c r="F25" s="1"/>
  <c r="F28" s="1"/>
  <c r="F10"/>
  <c r="F7"/>
  <c r="D68"/>
  <c r="Q54"/>
  <c r="P51"/>
  <c r="J54"/>
  <c r="K54"/>
  <c r="L54"/>
  <c r="M54"/>
  <c r="N54"/>
  <c r="O54"/>
  <c r="E54"/>
  <c r="D54"/>
  <c r="E47"/>
  <c r="E40"/>
  <c r="E41" s="1"/>
  <c r="E31"/>
  <c r="E32" s="1"/>
  <c r="E35" s="1"/>
  <c r="E25"/>
  <c r="E28" s="1"/>
  <c r="E7"/>
  <c r="E10" s="1"/>
  <c r="D6"/>
  <c r="D7" s="1"/>
  <c r="D10" s="1"/>
  <c r="D25"/>
  <c r="D28" s="1"/>
  <c r="D31"/>
  <c r="D32" s="1"/>
  <c r="D35" s="1"/>
  <c r="D40"/>
  <c r="D41" s="1"/>
  <c r="D47"/>
  <c r="E68"/>
  <c r="E71" s="1"/>
  <c r="C63"/>
  <c r="B63"/>
  <c r="A63"/>
  <c r="F61"/>
  <c r="AA40"/>
  <c r="AA41"/>
  <c r="AA42"/>
  <c r="AA43"/>
  <c r="AA44"/>
  <c r="AA45"/>
  <c r="AA39"/>
  <c r="Z46"/>
  <c r="Y46"/>
  <c r="X41"/>
  <c r="W41"/>
  <c r="V41"/>
  <c r="Q48"/>
  <c r="F44" l="1"/>
  <c r="F48"/>
  <c r="F56" s="1"/>
  <c r="G48"/>
  <c r="G56" s="1"/>
  <c r="P54"/>
  <c r="R51"/>
  <c r="R54"/>
  <c r="E48"/>
  <c r="E56" s="1"/>
  <c r="E44"/>
  <c r="D44"/>
  <c r="D48"/>
  <c r="F68"/>
  <c r="F71" s="1"/>
  <c r="AA46"/>
  <c r="P56" i="6"/>
  <c r="P54"/>
  <c r="P53"/>
  <c r="P48"/>
  <c r="O47"/>
  <c r="N47"/>
  <c r="M47"/>
  <c r="L47"/>
  <c r="I47"/>
  <c r="H47"/>
  <c r="G47"/>
  <c r="F47"/>
  <c r="E47"/>
  <c r="D47"/>
  <c r="K46"/>
  <c r="K47" s="1"/>
  <c r="J46"/>
  <c r="P43"/>
  <c r="O41"/>
  <c r="O44" s="1"/>
  <c r="N41"/>
  <c r="N44" s="1"/>
  <c r="M41"/>
  <c r="M44" s="1"/>
  <c r="L41"/>
  <c r="L44" s="1"/>
  <c r="K40"/>
  <c r="J40"/>
  <c r="I40"/>
  <c r="I41" s="1"/>
  <c r="I44" s="1"/>
  <c r="H41"/>
  <c r="H44" s="1"/>
  <c r="G40"/>
  <c r="G41" s="1"/>
  <c r="G44" s="1"/>
  <c r="F40"/>
  <c r="F41" s="1"/>
  <c r="F44" s="1"/>
  <c r="E40"/>
  <c r="E41" s="1"/>
  <c r="E44" s="1"/>
  <c r="D40"/>
  <c r="K39"/>
  <c r="J39"/>
  <c r="K38"/>
  <c r="J38"/>
  <c r="K37"/>
  <c r="K41" s="1"/>
  <c r="K44" s="1"/>
  <c r="J37"/>
  <c r="J41" s="1"/>
  <c r="J44" s="1"/>
  <c r="P34"/>
  <c r="O32"/>
  <c r="O35" s="1"/>
  <c r="N32"/>
  <c r="N35" s="1"/>
  <c r="M32"/>
  <c r="M35" s="1"/>
  <c r="L32"/>
  <c r="L35" s="1"/>
  <c r="K31"/>
  <c r="J31"/>
  <c r="I31"/>
  <c r="I32" s="1"/>
  <c r="I35" s="1"/>
  <c r="H32"/>
  <c r="H35" s="1"/>
  <c r="G31"/>
  <c r="G32" s="1"/>
  <c r="G35" s="1"/>
  <c r="F31"/>
  <c r="F32" s="1"/>
  <c r="F35" s="1"/>
  <c r="E31"/>
  <c r="E32" s="1"/>
  <c r="E35" s="1"/>
  <c r="D31"/>
  <c r="D32" s="1"/>
  <c r="K30"/>
  <c r="K32" s="1"/>
  <c r="K35" s="1"/>
  <c r="J30"/>
  <c r="J32" s="1"/>
  <c r="J35" s="1"/>
  <c r="E28"/>
  <c r="P27"/>
  <c r="O25"/>
  <c r="O28" s="1"/>
  <c r="N25"/>
  <c r="N28" s="1"/>
  <c r="M25"/>
  <c r="M28" s="1"/>
  <c r="L25"/>
  <c r="L28" s="1"/>
  <c r="I25"/>
  <c r="I28" s="1"/>
  <c r="G25"/>
  <c r="G28" s="1"/>
  <c r="E25"/>
  <c r="D25"/>
  <c r="D28" s="1"/>
  <c r="K24"/>
  <c r="J24"/>
  <c r="H25"/>
  <c r="H28" s="1"/>
  <c r="F24"/>
  <c r="F25" s="1"/>
  <c r="F28" s="1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O10"/>
  <c r="N10"/>
  <c r="M10"/>
  <c r="L10"/>
  <c r="F10"/>
  <c r="P9"/>
  <c r="G7"/>
  <c r="G10" s="1"/>
  <c r="F7"/>
  <c r="E7"/>
  <c r="E10" s="1"/>
  <c r="K6"/>
  <c r="J6"/>
  <c r="D6"/>
  <c r="K5"/>
  <c r="J5"/>
  <c r="I5"/>
  <c r="I7" s="1"/>
  <c r="I10" s="1"/>
  <c r="K4"/>
  <c r="J4"/>
  <c r="L47" i="5"/>
  <c r="M47"/>
  <c r="N47"/>
  <c r="O47"/>
  <c r="L41"/>
  <c r="L44" s="1"/>
  <c r="M41"/>
  <c r="M44" s="1"/>
  <c r="N41"/>
  <c r="N44" s="1"/>
  <c r="O41"/>
  <c r="L32"/>
  <c r="L35" s="1"/>
  <c r="M32"/>
  <c r="M35" s="1"/>
  <c r="N32"/>
  <c r="N35" s="1"/>
  <c r="O32"/>
  <c r="O35" s="1"/>
  <c r="L25"/>
  <c r="L28" s="1"/>
  <c r="M25"/>
  <c r="N25"/>
  <c r="N28" s="1"/>
  <c r="O25"/>
  <c r="O28" s="1"/>
  <c r="K46"/>
  <c r="K47" s="1"/>
  <c r="J46"/>
  <c r="J47" s="1"/>
  <c r="O44"/>
  <c r="P43"/>
  <c r="K40"/>
  <c r="J40"/>
  <c r="K39"/>
  <c r="J39"/>
  <c r="K38"/>
  <c r="J38"/>
  <c r="K37"/>
  <c r="J37"/>
  <c r="P34"/>
  <c r="K31"/>
  <c r="J31"/>
  <c r="K30"/>
  <c r="J30"/>
  <c r="J32" s="1"/>
  <c r="J35" s="1"/>
  <c r="M28"/>
  <c r="P27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O10"/>
  <c r="N10"/>
  <c r="M10"/>
  <c r="L10"/>
  <c r="P9"/>
  <c r="K6"/>
  <c r="J6"/>
  <c r="K5"/>
  <c r="J5"/>
  <c r="K4"/>
  <c r="J4"/>
  <c r="Q52" i="3"/>
  <c r="Q51"/>
  <c r="Q54" l="1"/>
  <c r="N48" i="5"/>
  <c r="N56" s="1"/>
  <c r="L48"/>
  <c r="L56" s="1"/>
  <c r="O48"/>
  <c r="O56" s="1"/>
  <c r="M48"/>
  <c r="M56" s="1"/>
  <c r="P4" i="6"/>
  <c r="P5"/>
  <c r="P6"/>
  <c r="P13"/>
  <c r="P14"/>
  <c r="P16"/>
  <c r="P17"/>
  <c r="P18"/>
  <c r="P20"/>
  <c r="P38"/>
  <c r="P39"/>
  <c r="P40"/>
  <c r="P46"/>
  <c r="P20" i="5"/>
  <c r="H7" i="6"/>
  <c r="H10" s="1"/>
  <c r="P21"/>
  <c r="P22"/>
  <c r="D41"/>
  <c r="D44" s="1"/>
  <c r="J47"/>
  <c r="K7"/>
  <c r="K10" s="1"/>
  <c r="J7"/>
  <c r="J10" s="1"/>
  <c r="K25"/>
  <c r="K28" s="1"/>
  <c r="P12" i="5"/>
  <c r="P16"/>
  <c r="P18"/>
  <c r="P19"/>
  <c r="P40"/>
  <c r="K25"/>
  <c r="K28" s="1"/>
  <c r="P24"/>
  <c r="P5"/>
  <c r="P14"/>
  <c r="P15"/>
  <c r="P22"/>
  <c r="P23"/>
  <c r="P38"/>
  <c r="P39"/>
  <c r="J7"/>
  <c r="J10" s="1"/>
  <c r="K7"/>
  <c r="K10" s="1"/>
  <c r="J25"/>
  <c r="J28" s="1"/>
  <c r="P13"/>
  <c r="P17"/>
  <c r="P21"/>
  <c r="P30"/>
  <c r="K32"/>
  <c r="K35" s="1"/>
  <c r="J41"/>
  <c r="J44" s="1"/>
  <c r="K41"/>
  <c r="K44" s="1"/>
  <c r="P4"/>
  <c r="P6"/>
  <c r="P31"/>
  <c r="P37"/>
  <c r="P46"/>
  <c r="D35" i="6"/>
  <c r="P32"/>
  <c r="P35" s="1"/>
  <c r="P31"/>
  <c r="F50"/>
  <c r="F58" s="1"/>
  <c r="D7"/>
  <c r="J25"/>
  <c r="J28" s="1"/>
  <c r="P12"/>
  <c r="P15"/>
  <c r="P19"/>
  <c r="P23"/>
  <c r="P24"/>
  <c r="E50"/>
  <c r="E58" s="1"/>
  <c r="G50"/>
  <c r="I50"/>
  <c r="I58" s="1"/>
  <c r="P37"/>
  <c r="P47"/>
  <c r="P30"/>
  <c r="P47" i="5"/>
  <c r="R47" s="1"/>
  <c r="P41" i="6" l="1"/>
  <c r="R41" s="1"/>
  <c r="K50"/>
  <c r="P44"/>
  <c r="G58"/>
  <c r="K48" i="5"/>
  <c r="K56" s="1"/>
  <c r="H50" i="6"/>
  <c r="H58" s="1"/>
  <c r="J48" i="5"/>
  <c r="P32"/>
  <c r="R32" s="1"/>
  <c r="P41"/>
  <c r="R41" s="1"/>
  <c r="P7"/>
  <c r="R7" s="1"/>
  <c r="P25"/>
  <c r="R25" s="1"/>
  <c r="D56"/>
  <c r="J50" i="6"/>
  <c r="P25"/>
  <c r="D10"/>
  <c r="P7"/>
  <c r="D50"/>
  <c r="L46" i="4"/>
  <c r="E46"/>
  <c r="L25"/>
  <c r="P50" i="6" l="1"/>
  <c r="J56" i="5"/>
  <c r="P48"/>
  <c r="P56"/>
  <c r="P44"/>
  <c r="P35"/>
  <c r="S48"/>
  <c r="R48"/>
  <c r="D58" i="6"/>
  <c r="P58" s="1"/>
  <c r="E281" i="1"/>
  <c r="Q301" l="1"/>
  <c r="L22" i="3" s="1"/>
  <c r="T182" i="1" l="1"/>
  <c r="I29" i="3" s="1"/>
  <c r="S96" i="1" l="1"/>
  <c r="S97"/>
  <c r="S98"/>
  <c r="S99"/>
  <c r="E243" l="1"/>
  <c r="E235" l="1"/>
  <c r="F53" i="4" l="1"/>
  <c r="G53"/>
  <c r="H53"/>
  <c r="I53"/>
  <c r="J53"/>
  <c r="K53"/>
  <c r="L53"/>
  <c r="M53"/>
  <c r="N53"/>
  <c r="O53"/>
  <c r="P53"/>
  <c r="E53"/>
  <c r="Q56" l="1"/>
  <c r="Q55"/>
  <c r="F58"/>
  <c r="G58"/>
  <c r="H58"/>
  <c r="I58"/>
  <c r="J58"/>
  <c r="K58"/>
  <c r="L58"/>
  <c r="M58"/>
  <c r="N58"/>
  <c r="O58"/>
  <c r="P58"/>
  <c r="E58"/>
  <c r="F57"/>
  <c r="G57"/>
  <c r="H57"/>
  <c r="I57"/>
  <c r="J57"/>
  <c r="K57"/>
  <c r="L57"/>
  <c r="M57"/>
  <c r="N57"/>
  <c r="O57"/>
  <c r="P57"/>
  <c r="E57"/>
  <c r="Q52"/>
  <c r="Q24"/>
  <c r="L48"/>
  <c r="M48"/>
  <c r="N48"/>
  <c r="O48"/>
  <c r="P48"/>
  <c r="E49"/>
  <c r="Q51"/>
  <c r="Q53" s="1"/>
  <c r="Q58" s="1"/>
  <c r="L60"/>
  <c r="L63" s="1"/>
  <c r="M46"/>
  <c r="M49" s="1"/>
  <c r="N46"/>
  <c r="N60" s="1"/>
  <c r="N63" s="1"/>
  <c r="O46"/>
  <c r="O60" s="1"/>
  <c r="O63" s="1"/>
  <c r="P46"/>
  <c r="P60" s="1"/>
  <c r="P63" s="1"/>
  <c r="F48"/>
  <c r="F62" s="1"/>
  <c r="G48"/>
  <c r="H48"/>
  <c r="H62" s="1"/>
  <c r="I48"/>
  <c r="J48"/>
  <c r="J62" s="1"/>
  <c r="K48"/>
  <c r="E48"/>
  <c r="E62" s="1"/>
  <c r="P28"/>
  <c r="F41"/>
  <c r="F44" s="1"/>
  <c r="G41"/>
  <c r="G44" s="1"/>
  <c r="H41"/>
  <c r="H44" s="1"/>
  <c r="I41"/>
  <c r="I44" s="1"/>
  <c r="J41"/>
  <c r="J44" s="1"/>
  <c r="K41"/>
  <c r="L41"/>
  <c r="L44" s="1"/>
  <c r="M41"/>
  <c r="M44" s="1"/>
  <c r="N41"/>
  <c r="N44" s="1"/>
  <c r="O41"/>
  <c r="O44" s="1"/>
  <c r="P41"/>
  <c r="P44" s="1"/>
  <c r="AA8" i="1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7"/>
  <c r="X28"/>
  <c r="Y28"/>
  <c r="W28"/>
  <c r="E36" i="3" s="1"/>
  <c r="E41" i="4"/>
  <c r="E44" s="1"/>
  <c r="M32"/>
  <c r="M35" s="1"/>
  <c r="N32"/>
  <c r="N35" s="1"/>
  <c r="O32"/>
  <c r="O35" s="1"/>
  <c r="P32"/>
  <c r="P35" s="1"/>
  <c r="F32"/>
  <c r="F35" s="1"/>
  <c r="G32"/>
  <c r="G35" s="1"/>
  <c r="H32"/>
  <c r="H35" s="1"/>
  <c r="I32"/>
  <c r="I35" s="1"/>
  <c r="J32"/>
  <c r="J35" s="1"/>
  <c r="L32"/>
  <c r="L35" s="1"/>
  <c r="E32"/>
  <c r="E35" s="1"/>
  <c r="J25"/>
  <c r="J28" s="1"/>
  <c r="E25"/>
  <c r="E28" s="1"/>
  <c r="L28"/>
  <c r="M28"/>
  <c r="N28"/>
  <c r="O28"/>
  <c r="L6"/>
  <c r="L9" s="1"/>
  <c r="M6"/>
  <c r="M9" s="1"/>
  <c r="N6"/>
  <c r="N9" s="1"/>
  <c r="O6"/>
  <c r="P6"/>
  <c r="P9" s="1"/>
  <c r="E6"/>
  <c r="E9" s="1"/>
  <c r="E60"/>
  <c r="E63" s="1"/>
  <c r="Q43"/>
  <c r="Q39"/>
  <c r="Q37"/>
  <c r="Q34"/>
  <c r="Q27"/>
  <c r="O9"/>
  <c r="Q8"/>
  <c r="Q42" i="3"/>
  <c r="Q33"/>
  <c r="Q26"/>
  <c r="E37" l="1"/>
  <c r="E38"/>
  <c r="K44" i="4"/>
  <c r="K62"/>
  <c r="O62"/>
  <c r="M62"/>
  <c r="I62"/>
  <c r="Q48"/>
  <c r="G62"/>
  <c r="P62"/>
  <c r="N62"/>
  <c r="L62"/>
  <c r="Q57"/>
  <c r="O49"/>
  <c r="M60"/>
  <c r="M63" s="1"/>
  <c r="P49"/>
  <c r="N49"/>
  <c r="L49"/>
  <c r="Q38"/>
  <c r="Q40"/>
  <c r="Q41"/>
  <c r="Q44" s="1"/>
  <c r="Q62" l="1"/>
  <c r="AD17" i="2" l="1"/>
  <c r="AD16"/>
  <c r="AD15"/>
  <c r="AD14"/>
  <c r="AD11"/>
  <c r="V201" i="1" l="1"/>
  <c r="S2"/>
  <c r="T10" i="2" l="1"/>
  <c r="AA158" i="1"/>
  <c r="S152"/>
  <c r="AD9" i="2"/>
  <c r="AD8" l="1"/>
  <c r="AB460" i="1" l="1"/>
  <c r="Z460"/>
  <c r="Y460"/>
  <c r="X460"/>
  <c r="W460"/>
  <c r="U460"/>
  <c r="T460"/>
  <c r="R460"/>
  <c r="Q460"/>
  <c r="P460"/>
  <c r="O460"/>
  <c r="N460"/>
  <c r="M460"/>
  <c r="L460"/>
  <c r="K460"/>
  <c r="J460"/>
  <c r="I460"/>
  <c r="H460"/>
  <c r="G460"/>
  <c r="F460"/>
  <c r="B460"/>
  <c r="AC458"/>
  <c r="AA458"/>
  <c r="V458"/>
  <c r="S458"/>
  <c r="AC457"/>
  <c r="AA457"/>
  <c r="V457"/>
  <c r="S457"/>
  <c r="AC456"/>
  <c r="AA456"/>
  <c r="V456"/>
  <c r="S456"/>
  <c r="AC455"/>
  <c r="AA455"/>
  <c r="V455"/>
  <c r="S455"/>
  <c r="AC454"/>
  <c r="AA454"/>
  <c r="V454"/>
  <c r="S454"/>
  <c r="AC453"/>
  <c r="AA453"/>
  <c r="V453"/>
  <c r="S453"/>
  <c r="AC452"/>
  <c r="AA452"/>
  <c r="V452"/>
  <c r="S452"/>
  <c r="E452"/>
  <c r="AC451"/>
  <c r="AA451"/>
  <c r="V451"/>
  <c r="S451"/>
  <c r="E451"/>
  <c r="AC450"/>
  <c r="AA450"/>
  <c r="V450"/>
  <c r="S450"/>
  <c r="E450"/>
  <c r="AC449"/>
  <c r="AA449"/>
  <c r="V449"/>
  <c r="S449"/>
  <c r="E449"/>
  <c r="AC448"/>
  <c r="AA448"/>
  <c r="V448"/>
  <c r="S448"/>
  <c r="E448"/>
  <c r="AC447"/>
  <c r="AA447"/>
  <c r="V447"/>
  <c r="S447"/>
  <c r="E447"/>
  <c r="AC446"/>
  <c r="AA446"/>
  <c r="V446"/>
  <c r="S446"/>
  <c r="E446"/>
  <c r="AC445"/>
  <c r="AA445"/>
  <c r="V445"/>
  <c r="S445"/>
  <c r="E445"/>
  <c r="AC444"/>
  <c r="AA444"/>
  <c r="V444"/>
  <c r="S444"/>
  <c r="E444"/>
  <c r="AC443"/>
  <c r="AA443"/>
  <c r="V443"/>
  <c r="S443"/>
  <c r="E443"/>
  <c r="AC442"/>
  <c r="V442"/>
  <c r="S442"/>
  <c r="E442"/>
  <c r="AC441"/>
  <c r="AA441"/>
  <c r="V441"/>
  <c r="S441"/>
  <c r="E441"/>
  <c r="AC440"/>
  <c r="AA440"/>
  <c r="V440"/>
  <c r="S440"/>
  <c r="E440"/>
  <c r="AC439"/>
  <c r="AA439"/>
  <c r="V439"/>
  <c r="S439"/>
  <c r="E439"/>
  <c r="AC438"/>
  <c r="AA438"/>
  <c r="V438"/>
  <c r="S438"/>
  <c r="E438"/>
  <c r="AC437"/>
  <c r="AA437"/>
  <c r="V437"/>
  <c r="S437"/>
  <c r="E437"/>
  <c r="AC436"/>
  <c r="AA436"/>
  <c r="V436"/>
  <c r="S436"/>
  <c r="E436"/>
  <c r="AA435"/>
  <c r="V435"/>
  <c r="S435"/>
  <c r="E435"/>
  <c r="AA434"/>
  <c r="V434"/>
  <c r="S434"/>
  <c r="E434"/>
  <c r="AC433"/>
  <c r="AA433"/>
  <c r="V433"/>
  <c r="S433"/>
  <c r="E433"/>
  <c r="AC432"/>
  <c r="AA432"/>
  <c r="S432"/>
  <c r="E432"/>
  <c r="AC431"/>
  <c r="AA431"/>
  <c r="V431"/>
  <c r="S431"/>
  <c r="E431"/>
  <c r="AA430"/>
  <c r="V430"/>
  <c r="S430"/>
  <c r="E430"/>
  <c r="AC429"/>
  <c r="AA429"/>
  <c r="V429"/>
  <c r="S429"/>
  <c r="AB420"/>
  <c r="Z420"/>
  <c r="Y420"/>
  <c r="X420"/>
  <c r="W420"/>
  <c r="U420"/>
  <c r="T420"/>
  <c r="R420"/>
  <c r="AC418"/>
  <c r="AA418"/>
  <c r="V418"/>
  <c r="S418"/>
  <c r="AC417"/>
  <c r="AA417"/>
  <c r="V417"/>
  <c r="S417"/>
  <c r="AC416"/>
  <c r="AA416"/>
  <c r="V416"/>
  <c r="S416"/>
  <c r="AC415"/>
  <c r="AA415"/>
  <c r="V415"/>
  <c r="S415"/>
  <c r="AC414"/>
  <c r="AA414"/>
  <c r="V414"/>
  <c r="S414"/>
  <c r="AC413"/>
  <c r="AA413"/>
  <c r="V413"/>
  <c r="S413"/>
  <c r="AC412"/>
  <c r="AA412"/>
  <c r="V412"/>
  <c r="S412"/>
  <c r="AE412" s="1"/>
  <c r="AC411"/>
  <c r="AA411"/>
  <c r="V411"/>
  <c r="S411"/>
  <c r="AC410"/>
  <c r="AA410"/>
  <c r="V410"/>
  <c r="S410"/>
  <c r="AC409"/>
  <c r="AA409"/>
  <c r="V409"/>
  <c r="S409"/>
  <c r="E409"/>
  <c r="AC408"/>
  <c r="AA408"/>
  <c r="V408"/>
  <c r="S408"/>
  <c r="AC407"/>
  <c r="AA407"/>
  <c r="S407"/>
  <c r="E407"/>
  <c r="AC406"/>
  <c r="AA406"/>
  <c r="V406"/>
  <c r="S406"/>
  <c r="E406"/>
  <c r="AC405"/>
  <c r="AA405"/>
  <c r="V405"/>
  <c r="S405"/>
  <c r="E405"/>
  <c r="AC404"/>
  <c r="AA404"/>
  <c r="V404"/>
  <c r="S404"/>
  <c r="E404"/>
  <c r="AC403"/>
  <c r="AA403"/>
  <c r="V403"/>
  <c r="S403"/>
  <c r="E403"/>
  <c r="AC402"/>
  <c r="AA402"/>
  <c r="V402"/>
  <c r="S402"/>
  <c r="E402"/>
  <c r="AC401"/>
  <c r="AA401"/>
  <c r="V401"/>
  <c r="S401"/>
  <c r="E401"/>
  <c r="AC400"/>
  <c r="AA400"/>
  <c r="V400"/>
  <c r="E400"/>
  <c r="AC399"/>
  <c r="AA399"/>
  <c r="V399"/>
  <c r="S399"/>
  <c r="AC398"/>
  <c r="AA398"/>
  <c r="V398"/>
  <c r="S398"/>
  <c r="E398"/>
  <c r="AC397"/>
  <c r="AA397"/>
  <c r="V397"/>
  <c r="S397"/>
  <c r="E397"/>
  <c r="AC396"/>
  <c r="AA396"/>
  <c r="V396"/>
  <c r="S396"/>
  <c r="E396"/>
  <c r="AC395"/>
  <c r="AA395"/>
  <c r="V395"/>
  <c r="S395"/>
  <c r="E395"/>
  <c r="AC394"/>
  <c r="AA394"/>
  <c r="V394"/>
  <c r="S394"/>
  <c r="E394"/>
  <c r="AC393"/>
  <c r="AA393"/>
  <c r="V393"/>
  <c r="S393"/>
  <c r="E393"/>
  <c r="AC392"/>
  <c r="AA392"/>
  <c r="V392"/>
  <c r="S392"/>
  <c r="E392"/>
  <c r="AC391"/>
  <c r="AA391"/>
  <c r="V391"/>
  <c r="S391"/>
  <c r="E391"/>
  <c r="AC390"/>
  <c r="AA390"/>
  <c r="V390"/>
  <c r="S390"/>
  <c r="AC389"/>
  <c r="AA389"/>
  <c r="V389"/>
  <c r="S389"/>
  <c r="E389"/>
  <c r="AB380"/>
  <c r="Z380"/>
  <c r="Y380"/>
  <c r="X380"/>
  <c r="W380"/>
  <c r="U380"/>
  <c r="T380"/>
  <c r="R380"/>
  <c r="Q380"/>
  <c r="P380"/>
  <c r="O380"/>
  <c r="N380"/>
  <c r="M380"/>
  <c r="L380"/>
  <c r="K380"/>
  <c r="J380"/>
  <c r="I380"/>
  <c r="H380"/>
  <c r="G380"/>
  <c r="F380"/>
  <c r="D380"/>
  <c r="AC378"/>
  <c r="AA378"/>
  <c r="V378"/>
  <c r="S378"/>
  <c r="AC377"/>
  <c r="AA377"/>
  <c r="V377"/>
  <c r="S377"/>
  <c r="AC376"/>
  <c r="AA376"/>
  <c r="V376"/>
  <c r="S376"/>
  <c r="AC375"/>
  <c r="AA375"/>
  <c r="V375"/>
  <c r="S375"/>
  <c r="AC374"/>
  <c r="AA374"/>
  <c r="V374"/>
  <c r="S374"/>
  <c r="AC373"/>
  <c r="AA373"/>
  <c r="V373"/>
  <c r="S373"/>
  <c r="AC372"/>
  <c r="AA372"/>
  <c r="V372"/>
  <c r="S372"/>
  <c r="AC371"/>
  <c r="AA371"/>
  <c r="V371"/>
  <c r="S371"/>
  <c r="AC370"/>
  <c r="AA370"/>
  <c r="S370"/>
  <c r="AC369"/>
  <c r="AA369"/>
  <c r="V369"/>
  <c r="S369"/>
  <c r="AC368"/>
  <c r="AA368"/>
  <c r="V368"/>
  <c r="S368"/>
  <c r="AC367"/>
  <c r="V367"/>
  <c r="S367"/>
  <c r="AC366"/>
  <c r="V366"/>
  <c r="S366"/>
  <c r="AC365"/>
  <c r="AA365"/>
  <c r="V365"/>
  <c r="S365"/>
  <c r="AC364"/>
  <c r="AA364"/>
  <c r="V364"/>
  <c r="S364"/>
  <c r="AC363"/>
  <c r="AA363"/>
  <c r="V363"/>
  <c r="S363"/>
  <c r="AC362"/>
  <c r="AA362"/>
  <c r="V362"/>
  <c r="S362"/>
  <c r="AC361"/>
  <c r="AA361"/>
  <c r="V361"/>
  <c r="S361"/>
  <c r="AC360"/>
  <c r="AA360"/>
  <c r="V360"/>
  <c r="S360"/>
  <c r="AA359"/>
  <c r="V359"/>
  <c r="S359"/>
  <c r="AC358"/>
  <c r="S358"/>
  <c r="AC357"/>
  <c r="V357"/>
  <c r="S357"/>
  <c r="AC356"/>
  <c r="V356"/>
  <c r="S356"/>
  <c r="AC355"/>
  <c r="V355"/>
  <c r="S355"/>
  <c r="AC354"/>
  <c r="V354"/>
  <c r="S354"/>
  <c r="AC353"/>
  <c r="V353"/>
  <c r="S353"/>
  <c r="AC352"/>
  <c r="V352"/>
  <c r="S352"/>
  <c r="AC351"/>
  <c r="V351"/>
  <c r="S351"/>
  <c r="AC350"/>
  <c r="AA350"/>
  <c r="V350"/>
  <c r="S350"/>
  <c r="E350"/>
  <c r="AB341"/>
  <c r="Z341"/>
  <c r="Y341"/>
  <c r="X341"/>
  <c r="W341"/>
  <c r="U341"/>
  <c r="T341"/>
  <c r="R341"/>
  <c r="Q341"/>
  <c r="P341"/>
  <c r="O341"/>
  <c r="N341"/>
  <c r="M341"/>
  <c r="L341"/>
  <c r="K341"/>
  <c r="J341"/>
  <c r="I341"/>
  <c r="H341"/>
  <c r="G341"/>
  <c r="F341"/>
  <c r="D341"/>
  <c r="C341"/>
  <c r="B341"/>
  <c r="AC339"/>
  <c r="AA339"/>
  <c r="V339"/>
  <c r="S339"/>
  <c r="E339"/>
  <c r="AC338"/>
  <c r="AA338"/>
  <c r="V338"/>
  <c r="S338"/>
  <c r="E338"/>
  <c r="AC337"/>
  <c r="AA337"/>
  <c r="V337"/>
  <c r="S337"/>
  <c r="E337"/>
  <c r="AC336"/>
  <c r="AA336"/>
  <c r="V336"/>
  <c r="S336"/>
  <c r="E336"/>
  <c r="AC335"/>
  <c r="AA335"/>
  <c r="V335"/>
  <c r="S335"/>
  <c r="E335"/>
  <c r="AC334"/>
  <c r="AA334"/>
  <c r="V334"/>
  <c r="S334"/>
  <c r="E334"/>
  <c r="AC333"/>
  <c r="AA333"/>
  <c r="V333"/>
  <c r="S333"/>
  <c r="E333"/>
  <c r="AC332"/>
  <c r="AA332"/>
  <c r="V332"/>
  <c r="S332"/>
  <c r="E332"/>
  <c r="AC331"/>
  <c r="AA331"/>
  <c r="V331"/>
  <c r="S331"/>
  <c r="E331"/>
  <c r="AC330"/>
  <c r="AA330"/>
  <c r="V330"/>
  <c r="S330"/>
  <c r="E330"/>
  <c r="AC329"/>
  <c r="AA329"/>
  <c r="V329"/>
  <c r="S329"/>
  <c r="E329"/>
  <c r="AC328"/>
  <c r="AA328"/>
  <c r="V328"/>
  <c r="S328"/>
  <c r="E328"/>
  <c r="AC327"/>
  <c r="AA327"/>
  <c r="V327"/>
  <c r="S327"/>
  <c r="E327"/>
  <c r="AC326"/>
  <c r="AA326"/>
  <c r="V326"/>
  <c r="S326"/>
  <c r="E326"/>
  <c r="AC325"/>
  <c r="AA325"/>
  <c r="V325"/>
  <c r="S325"/>
  <c r="E325"/>
  <c r="AC324"/>
  <c r="AA324"/>
  <c r="V324"/>
  <c r="S324"/>
  <c r="E324"/>
  <c r="AC323"/>
  <c r="AA323"/>
  <c r="V323"/>
  <c r="S323"/>
  <c r="E323"/>
  <c r="AC322"/>
  <c r="AA322"/>
  <c r="V322"/>
  <c r="S322"/>
  <c r="E322"/>
  <c r="AA321"/>
  <c r="V321"/>
  <c r="S321"/>
  <c r="E321"/>
  <c r="AC320"/>
  <c r="AA320"/>
  <c r="V320"/>
  <c r="S320"/>
  <c r="E320"/>
  <c r="AC319"/>
  <c r="AA319"/>
  <c r="V319"/>
  <c r="S319"/>
  <c r="E319"/>
  <c r="AC318"/>
  <c r="AA318"/>
  <c r="V318"/>
  <c r="S318"/>
  <c r="E318"/>
  <c r="AC317"/>
  <c r="AA317"/>
  <c r="V317"/>
  <c r="S317"/>
  <c r="E317"/>
  <c r="AA316"/>
  <c r="V316"/>
  <c r="S316"/>
  <c r="E316"/>
  <c r="AC315"/>
  <c r="AA315"/>
  <c r="V315"/>
  <c r="S315"/>
  <c r="E315"/>
  <c r="AC314"/>
  <c r="AA314"/>
  <c r="V314"/>
  <c r="S314"/>
  <c r="E314"/>
  <c r="AC313"/>
  <c r="AA313"/>
  <c r="V313"/>
  <c r="S313"/>
  <c r="E313"/>
  <c r="AC312"/>
  <c r="AA312"/>
  <c r="V312"/>
  <c r="S312"/>
  <c r="E312"/>
  <c r="AC311"/>
  <c r="AA311"/>
  <c r="V311"/>
  <c r="S311"/>
  <c r="E311"/>
  <c r="AC310"/>
  <c r="AA310"/>
  <c r="V310"/>
  <c r="S310"/>
  <c r="E310"/>
  <c r="AB301"/>
  <c r="L45" i="3" s="1"/>
  <c r="L46" s="1"/>
  <c r="Z301" i="1"/>
  <c r="L39" i="3" s="1"/>
  <c r="Y301" i="1"/>
  <c r="L38" i="3" s="1"/>
  <c r="X301" i="1"/>
  <c r="L37" i="3" s="1"/>
  <c r="W301" i="1"/>
  <c r="L36" i="3" s="1"/>
  <c r="U301" i="1"/>
  <c r="L30" i="3" s="1"/>
  <c r="T301" i="1"/>
  <c r="L29" i="3" s="1"/>
  <c r="R301" i="1"/>
  <c r="L23" i="3" s="1"/>
  <c r="Q13" i="2"/>
  <c r="P301" i="1"/>
  <c r="L21" i="3" s="1"/>
  <c r="O301" i="1"/>
  <c r="L20" i="3" s="1"/>
  <c r="N301" i="1"/>
  <c r="L19" i="3" s="1"/>
  <c r="M301" i="1"/>
  <c r="L18" i="3" s="1"/>
  <c r="L301" i="1"/>
  <c r="L17" i="3" s="1"/>
  <c r="K301" i="1"/>
  <c r="L16" i="3" s="1"/>
  <c r="J301" i="1"/>
  <c r="L15" i="3" s="1"/>
  <c r="I301" i="1"/>
  <c r="L14" i="3" s="1"/>
  <c r="H301" i="1"/>
  <c r="L13" i="3" s="1"/>
  <c r="G301" i="1"/>
  <c r="L12" i="3" s="1"/>
  <c r="F301" i="1"/>
  <c r="L11" i="3" s="1"/>
  <c r="D301" i="1"/>
  <c r="L5" i="3" s="1"/>
  <c r="C301" i="1"/>
  <c r="L4" i="3" s="1"/>
  <c r="B301" i="1"/>
  <c r="L3" i="3" s="1"/>
  <c r="AC299" i="1"/>
  <c r="AA299"/>
  <c r="V299"/>
  <c r="S299"/>
  <c r="E299"/>
  <c r="AC298"/>
  <c r="AA298"/>
  <c r="V298"/>
  <c r="S298"/>
  <c r="E298"/>
  <c r="AC297"/>
  <c r="AA297"/>
  <c r="V297"/>
  <c r="S297"/>
  <c r="E297"/>
  <c r="AC296"/>
  <c r="AA296"/>
  <c r="V296"/>
  <c r="S296"/>
  <c r="E296"/>
  <c r="AC295"/>
  <c r="AA295"/>
  <c r="V295"/>
  <c r="S295"/>
  <c r="E295"/>
  <c r="AC294"/>
  <c r="AA294"/>
  <c r="V294"/>
  <c r="S294"/>
  <c r="E294"/>
  <c r="AC293"/>
  <c r="AA293"/>
  <c r="V293"/>
  <c r="S293"/>
  <c r="E293"/>
  <c r="AC292"/>
  <c r="AA292"/>
  <c r="V292"/>
  <c r="S292"/>
  <c r="E292"/>
  <c r="AC291"/>
  <c r="AA291"/>
  <c r="V291"/>
  <c r="S291"/>
  <c r="E291"/>
  <c r="AC290"/>
  <c r="AA290"/>
  <c r="V290"/>
  <c r="S290"/>
  <c r="E290"/>
  <c r="AC289"/>
  <c r="AA289"/>
  <c r="V289"/>
  <c r="S289"/>
  <c r="E289"/>
  <c r="AC288"/>
  <c r="AA288"/>
  <c r="V288"/>
  <c r="S288"/>
  <c r="E288"/>
  <c r="AC287"/>
  <c r="AA287"/>
  <c r="V287"/>
  <c r="S287"/>
  <c r="E287"/>
  <c r="AC286"/>
  <c r="AA286"/>
  <c r="V286"/>
  <c r="S286"/>
  <c r="E286"/>
  <c r="AC285"/>
  <c r="AA285"/>
  <c r="S285"/>
  <c r="E285"/>
  <c r="AA284"/>
  <c r="V284"/>
  <c r="S284"/>
  <c r="AC283"/>
  <c r="AA283"/>
  <c r="V283"/>
  <c r="S283"/>
  <c r="E283"/>
  <c r="AC282"/>
  <c r="AA282"/>
  <c r="V282"/>
  <c r="S282"/>
  <c r="E282"/>
  <c r="AC281"/>
  <c r="AA281"/>
  <c r="V281"/>
  <c r="S281"/>
  <c r="AC280"/>
  <c r="AA280"/>
  <c r="V280"/>
  <c r="S280"/>
  <c r="E280"/>
  <c r="AC279"/>
  <c r="AA279"/>
  <c r="V279"/>
  <c r="S279"/>
  <c r="E279"/>
  <c r="AC278"/>
  <c r="AA278"/>
  <c r="V278"/>
  <c r="S278"/>
  <c r="E278"/>
  <c r="AC277"/>
  <c r="AA277"/>
  <c r="V277"/>
  <c r="S277"/>
  <c r="E277"/>
  <c r="AC276"/>
  <c r="AA276"/>
  <c r="V276"/>
  <c r="S276"/>
  <c r="E276"/>
  <c r="AC275"/>
  <c r="AA275"/>
  <c r="V275"/>
  <c r="S275"/>
  <c r="E275"/>
  <c r="AC274"/>
  <c r="AA274"/>
  <c r="V274"/>
  <c r="S274"/>
  <c r="E274"/>
  <c r="AC273"/>
  <c r="AA273"/>
  <c r="V273"/>
  <c r="S273"/>
  <c r="E273"/>
  <c r="AC272"/>
  <c r="AA272"/>
  <c r="V272"/>
  <c r="S272"/>
  <c r="E272"/>
  <c r="AC271"/>
  <c r="AA271"/>
  <c r="V271"/>
  <c r="S271"/>
  <c r="E271"/>
  <c r="AC270"/>
  <c r="AA270"/>
  <c r="V270"/>
  <c r="S270"/>
  <c r="E270"/>
  <c r="AB261"/>
  <c r="K45" i="3" s="1"/>
  <c r="K46" s="1"/>
  <c r="Z261" i="1"/>
  <c r="Y261"/>
  <c r="K38" i="3" s="1"/>
  <c r="X261" i="1"/>
  <c r="K37" i="3" s="1"/>
  <c r="W261" i="1"/>
  <c r="K36" i="3" s="1"/>
  <c r="U261" i="1"/>
  <c r="K30" i="3" s="1"/>
  <c r="T261" i="1"/>
  <c r="K29" i="3" s="1"/>
  <c r="R261" i="1"/>
  <c r="K23" i="3" s="1"/>
  <c r="Q261" i="1"/>
  <c r="K22" i="3" s="1"/>
  <c r="P261" i="1"/>
  <c r="K21" i="3" s="1"/>
  <c r="O261" i="1"/>
  <c r="K20" i="3" s="1"/>
  <c r="N261" i="1"/>
  <c r="K19" i="3" s="1"/>
  <c r="M261" i="1"/>
  <c r="K18" i="3" s="1"/>
  <c r="L261" i="1"/>
  <c r="K17" i="3" s="1"/>
  <c r="K261" i="1"/>
  <c r="K16" i="3" s="1"/>
  <c r="J261" i="1"/>
  <c r="K15" i="3" s="1"/>
  <c r="I261" i="1"/>
  <c r="K14" i="3" s="1"/>
  <c r="H261" i="1"/>
  <c r="K13" i="3" s="1"/>
  <c r="F261" i="1"/>
  <c r="K11" i="3" s="1"/>
  <c r="D261" i="1"/>
  <c r="K5" i="3" s="1"/>
  <c r="C261" i="1"/>
  <c r="K4" i="3" s="1"/>
  <c r="B261" i="1"/>
  <c r="K3" i="3" s="1"/>
  <c r="AC259" i="1"/>
  <c r="AA259"/>
  <c r="V259"/>
  <c r="S259"/>
  <c r="E259"/>
  <c r="AC258"/>
  <c r="AA258"/>
  <c r="V258"/>
  <c r="S258"/>
  <c r="E258"/>
  <c r="AC257"/>
  <c r="AA257"/>
  <c r="V257"/>
  <c r="S257"/>
  <c r="E257"/>
  <c r="AC256"/>
  <c r="AA256"/>
  <c r="V256"/>
  <c r="S256"/>
  <c r="E256"/>
  <c r="AC255"/>
  <c r="AA255"/>
  <c r="V255"/>
  <c r="S255"/>
  <c r="E255"/>
  <c r="AC254"/>
  <c r="AA254"/>
  <c r="V254"/>
  <c r="S254"/>
  <c r="E254"/>
  <c r="AC253"/>
  <c r="AA253"/>
  <c r="V253"/>
  <c r="S253"/>
  <c r="E253"/>
  <c r="AC252"/>
  <c r="AA252"/>
  <c r="V252"/>
  <c r="S252"/>
  <c r="E252"/>
  <c r="AC251"/>
  <c r="AA251"/>
  <c r="V251"/>
  <c r="S251"/>
  <c r="E251"/>
  <c r="AC250"/>
  <c r="AA250"/>
  <c r="V250"/>
  <c r="S250"/>
  <c r="E250"/>
  <c r="AC249"/>
  <c r="AA249"/>
  <c r="V249"/>
  <c r="S249"/>
  <c r="E249"/>
  <c r="AC248"/>
  <c r="AA248"/>
  <c r="V248"/>
  <c r="S248"/>
  <c r="E248"/>
  <c r="AC247"/>
  <c r="AA247"/>
  <c r="V247"/>
  <c r="S247"/>
  <c r="E247"/>
  <c r="AC246"/>
  <c r="AA246"/>
  <c r="S246"/>
  <c r="AC245"/>
  <c r="AA245"/>
  <c r="V245"/>
  <c r="S245"/>
  <c r="E245"/>
  <c r="AC244"/>
  <c r="AA244"/>
  <c r="V244"/>
  <c r="S244"/>
  <c r="E244"/>
  <c r="AC243"/>
  <c r="AA243"/>
  <c r="V243"/>
  <c r="S243"/>
  <c r="AC242"/>
  <c r="AA242"/>
  <c r="V242"/>
  <c r="S242"/>
  <c r="E242"/>
  <c r="AC241"/>
  <c r="AA241"/>
  <c r="V241"/>
  <c r="S241"/>
  <c r="E241"/>
  <c r="AC240"/>
  <c r="AA240"/>
  <c r="V240"/>
  <c r="S240"/>
  <c r="E240"/>
  <c r="AC239"/>
  <c r="AA239"/>
  <c r="V239"/>
  <c r="S239"/>
  <c r="E239"/>
  <c r="AC238"/>
  <c r="AA238"/>
  <c r="V238"/>
  <c r="S238"/>
  <c r="E238"/>
  <c r="AC237"/>
  <c r="AA237"/>
  <c r="V237"/>
  <c r="S237"/>
  <c r="E237"/>
  <c r="AC236"/>
  <c r="AA236"/>
  <c r="V236"/>
  <c r="S236"/>
  <c r="E236"/>
  <c r="AC235"/>
  <c r="AA235"/>
  <c r="V235"/>
  <c r="S235"/>
  <c r="AC234"/>
  <c r="AA234"/>
  <c r="S234"/>
  <c r="E234"/>
  <c r="AC233"/>
  <c r="AA233"/>
  <c r="V233"/>
  <c r="S233"/>
  <c r="E233"/>
  <c r="AC232"/>
  <c r="AA232"/>
  <c r="V232"/>
  <c r="S232"/>
  <c r="E232"/>
  <c r="AC231"/>
  <c r="AA231"/>
  <c r="V231"/>
  <c r="S231"/>
  <c r="E231"/>
  <c r="AC230"/>
  <c r="AA230"/>
  <c r="V230"/>
  <c r="E230"/>
  <c r="AB221"/>
  <c r="J45" i="3" s="1"/>
  <c r="J46" s="1"/>
  <c r="Z221" i="1"/>
  <c r="Y221"/>
  <c r="J38" i="3" s="1"/>
  <c r="X221" i="1"/>
  <c r="J37" i="3" s="1"/>
  <c r="W221" i="1"/>
  <c r="J36" i="3" s="1"/>
  <c r="U221" i="1"/>
  <c r="J30" i="3" s="1"/>
  <c r="T221" i="1"/>
  <c r="J29" i="3" s="1"/>
  <c r="R221" i="1"/>
  <c r="J23" i="3" s="1"/>
  <c r="Q221" i="1"/>
  <c r="J22" i="3" s="1"/>
  <c r="P221" i="1"/>
  <c r="J21" i="3" s="1"/>
  <c r="O221" i="1"/>
  <c r="J20" i="3" s="1"/>
  <c r="N221" i="1"/>
  <c r="J19" i="3" s="1"/>
  <c r="M221" i="1"/>
  <c r="J18" i="3" s="1"/>
  <c r="L221" i="1"/>
  <c r="J17" i="3" s="1"/>
  <c r="K221" i="1"/>
  <c r="J16" i="3" s="1"/>
  <c r="J221" i="1"/>
  <c r="J15" i="3" s="1"/>
  <c r="I221" i="1"/>
  <c r="J14" i="3" s="1"/>
  <c r="H221" i="1"/>
  <c r="J13" i="3" s="1"/>
  <c r="G221" i="1"/>
  <c r="J12" i="3" s="1"/>
  <c r="F221" i="1"/>
  <c r="J11" i="3" s="1"/>
  <c r="D221" i="1"/>
  <c r="J5" i="3" s="1"/>
  <c r="C221" i="1"/>
  <c r="J4" i="3" s="1"/>
  <c r="B221" i="1"/>
  <c r="J3" i="3" s="1"/>
  <c r="AC219" i="1"/>
  <c r="AA219"/>
  <c r="V219"/>
  <c r="S219"/>
  <c r="E219"/>
  <c r="AC218"/>
  <c r="AA218"/>
  <c r="V218"/>
  <c r="S218"/>
  <c r="E218"/>
  <c r="AC217"/>
  <c r="AA217"/>
  <c r="V217"/>
  <c r="S217"/>
  <c r="E217"/>
  <c r="AC216"/>
  <c r="AA216"/>
  <c r="V216"/>
  <c r="S216"/>
  <c r="E216"/>
  <c r="AC215"/>
  <c r="AA215"/>
  <c r="V215"/>
  <c r="S215"/>
  <c r="E215"/>
  <c r="AC214"/>
  <c r="AA214"/>
  <c r="V214"/>
  <c r="S214"/>
  <c r="E214"/>
  <c r="AC213"/>
  <c r="AA213"/>
  <c r="V213"/>
  <c r="S213"/>
  <c r="E213"/>
  <c r="AC212"/>
  <c r="AA212"/>
  <c r="V212"/>
  <c r="S212"/>
  <c r="AC211"/>
  <c r="AA211"/>
  <c r="V211"/>
  <c r="S211"/>
  <c r="AC210"/>
  <c r="AA210"/>
  <c r="V210"/>
  <c r="S210"/>
  <c r="E210"/>
  <c r="AC209"/>
  <c r="AA209"/>
  <c r="V209"/>
  <c r="S209"/>
  <c r="E209"/>
  <c r="AC208"/>
  <c r="AA208"/>
  <c r="V208"/>
  <c r="S208"/>
  <c r="E208"/>
  <c r="AC207"/>
  <c r="AA207"/>
  <c r="V207"/>
  <c r="S207"/>
  <c r="AC206"/>
  <c r="AA206"/>
  <c r="V206"/>
  <c r="S206"/>
  <c r="E206"/>
  <c r="AC205"/>
  <c r="AA205"/>
  <c r="V205"/>
  <c r="S205"/>
  <c r="E205"/>
  <c r="AC204"/>
  <c r="AA204"/>
  <c r="V204"/>
  <c r="S204"/>
  <c r="E204"/>
  <c r="AC203"/>
  <c r="AA203"/>
  <c r="V203"/>
  <c r="S203"/>
  <c r="E203"/>
  <c r="AC202"/>
  <c r="AA202"/>
  <c r="V202"/>
  <c r="S202"/>
  <c r="E202"/>
  <c r="AC201"/>
  <c r="AA201"/>
  <c r="S201"/>
  <c r="E201"/>
  <c r="AC200"/>
  <c r="V200"/>
  <c r="S200"/>
  <c r="E200"/>
  <c r="AC199"/>
  <c r="AA199"/>
  <c r="V199"/>
  <c r="S199"/>
  <c r="AC198"/>
  <c r="AA198"/>
  <c r="V198"/>
  <c r="S198"/>
  <c r="E198"/>
  <c r="AC197"/>
  <c r="AA197"/>
  <c r="V197"/>
  <c r="S197"/>
  <c r="E197"/>
  <c r="AC196"/>
  <c r="AA196"/>
  <c r="V196"/>
  <c r="S196"/>
  <c r="E196"/>
  <c r="AC195"/>
  <c r="AA195"/>
  <c r="V195"/>
  <c r="S195"/>
  <c r="E195"/>
  <c r="AC194"/>
  <c r="AA194"/>
  <c r="V194"/>
  <c r="S194"/>
  <c r="E194"/>
  <c r="AC193"/>
  <c r="AA193"/>
  <c r="V193"/>
  <c r="S193"/>
  <c r="E193"/>
  <c r="AC192"/>
  <c r="AA192"/>
  <c r="V192"/>
  <c r="S192"/>
  <c r="E192"/>
  <c r="AC191"/>
  <c r="AA191"/>
  <c r="V191"/>
  <c r="S191"/>
  <c r="E191"/>
  <c r="AC190"/>
  <c r="AA190"/>
  <c r="S190"/>
  <c r="E190"/>
  <c r="AB182"/>
  <c r="I45" i="3" s="1"/>
  <c r="I46" s="1"/>
  <c r="Z182" i="1"/>
  <c r="I39" i="3" s="1"/>
  <c r="Y182" i="1"/>
  <c r="I38" i="3" s="1"/>
  <c r="X182" i="1"/>
  <c r="I37" i="3" s="1"/>
  <c r="W182" i="1"/>
  <c r="I36" i="3" s="1"/>
  <c r="U182" i="1"/>
  <c r="I30" i="3" s="1"/>
  <c r="I31" s="1"/>
  <c r="I34" s="1"/>
  <c r="R182" i="1"/>
  <c r="I23" i="3" s="1"/>
  <c r="Q182" i="1"/>
  <c r="I22" i="3" s="1"/>
  <c r="P182" i="1"/>
  <c r="I21" i="3" s="1"/>
  <c r="O182" i="1"/>
  <c r="I20" i="3" s="1"/>
  <c r="N182" i="1"/>
  <c r="I19" i="3" s="1"/>
  <c r="M182" i="1"/>
  <c r="I18" i="3" s="1"/>
  <c r="L182" i="1"/>
  <c r="I17" i="3" s="1"/>
  <c r="K182" i="1"/>
  <c r="I16" i="3" s="1"/>
  <c r="J182" i="1"/>
  <c r="I15" i="3" s="1"/>
  <c r="I182" i="1"/>
  <c r="I14" i="3" s="1"/>
  <c r="H182" i="1"/>
  <c r="I13" i="3" s="1"/>
  <c r="G182" i="1"/>
  <c r="I12" i="3" s="1"/>
  <c r="F182" i="1"/>
  <c r="I11" i="3" s="1"/>
  <c r="D182" i="1"/>
  <c r="I5" i="3" s="1"/>
  <c r="C182" i="1"/>
  <c r="I4" i="3" s="1"/>
  <c r="B182" i="1"/>
  <c r="AC180"/>
  <c r="AA180"/>
  <c r="V180"/>
  <c r="S180"/>
  <c r="AC179"/>
  <c r="AA179"/>
  <c r="V179"/>
  <c r="S179"/>
  <c r="AC178"/>
  <c r="AA178"/>
  <c r="V178"/>
  <c r="S178"/>
  <c r="AC177"/>
  <c r="AA177"/>
  <c r="V177"/>
  <c r="S177"/>
  <c r="AC176"/>
  <c r="AA176"/>
  <c r="V176"/>
  <c r="S176"/>
  <c r="AC175"/>
  <c r="AA175"/>
  <c r="V175"/>
  <c r="S175"/>
  <c r="AC174"/>
  <c r="AA174"/>
  <c r="V174"/>
  <c r="S174"/>
  <c r="AC173"/>
  <c r="AA173"/>
  <c r="V173"/>
  <c r="S173"/>
  <c r="AC172"/>
  <c r="AA172"/>
  <c r="V172"/>
  <c r="S172"/>
  <c r="E172"/>
  <c r="AC171"/>
  <c r="AA171"/>
  <c r="V171"/>
  <c r="S171"/>
  <c r="E171"/>
  <c r="AC170"/>
  <c r="AA170"/>
  <c r="S170"/>
  <c r="E170"/>
  <c r="AC169"/>
  <c r="AA169"/>
  <c r="V169"/>
  <c r="S169"/>
  <c r="E169"/>
  <c r="AC168"/>
  <c r="AA168"/>
  <c r="V168"/>
  <c r="S168"/>
  <c r="E168"/>
  <c r="AC167"/>
  <c r="AA167"/>
  <c r="V167"/>
  <c r="S167"/>
  <c r="E167"/>
  <c r="AC166"/>
  <c r="AA166"/>
  <c r="S166"/>
  <c r="E166"/>
  <c r="AC165"/>
  <c r="AA165"/>
  <c r="V165"/>
  <c r="S165"/>
  <c r="E165"/>
  <c r="AC164"/>
  <c r="AA164"/>
  <c r="V164"/>
  <c r="S164"/>
  <c r="E164"/>
  <c r="AC163"/>
  <c r="AA163"/>
  <c r="V163"/>
  <c r="S163"/>
  <c r="E163"/>
  <c r="AC162"/>
  <c r="AA162"/>
  <c r="V162"/>
  <c r="S162"/>
  <c r="E162"/>
  <c r="AC161"/>
  <c r="AA161"/>
  <c r="V161"/>
  <c r="S161"/>
  <c r="E161"/>
  <c r="AC160"/>
  <c r="AA160"/>
  <c r="V160"/>
  <c r="S160"/>
  <c r="E160"/>
  <c r="AC159"/>
  <c r="AA159"/>
  <c r="V159"/>
  <c r="S159"/>
  <c r="E159"/>
  <c r="AC158"/>
  <c r="V158"/>
  <c r="S158"/>
  <c r="E158"/>
  <c r="AC157"/>
  <c r="AA157"/>
  <c r="V157"/>
  <c r="S157"/>
  <c r="E157"/>
  <c r="AC156"/>
  <c r="AA156"/>
  <c r="V156"/>
  <c r="S156"/>
  <c r="E156"/>
  <c r="AC155"/>
  <c r="AA155"/>
  <c r="V155"/>
  <c r="S155"/>
  <c r="E155"/>
  <c r="AC154"/>
  <c r="AA154"/>
  <c r="V154"/>
  <c r="S154"/>
  <c r="E154"/>
  <c r="AC153"/>
  <c r="AA153"/>
  <c r="V153"/>
  <c r="S153"/>
  <c r="E153"/>
  <c r="AC152"/>
  <c r="AA152"/>
  <c r="V152"/>
  <c r="E152"/>
  <c r="AC151"/>
  <c r="AA151"/>
  <c r="S151"/>
  <c r="E151"/>
  <c r="AB141"/>
  <c r="Z141"/>
  <c r="Y141"/>
  <c r="X141"/>
  <c r="W141"/>
  <c r="U141"/>
  <c r="T141"/>
  <c r="H29" i="3" s="1"/>
  <c r="R141" i="1"/>
  <c r="H23" i="3" s="1"/>
  <c r="Q141" i="1"/>
  <c r="P141"/>
  <c r="O141"/>
  <c r="H20" i="3" s="1"/>
  <c r="N141" i="1"/>
  <c r="M141"/>
  <c r="L141"/>
  <c r="K141"/>
  <c r="J141"/>
  <c r="I141"/>
  <c r="H141"/>
  <c r="G141"/>
  <c r="F141"/>
  <c r="D141"/>
  <c r="C141"/>
  <c r="H4" i="3" s="1"/>
  <c r="B141" i="1"/>
  <c r="AC139"/>
  <c r="AA139"/>
  <c r="V139"/>
  <c r="S139"/>
  <c r="E139"/>
  <c r="AC138"/>
  <c r="AA138"/>
  <c r="V138"/>
  <c r="S138"/>
  <c r="E138"/>
  <c r="AC137"/>
  <c r="AA137"/>
  <c r="V137"/>
  <c r="S137"/>
  <c r="E137"/>
  <c r="AC136"/>
  <c r="AA136"/>
  <c r="V136"/>
  <c r="S136"/>
  <c r="E136"/>
  <c r="AC135"/>
  <c r="AA135"/>
  <c r="V135"/>
  <c r="S135"/>
  <c r="E135"/>
  <c r="AC134"/>
  <c r="AA134"/>
  <c r="V134"/>
  <c r="S134"/>
  <c r="E134"/>
  <c r="AC133"/>
  <c r="AA133"/>
  <c r="V133"/>
  <c r="S133"/>
  <c r="E133"/>
  <c r="AC132"/>
  <c r="AA132"/>
  <c r="V132"/>
  <c r="S132"/>
  <c r="E132"/>
  <c r="AC131"/>
  <c r="AA131"/>
  <c r="V131"/>
  <c r="S131"/>
  <c r="E131"/>
  <c r="AC130"/>
  <c r="AA130"/>
  <c r="V130"/>
  <c r="S130"/>
  <c r="E130"/>
  <c r="AC129"/>
  <c r="AA129"/>
  <c r="V129"/>
  <c r="S129"/>
  <c r="E129"/>
  <c r="AC126"/>
  <c r="AA126"/>
  <c r="V126"/>
  <c r="S126"/>
  <c r="E126"/>
  <c r="AC125"/>
  <c r="AA125"/>
  <c r="V125"/>
  <c r="S125"/>
  <c r="E125"/>
  <c r="AC124"/>
  <c r="AA124"/>
  <c r="V124"/>
  <c r="S124"/>
  <c r="E124"/>
  <c r="AC123"/>
  <c r="AA123"/>
  <c r="V123"/>
  <c r="S123"/>
  <c r="E123"/>
  <c r="AC122"/>
  <c r="AA122"/>
  <c r="V122"/>
  <c r="S122"/>
  <c r="E122"/>
  <c r="AC121"/>
  <c r="AA121"/>
  <c r="V121"/>
  <c r="S121"/>
  <c r="E121"/>
  <c r="AC120"/>
  <c r="AA120"/>
  <c r="V120"/>
  <c r="S120"/>
  <c r="E120"/>
  <c r="AC119"/>
  <c r="AA119"/>
  <c r="V119"/>
  <c r="S119"/>
  <c r="E119"/>
  <c r="AC118"/>
  <c r="AA118"/>
  <c r="V118"/>
  <c r="S118"/>
  <c r="E118"/>
  <c r="AC117"/>
  <c r="AA117"/>
  <c r="V117"/>
  <c r="S117"/>
  <c r="E117"/>
  <c r="AC116"/>
  <c r="AA116"/>
  <c r="V116"/>
  <c r="S116"/>
  <c r="E116"/>
  <c r="AC115"/>
  <c r="AA115"/>
  <c r="V115"/>
  <c r="S115"/>
  <c r="E115"/>
  <c r="AC114"/>
  <c r="AA114"/>
  <c r="V114"/>
  <c r="S114"/>
  <c r="E114"/>
  <c r="AC113"/>
  <c r="AA113"/>
  <c r="V113"/>
  <c r="S113"/>
  <c r="E113"/>
  <c r="AC112"/>
  <c r="AA112"/>
  <c r="V112"/>
  <c r="S112"/>
  <c r="E112"/>
  <c r="AC111"/>
  <c r="AA111"/>
  <c r="V111"/>
  <c r="S111"/>
  <c r="E111"/>
  <c r="AC110"/>
  <c r="AA110"/>
  <c r="V110"/>
  <c r="S110"/>
  <c r="E110"/>
  <c r="AC71"/>
  <c r="AC72"/>
  <c r="AC73"/>
  <c r="AC74"/>
  <c r="AC75"/>
  <c r="AC76"/>
  <c r="AC77"/>
  <c r="AC78"/>
  <c r="AC79"/>
  <c r="AC80"/>
  <c r="AC81"/>
  <c r="AC82"/>
  <c r="AC83"/>
  <c r="AC84"/>
  <c r="AC85"/>
  <c r="AC87"/>
  <c r="AC88"/>
  <c r="AC89"/>
  <c r="AC90"/>
  <c r="AC91"/>
  <c r="AC92"/>
  <c r="AC93"/>
  <c r="AC94"/>
  <c r="AC95"/>
  <c r="AC96"/>
  <c r="AC97"/>
  <c r="AC98"/>
  <c r="AC99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E99"/>
  <c r="E71"/>
  <c r="E72"/>
  <c r="E73"/>
  <c r="E75"/>
  <c r="E76"/>
  <c r="E77"/>
  <c r="E78"/>
  <c r="E79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AC70"/>
  <c r="AA70"/>
  <c r="V70"/>
  <c r="S70"/>
  <c r="C101"/>
  <c r="G4" i="3" s="1"/>
  <c r="D101" i="1"/>
  <c r="F101"/>
  <c r="G101"/>
  <c r="H101"/>
  <c r="I101"/>
  <c r="J101"/>
  <c r="K101"/>
  <c r="L101"/>
  <c r="M101"/>
  <c r="N101"/>
  <c r="O101"/>
  <c r="G20" i="3" s="1"/>
  <c r="P101" i="1"/>
  <c r="Q101"/>
  <c r="R101"/>
  <c r="G23" i="3" s="1"/>
  <c r="T101" i="1"/>
  <c r="U101"/>
  <c r="G30" i="3" s="1"/>
  <c r="W101" i="1"/>
  <c r="X101"/>
  <c r="Y101"/>
  <c r="Z101"/>
  <c r="AB101"/>
  <c r="B101"/>
  <c r="AD7" i="2"/>
  <c r="C58" i="1"/>
  <c r="D58"/>
  <c r="F58"/>
  <c r="G58"/>
  <c r="H58"/>
  <c r="I58"/>
  <c r="J58"/>
  <c r="K58"/>
  <c r="L58"/>
  <c r="M58"/>
  <c r="N58"/>
  <c r="O58"/>
  <c r="P58"/>
  <c r="Q58"/>
  <c r="R58"/>
  <c r="T58"/>
  <c r="U58"/>
  <c r="W58"/>
  <c r="X58"/>
  <c r="Y58"/>
  <c r="Z58"/>
  <c r="AB58"/>
  <c r="B58"/>
  <c r="AC57"/>
  <c r="AE57" s="1"/>
  <c r="V37"/>
  <c r="AA37"/>
  <c r="V38"/>
  <c r="AA38"/>
  <c r="V39"/>
  <c r="AA39"/>
  <c r="V40"/>
  <c r="AA40"/>
  <c r="V41"/>
  <c r="AA41"/>
  <c r="V42"/>
  <c r="AA42"/>
  <c r="V43"/>
  <c r="AA43"/>
  <c r="V44"/>
  <c r="AA44"/>
  <c r="V45"/>
  <c r="AA45"/>
  <c r="V46"/>
  <c r="AA46"/>
  <c r="V47"/>
  <c r="AA47"/>
  <c r="V48"/>
  <c r="AA48"/>
  <c r="V49"/>
  <c r="AA49"/>
  <c r="V50"/>
  <c r="AA50"/>
  <c r="V51"/>
  <c r="AA51"/>
  <c r="V52"/>
  <c r="AA52"/>
  <c r="V53"/>
  <c r="AA53"/>
  <c r="V54"/>
  <c r="AA54"/>
  <c r="V55"/>
  <c r="AA55"/>
  <c r="V56"/>
  <c r="AA56"/>
  <c r="AC56"/>
  <c r="S56"/>
  <c r="E56"/>
  <c r="AC55"/>
  <c r="S55"/>
  <c r="E55"/>
  <c r="AC54"/>
  <c r="S54"/>
  <c r="E54"/>
  <c r="AC53"/>
  <c r="S53"/>
  <c r="E53"/>
  <c r="AC52"/>
  <c r="S52"/>
  <c r="E52"/>
  <c r="AC51"/>
  <c r="S51"/>
  <c r="E51"/>
  <c r="AC50"/>
  <c r="S50"/>
  <c r="E50"/>
  <c r="AC49"/>
  <c r="S49"/>
  <c r="E49"/>
  <c r="AC48"/>
  <c r="S48"/>
  <c r="E48"/>
  <c r="AC47"/>
  <c r="S47"/>
  <c r="E47"/>
  <c r="AC46"/>
  <c r="S46"/>
  <c r="E46"/>
  <c r="AC45"/>
  <c r="S45"/>
  <c r="E45"/>
  <c r="AC44"/>
  <c r="S44"/>
  <c r="E44"/>
  <c r="AC43"/>
  <c r="S43"/>
  <c r="E43"/>
  <c r="AC42"/>
  <c r="S42"/>
  <c r="E42"/>
  <c r="AC41"/>
  <c r="S41"/>
  <c r="E41"/>
  <c r="AC40"/>
  <c r="S40"/>
  <c r="E40"/>
  <c r="AC39"/>
  <c r="S39"/>
  <c r="E39"/>
  <c r="AC38"/>
  <c r="S38"/>
  <c r="E38"/>
  <c r="AC37"/>
  <c r="S37"/>
  <c r="E37"/>
  <c r="W6" i="2"/>
  <c r="X6"/>
  <c r="Y6"/>
  <c r="C28" i="1"/>
  <c r="E4" i="3" s="1"/>
  <c r="D28" i="1"/>
  <c r="E5" i="3" s="1"/>
  <c r="E11"/>
  <c r="G28" i="1"/>
  <c r="H28"/>
  <c r="I28"/>
  <c r="J28"/>
  <c r="K28"/>
  <c r="L28"/>
  <c r="M28"/>
  <c r="N28"/>
  <c r="O28"/>
  <c r="P28"/>
  <c r="Q28"/>
  <c r="R28"/>
  <c r="T28"/>
  <c r="U28"/>
  <c r="Z28"/>
  <c r="AD6" i="2"/>
  <c r="B28" i="1"/>
  <c r="B31" s="1"/>
  <c r="E460" l="1"/>
  <c r="E17" i="2" s="1"/>
  <c r="AE131" i="1"/>
  <c r="AE133"/>
  <c r="AE135"/>
  <c r="AE174"/>
  <c r="AE176"/>
  <c r="AE255"/>
  <c r="AE257"/>
  <c r="AE259"/>
  <c r="AE293"/>
  <c r="AE372"/>
  <c r="AE390"/>
  <c r="AE400"/>
  <c r="AE403"/>
  <c r="AE441"/>
  <c r="AE407"/>
  <c r="AE409"/>
  <c r="AE405"/>
  <c r="E420"/>
  <c r="E16" i="2" s="1"/>
  <c r="AE430" i="1"/>
  <c r="AE401"/>
  <c r="AE398"/>
  <c r="AE396"/>
  <c r="AE394"/>
  <c r="AE392"/>
  <c r="AE432"/>
  <c r="AE434"/>
  <c r="AE435"/>
  <c r="AE452"/>
  <c r="H17" i="2"/>
  <c r="P13" i="3"/>
  <c r="J17" i="2"/>
  <c r="P15" i="3"/>
  <c r="L17" i="2"/>
  <c r="P17" i="3"/>
  <c r="N17" i="2"/>
  <c r="P19" i="3"/>
  <c r="P17" i="2"/>
  <c r="P21" i="3"/>
  <c r="R17" i="2"/>
  <c r="P23" i="3"/>
  <c r="U17" i="2"/>
  <c r="P30" i="3"/>
  <c r="X17" i="2"/>
  <c r="P37" i="3"/>
  <c r="Z17" i="2"/>
  <c r="P39" i="3"/>
  <c r="AE212" i="1"/>
  <c r="AE232"/>
  <c r="AE270"/>
  <c r="AE289"/>
  <c r="AE334"/>
  <c r="AE336"/>
  <c r="AE338"/>
  <c r="AE370"/>
  <c r="G17" i="2"/>
  <c r="P12" i="3"/>
  <c r="I17" i="2"/>
  <c r="P14" i="3"/>
  <c r="K17" i="2"/>
  <c r="P16" i="3"/>
  <c r="M17" i="2"/>
  <c r="P18" i="3"/>
  <c r="O17" i="2"/>
  <c r="Q17"/>
  <c r="P22" i="3"/>
  <c r="T17" i="2"/>
  <c r="P29" i="3"/>
  <c r="W17" i="2"/>
  <c r="P36" i="3"/>
  <c r="Y17" i="2"/>
  <c r="P38" i="3"/>
  <c r="AB17" i="2"/>
  <c r="P45" i="3"/>
  <c r="P46" s="1"/>
  <c r="AB16" i="2"/>
  <c r="O45" i="3"/>
  <c r="O46" s="1"/>
  <c r="Z16" i="2"/>
  <c r="O39" i="3"/>
  <c r="Y16" i="2"/>
  <c r="O38" i="3"/>
  <c r="X16" i="2"/>
  <c r="O37" i="3"/>
  <c r="W16" i="2"/>
  <c r="O36" i="3"/>
  <c r="U16" i="2"/>
  <c r="O30" i="3"/>
  <c r="T16" i="2"/>
  <c r="O29" i="3"/>
  <c r="O31" s="1"/>
  <c r="O34" s="1"/>
  <c r="R16" i="2"/>
  <c r="O23" i="3"/>
  <c r="Q16" i="2"/>
  <c r="O22" i="3"/>
  <c r="P16" i="2"/>
  <c r="O21" i="3"/>
  <c r="O16" i="2"/>
  <c r="N16"/>
  <c r="O19" i="3"/>
  <c r="M16" i="2"/>
  <c r="O18" i="3"/>
  <c r="L16" i="2"/>
  <c r="O17" i="3"/>
  <c r="K16" i="2"/>
  <c r="O16" i="3"/>
  <c r="J16" i="2"/>
  <c r="O15" i="3"/>
  <c r="I16" i="2"/>
  <c r="O14" i="3"/>
  <c r="H16" i="2"/>
  <c r="O13" i="3"/>
  <c r="F16" i="2"/>
  <c r="O11" i="3"/>
  <c r="G16" i="2"/>
  <c r="O12" i="3"/>
  <c r="D16" i="2"/>
  <c r="O5" i="3"/>
  <c r="C16" i="2"/>
  <c r="O4" i="3"/>
  <c r="B16" i="2"/>
  <c r="O3" i="3"/>
  <c r="O6" s="1"/>
  <c r="AE369" i="1"/>
  <c r="AB15" i="2"/>
  <c r="N45" i="3"/>
  <c r="N46" s="1"/>
  <c r="Z15" i="2"/>
  <c r="N39" i="3"/>
  <c r="Y15" i="2"/>
  <c r="N38" i="3"/>
  <c r="X15" i="2"/>
  <c r="N37" i="3"/>
  <c r="W15" i="2"/>
  <c r="N36" i="3"/>
  <c r="N40" s="1"/>
  <c r="N43" s="1"/>
  <c r="U15" i="2"/>
  <c r="N30" i="3"/>
  <c r="T15" i="2"/>
  <c r="N29" i="3"/>
  <c r="N31" s="1"/>
  <c r="N34" s="1"/>
  <c r="R15" i="2"/>
  <c r="N23" i="3"/>
  <c r="Q15" i="2"/>
  <c r="N22" i="3"/>
  <c r="P15" i="2"/>
  <c r="N21" i="3"/>
  <c r="O15" i="2"/>
  <c r="N15"/>
  <c r="N19" i="3"/>
  <c r="M15" i="2"/>
  <c r="N18" i="3"/>
  <c r="L15" i="2"/>
  <c r="N17" i="3"/>
  <c r="K15" i="2"/>
  <c r="N16" i="3"/>
  <c r="J15" i="2"/>
  <c r="N15" i="3"/>
  <c r="I15" i="2"/>
  <c r="N14" i="3"/>
  <c r="H15" i="2"/>
  <c r="N13" i="3"/>
  <c r="G15" i="2"/>
  <c r="N12" i="3"/>
  <c r="F15" i="2"/>
  <c r="N11" i="3"/>
  <c r="D15" i="2"/>
  <c r="N5" i="3"/>
  <c r="C15" i="2"/>
  <c r="N4" i="3"/>
  <c r="B15" i="2"/>
  <c r="N3" i="3"/>
  <c r="N6" s="1"/>
  <c r="N9" s="1"/>
  <c r="AE322" i="1"/>
  <c r="AB14" i="2"/>
  <c r="M45" i="3"/>
  <c r="M46" s="1"/>
  <c r="Z14" i="2"/>
  <c r="M39" i="3"/>
  <c r="Y14" i="2"/>
  <c r="M38" i="3"/>
  <c r="X14" i="2"/>
  <c r="M37" i="3"/>
  <c r="W14" i="2"/>
  <c r="M36" i="3"/>
  <c r="M40" s="1"/>
  <c r="M43" s="1"/>
  <c r="U14" i="2"/>
  <c r="M30" i="3"/>
  <c r="T14" i="2"/>
  <c r="M29" i="3"/>
  <c r="M31" s="1"/>
  <c r="M34" s="1"/>
  <c r="R14" i="2"/>
  <c r="M23" i="3"/>
  <c r="Q14" i="2"/>
  <c r="M22" i="3"/>
  <c r="P14" i="2"/>
  <c r="M21" i="3"/>
  <c r="O14" i="2"/>
  <c r="M20" i="3"/>
  <c r="N14" i="2"/>
  <c r="M19" i="3"/>
  <c r="M14" i="2"/>
  <c r="M18" i="3"/>
  <c r="L14" i="2"/>
  <c r="M17" i="3"/>
  <c r="K14" i="2"/>
  <c r="M16" i="3"/>
  <c r="J14" i="2"/>
  <c r="M15" i="3"/>
  <c r="I14" i="2"/>
  <c r="M14" i="3"/>
  <c r="H14" i="2"/>
  <c r="M13" i="3"/>
  <c r="G14" i="2"/>
  <c r="M12" i="3"/>
  <c r="F14" i="2"/>
  <c r="M11" i="3"/>
  <c r="M24" s="1"/>
  <c r="M27" s="1"/>
  <c r="D14" i="2"/>
  <c r="M5" i="3"/>
  <c r="C14" i="2"/>
  <c r="M4" i="3"/>
  <c r="B14" i="2"/>
  <c r="M3" i="3"/>
  <c r="M6" s="1"/>
  <c r="M9" s="1"/>
  <c r="L40"/>
  <c r="L43" s="1"/>
  <c r="L31"/>
  <c r="L34" s="1"/>
  <c r="L6"/>
  <c r="L9" s="1"/>
  <c r="L24"/>
  <c r="L27" s="1"/>
  <c r="Z12" i="2"/>
  <c r="K39" i="3"/>
  <c r="K40" s="1"/>
  <c r="K43" s="1"/>
  <c r="K31"/>
  <c r="K34" s="1"/>
  <c r="K6"/>
  <c r="K9" s="1"/>
  <c r="AE211" i="1"/>
  <c r="AE200"/>
  <c r="Z11" i="2"/>
  <c r="J39" i="3"/>
  <c r="J40" s="1"/>
  <c r="J43" s="1"/>
  <c r="J31"/>
  <c r="J34" s="1"/>
  <c r="J24"/>
  <c r="J27" s="1"/>
  <c r="J6"/>
  <c r="J9" s="1"/>
  <c r="I40"/>
  <c r="I43" s="1"/>
  <c r="I24"/>
  <c r="I27" s="1"/>
  <c r="I3"/>
  <c r="I6" s="1"/>
  <c r="I9" s="1"/>
  <c r="AE126" i="1"/>
  <c r="AE124"/>
  <c r="AE122"/>
  <c r="AE114"/>
  <c r="AE120"/>
  <c r="AE118"/>
  <c r="AE116"/>
  <c r="AE112"/>
  <c r="AB9" i="2"/>
  <c r="H45" i="3"/>
  <c r="Z9" i="2"/>
  <c r="H39" i="3"/>
  <c r="Y9" i="2"/>
  <c r="H38" i="3"/>
  <c r="X9" i="2"/>
  <c r="H37" i="3"/>
  <c r="W9" i="2"/>
  <c r="H36" i="3"/>
  <c r="H40" s="1"/>
  <c r="H43" s="1"/>
  <c r="U9" i="2"/>
  <c r="H30" i="3"/>
  <c r="H31" s="1"/>
  <c r="H34" s="1"/>
  <c r="Q9" i="2"/>
  <c r="H22" i="3"/>
  <c r="P9" i="2"/>
  <c r="H21" i="3"/>
  <c r="N9" i="2"/>
  <c r="H19" i="3"/>
  <c r="M9" i="2"/>
  <c r="H18" i="3"/>
  <c r="L9" i="2"/>
  <c r="H17" i="3"/>
  <c r="K9" i="2"/>
  <c r="H16" i="3"/>
  <c r="AE110" i="1"/>
  <c r="J9" i="2"/>
  <c r="H15" i="3"/>
  <c r="I9" i="2"/>
  <c r="H14" i="3"/>
  <c r="H9" i="2"/>
  <c r="H13" i="3"/>
  <c r="G9" i="2"/>
  <c r="H12" i="3"/>
  <c r="F9" i="2"/>
  <c r="H11" i="3"/>
  <c r="D9" i="2"/>
  <c r="H5" i="3"/>
  <c r="AB8" i="2"/>
  <c r="G45" i="3"/>
  <c r="G46" s="1"/>
  <c r="Z8" i="2"/>
  <c r="G39" i="3"/>
  <c r="Y8" i="2"/>
  <c r="G38" i="3"/>
  <c r="X8" i="2"/>
  <c r="G37" i="3"/>
  <c r="W8" i="2"/>
  <c r="G36" i="3"/>
  <c r="G40" s="1"/>
  <c r="G43" s="1"/>
  <c r="U8" i="2"/>
  <c r="T8"/>
  <c r="G29" i="3"/>
  <c r="G31" s="1"/>
  <c r="Q8" i="2"/>
  <c r="G22" i="3"/>
  <c r="P8" i="2"/>
  <c r="G21" i="3"/>
  <c r="N8" i="2"/>
  <c r="G19" i="3"/>
  <c r="M8" i="2"/>
  <c r="G18" i="3"/>
  <c r="L8" i="2"/>
  <c r="G17" i="3"/>
  <c r="K8" i="2"/>
  <c r="G16" i="3"/>
  <c r="J8" i="2"/>
  <c r="G15" i="3"/>
  <c r="I8" i="2"/>
  <c r="G14" i="3"/>
  <c r="H8" i="2"/>
  <c r="G13" i="3"/>
  <c r="G8" i="2"/>
  <c r="G12" i="3"/>
  <c r="F8" i="2"/>
  <c r="G11" i="3"/>
  <c r="G24" s="1"/>
  <c r="G27" s="1"/>
  <c r="D8" i="2"/>
  <c r="G5" i="3"/>
  <c r="AB7" i="2"/>
  <c r="F45" i="3"/>
  <c r="Z7" i="2"/>
  <c r="F39" i="3"/>
  <c r="Y7" i="2"/>
  <c r="F38" i="3"/>
  <c r="X7" i="2"/>
  <c r="F37" i="3"/>
  <c r="W7" i="2"/>
  <c r="F36" i="3"/>
  <c r="F40" s="1"/>
  <c r="F43" s="1"/>
  <c r="U7" i="2"/>
  <c r="F30" i="3"/>
  <c r="T7" i="2"/>
  <c r="F29" i="3"/>
  <c r="F23" i="4"/>
  <c r="F25" s="1"/>
  <c r="F28" s="1"/>
  <c r="F23" i="3"/>
  <c r="Q7" i="2"/>
  <c r="F22" i="3"/>
  <c r="P7" i="2"/>
  <c r="F21" i="3"/>
  <c r="O7" i="2"/>
  <c r="F20" i="3"/>
  <c r="N7" i="2"/>
  <c r="F19" i="3"/>
  <c r="M7" i="2"/>
  <c r="F18" i="3"/>
  <c r="L7" i="2"/>
  <c r="F17" i="3"/>
  <c r="K7" i="2"/>
  <c r="F16" i="3"/>
  <c r="J7" i="2"/>
  <c r="F15" i="3"/>
  <c r="I7" i="2"/>
  <c r="F14" i="3"/>
  <c r="H7" i="2"/>
  <c r="F13" i="3"/>
  <c r="G7" i="2"/>
  <c r="F12" i="3"/>
  <c r="F7" i="2"/>
  <c r="F11" i="3"/>
  <c r="D7" i="2"/>
  <c r="F5" i="3"/>
  <c r="F4" i="4"/>
  <c r="F6" s="1"/>
  <c r="F9" s="1"/>
  <c r="F4" i="3"/>
  <c r="B7" i="2"/>
  <c r="F3" i="3"/>
  <c r="F6" s="1"/>
  <c r="F9" s="1"/>
  <c r="F17" i="2"/>
  <c r="P11" i="3"/>
  <c r="D17" i="2"/>
  <c r="P5" i="3"/>
  <c r="C17" i="2"/>
  <c r="P4" i="3"/>
  <c r="B17" i="2"/>
  <c r="P3" i="3"/>
  <c r="P6" s="1"/>
  <c r="P9" s="1"/>
  <c r="B9" i="2"/>
  <c r="H3" i="3"/>
  <c r="B8" i="2"/>
  <c r="G3" i="3"/>
  <c r="B6" i="2"/>
  <c r="E3" i="3"/>
  <c r="E6" s="1"/>
  <c r="AB6" i="2"/>
  <c r="AA28" i="1"/>
  <c r="AA6" i="2" s="1"/>
  <c r="E39" i="3"/>
  <c r="E40" s="1"/>
  <c r="E43" s="1"/>
  <c r="T6" i="2"/>
  <c r="E29" i="3"/>
  <c r="Q6" i="2"/>
  <c r="E22" i="3"/>
  <c r="O6" i="2"/>
  <c r="E20" i="3"/>
  <c r="M6" i="2"/>
  <c r="E18" i="3"/>
  <c r="K6" i="2"/>
  <c r="E16" i="3"/>
  <c r="I6" i="2"/>
  <c r="E14" i="3"/>
  <c r="G6" i="2"/>
  <c r="E12" i="3"/>
  <c r="D6" i="2"/>
  <c r="AE97" i="1"/>
  <c r="AE136"/>
  <c r="AE138"/>
  <c r="AE177"/>
  <c r="AE179"/>
  <c r="AE217"/>
  <c r="AE218"/>
  <c r="AE294"/>
  <c r="AE296"/>
  <c r="AE298"/>
  <c r="AE375"/>
  <c r="AE377"/>
  <c r="AE415"/>
  <c r="AE417"/>
  <c r="AE454"/>
  <c r="AE456"/>
  <c r="AE458"/>
  <c r="U6" i="2"/>
  <c r="E30" i="3"/>
  <c r="R6" i="2"/>
  <c r="E23" i="3"/>
  <c r="P6" i="2"/>
  <c r="E21" i="3"/>
  <c r="N6" i="2"/>
  <c r="E19" i="3"/>
  <c r="L6" i="2"/>
  <c r="E17" i="3"/>
  <c r="J6" i="2"/>
  <c r="E15" i="3"/>
  <c r="H6" i="2"/>
  <c r="E13" i="3"/>
  <c r="F6" i="2"/>
  <c r="C6"/>
  <c r="AE41" i="1"/>
  <c r="AE43"/>
  <c r="AE45"/>
  <c r="AE47"/>
  <c r="AE49"/>
  <c r="AE53"/>
  <c r="AE55"/>
  <c r="AE92"/>
  <c r="AE94"/>
  <c r="AE98"/>
  <c r="AE96"/>
  <c r="AE99"/>
  <c r="AE132"/>
  <c r="AE134"/>
  <c r="AE137"/>
  <c r="AE139"/>
  <c r="AE173"/>
  <c r="AE175"/>
  <c r="AE178"/>
  <c r="AE180"/>
  <c r="AE214"/>
  <c r="AE216"/>
  <c r="AE219"/>
  <c r="AE254"/>
  <c r="AE256"/>
  <c r="AE258"/>
  <c r="AE271"/>
  <c r="AE273"/>
  <c r="AE275"/>
  <c r="AE277"/>
  <c r="AE279"/>
  <c r="AE281"/>
  <c r="AE282"/>
  <c r="AE284"/>
  <c r="AE287"/>
  <c r="AE290"/>
  <c r="AE292"/>
  <c r="AE295"/>
  <c r="AE297"/>
  <c r="AE299"/>
  <c r="AE373"/>
  <c r="AE374"/>
  <c r="AE376"/>
  <c r="AE378"/>
  <c r="AE413"/>
  <c r="AE414"/>
  <c r="AE416"/>
  <c r="AE418"/>
  <c r="AE437"/>
  <c r="AE439"/>
  <c r="AE443"/>
  <c r="AE445"/>
  <c r="AE447"/>
  <c r="AE449"/>
  <c r="AE451"/>
  <c r="AE453"/>
  <c r="AE455"/>
  <c r="AE457"/>
  <c r="AE37"/>
  <c r="AE429"/>
  <c r="AE431"/>
  <c r="AE433"/>
  <c r="AE436"/>
  <c r="AE438"/>
  <c r="AE440"/>
  <c r="AE442"/>
  <c r="AE444"/>
  <c r="AE446"/>
  <c r="AE448"/>
  <c r="AE450"/>
  <c r="AE411"/>
  <c r="AE389"/>
  <c r="AE391"/>
  <c r="AE393"/>
  <c r="AE395"/>
  <c r="AE397"/>
  <c r="AE399"/>
  <c r="AE402"/>
  <c r="AE404"/>
  <c r="AE406"/>
  <c r="AE408"/>
  <c r="AE410"/>
  <c r="AE366"/>
  <c r="AE367"/>
  <c r="AE350"/>
  <c r="AE355"/>
  <c r="AE357"/>
  <c r="AE360"/>
  <c r="AE362"/>
  <c r="AE364"/>
  <c r="AE368"/>
  <c r="AE354"/>
  <c r="AE371"/>
  <c r="AE351"/>
  <c r="AE352"/>
  <c r="AE353"/>
  <c r="AE356"/>
  <c r="AE358"/>
  <c r="AE359"/>
  <c r="AE361"/>
  <c r="AE363"/>
  <c r="AE365"/>
  <c r="AE311"/>
  <c r="AE313"/>
  <c r="AE315"/>
  <c r="AE317"/>
  <c r="AE319"/>
  <c r="AE321"/>
  <c r="AE324"/>
  <c r="AE326"/>
  <c r="AE328"/>
  <c r="AE330"/>
  <c r="AE332"/>
  <c r="AE310"/>
  <c r="AE312"/>
  <c r="AE314"/>
  <c r="AE316"/>
  <c r="AE318"/>
  <c r="AE320"/>
  <c r="AE323"/>
  <c r="AE325"/>
  <c r="AE327"/>
  <c r="AE329"/>
  <c r="AE331"/>
  <c r="AE333"/>
  <c r="AE335"/>
  <c r="AE337"/>
  <c r="AE339"/>
  <c r="AE291"/>
  <c r="AE272"/>
  <c r="AE274"/>
  <c r="AE276"/>
  <c r="AE278"/>
  <c r="AE280"/>
  <c r="AE283"/>
  <c r="AE285"/>
  <c r="AE286"/>
  <c r="AE288"/>
  <c r="AE243"/>
  <c r="AE253"/>
  <c r="AE234"/>
  <c r="AE237"/>
  <c r="AE239"/>
  <c r="AE241"/>
  <c r="AE244"/>
  <c r="AE246"/>
  <c r="AE248"/>
  <c r="AE250"/>
  <c r="AE252"/>
  <c r="AE235"/>
  <c r="AE231"/>
  <c r="AE233"/>
  <c r="AE236"/>
  <c r="AE238"/>
  <c r="AE240"/>
  <c r="AE242"/>
  <c r="AE245"/>
  <c r="AE247"/>
  <c r="AE249"/>
  <c r="AE251"/>
  <c r="AE213"/>
  <c r="AE215"/>
  <c r="AE192"/>
  <c r="AE194"/>
  <c r="AE196"/>
  <c r="AE198"/>
  <c r="AE203"/>
  <c r="AE205"/>
  <c r="AE207"/>
  <c r="AE209"/>
  <c r="AE190"/>
  <c r="AE191"/>
  <c r="AE193"/>
  <c r="AE195"/>
  <c r="AE197"/>
  <c r="AE199"/>
  <c r="AE201"/>
  <c r="AE202"/>
  <c r="AE204"/>
  <c r="AE206"/>
  <c r="AE208"/>
  <c r="AE210"/>
  <c r="AE151"/>
  <c r="AE152"/>
  <c r="AE153"/>
  <c r="AE155"/>
  <c r="AE157"/>
  <c r="AE160"/>
  <c r="AE162"/>
  <c r="AE164"/>
  <c r="AE166"/>
  <c r="AE168"/>
  <c r="AE170"/>
  <c r="AE172"/>
  <c r="AE154"/>
  <c r="AE156"/>
  <c r="AE158"/>
  <c r="AE159"/>
  <c r="AE161"/>
  <c r="AE163"/>
  <c r="AE165"/>
  <c r="AE167"/>
  <c r="AE169"/>
  <c r="AE171"/>
  <c r="AE130"/>
  <c r="AE111"/>
  <c r="AE113"/>
  <c r="AE115"/>
  <c r="AE117"/>
  <c r="AE119"/>
  <c r="AE121"/>
  <c r="AE123"/>
  <c r="AE125"/>
  <c r="AE129"/>
  <c r="AE90"/>
  <c r="AE88"/>
  <c r="AE86"/>
  <c r="AE84"/>
  <c r="AE82"/>
  <c r="AE80"/>
  <c r="AE78"/>
  <c r="AE76"/>
  <c r="AE74"/>
  <c r="AE72"/>
  <c r="AE91"/>
  <c r="AE89"/>
  <c r="AE87"/>
  <c r="AE85"/>
  <c r="AE83"/>
  <c r="AE81"/>
  <c r="AE79"/>
  <c r="AE77"/>
  <c r="AE75"/>
  <c r="AE73"/>
  <c r="AE71"/>
  <c r="AE95"/>
  <c r="AE93"/>
  <c r="AE39"/>
  <c r="AE51"/>
  <c r="AE38"/>
  <c r="AE40"/>
  <c r="AE42"/>
  <c r="AE44"/>
  <c r="AE46"/>
  <c r="AE48"/>
  <c r="AE50"/>
  <c r="AE52"/>
  <c r="AE54"/>
  <c r="AE56"/>
  <c r="E58"/>
  <c r="E7" i="2" s="1"/>
  <c r="AC58" i="1"/>
  <c r="AC7" i="2" s="1"/>
  <c r="S58" i="1"/>
  <c r="S7" i="2" s="1"/>
  <c r="AA58" i="1"/>
  <c r="AA7" i="2" s="1"/>
  <c r="V58" i="1"/>
  <c r="V7" i="2" s="1"/>
  <c r="C7"/>
  <c r="G20" i="4"/>
  <c r="O8" i="2"/>
  <c r="H4" i="4"/>
  <c r="H6" s="1"/>
  <c r="H9" s="1"/>
  <c r="C9" i="2"/>
  <c r="H23" i="4"/>
  <c r="R9" i="2"/>
  <c r="R7"/>
  <c r="G23" i="4"/>
  <c r="R8" i="2"/>
  <c r="G4" i="4"/>
  <c r="G6" s="1"/>
  <c r="G9" s="1"/>
  <c r="C8" i="2"/>
  <c r="H20" i="4"/>
  <c r="O9" i="2"/>
  <c r="J4" i="4"/>
  <c r="J6" s="1"/>
  <c r="C11" i="2"/>
  <c r="K31" i="4"/>
  <c r="Q31" s="1"/>
  <c r="U12" i="2"/>
  <c r="Z6"/>
  <c r="AC460" i="1"/>
  <c r="AC17" i="2" s="1"/>
  <c r="AA460" i="1"/>
  <c r="AA17" i="2" s="1"/>
  <c r="V460" i="1"/>
  <c r="V17" i="2" s="1"/>
  <c r="S460" i="1"/>
  <c r="S17" i="2" s="1"/>
  <c r="AC420" i="1"/>
  <c r="AC16" i="2" s="1"/>
  <c r="V420" i="1"/>
  <c r="V16" i="2" s="1"/>
  <c r="AA420" i="1"/>
  <c r="AA16" i="2" s="1"/>
  <c r="S420" i="1"/>
  <c r="S16" i="2" s="1"/>
  <c r="AC380" i="1"/>
  <c r="AC15" i="2" s="1"/>
  <c r="AA380" i="1"/>
  <c r="AA15" i="2" s="1"/>
  <c r="S380" i="1"/>
  <c r="S15" i="2" s="1"/>
  <c r="E380" i="1"/>
  <c r="E15" i="2" s="1"/>
  <c r="V380" i="1"/>
  <c r="V15" i="2" s="1"/>
  <c r="AC341" i="1"/>
  <c r="AC14" i="2" s="1"/>
  <c r="AA341" i="1"/>
  <c r="AA14" i="2" s="1"/>
  <c r="V341" i="1"/>
  <c r="V14" i="2" s="1"/>
  <c r="S341" i="1"/>
  <c r="S14" i="2" s="1"/>
  <c r="E341" i="1"/>
  <c r="E14" i="2" s="1"/>
  <c r="U11"/>
  <c r="AB11"/>
  <c r="Y11"/>
  <c r="X11"/>
  <c r="V221" i="1"/>
  <c r="T9" i="2"/>
  <c r="I4" i="4"/>
  <c r="I6" s="1"/>
  <c r="I9" s="1"/>
  <c r="C10" i="2"/>
  <c r="F10"/>
  <c r="H10"/>
  <c r="J10"/>
  <c r="L10"/>
  <c r="N10"/>
  <c r="P10"/>
  <c r="I23" i="4"/>
  <c r="I25" s="1"/>
  <c r="R10" i="2"/>
  <c r="W10"/>
  <c r="Y10"/>
  <c r="AB10"/>
  <c r="B10"/>
  <c r="D10"/>
  <c r="G10"/>
  <c r="I10"/>
  <c r="K10"/>
  <c r="M10"/>
  <c r="O10"/>
  <c r="Q10"/>
  <c r="U10"/>
  <c r="X10"/>
  <c r="Z10"/>
  <c r="AD10"/>
  <c r="R13"/>
  <c r="U13"/>
  <c r="Z13"/>
  <c r="AD13"/>
  <c r="AB13"/>
  <c r="Y13"/>
  <c r="X13"/>
  <c r="W13"/>
  <c r="T13"/>
  <c r="P13"/>
  <c r="O13"/>
  <c r="N13"/>
  <c r="M13"/>
  <c r="L13"/>
  <c r="K13"/>
  <c r="J13"/>
  <c r="I13"/>
  <c r="H13"/>
  <c r="G13"/>
  <c r="F13"/>
  <c r="D13"/>
  <c r="C13"/>
  <c r="B13"/>
  <c r="V301" i="1"/>
  <c r="AC301"/>
  <c r="AA301"/>
  <c r="S301"/>
  <c r="E301"/>
  <c r="AD12" i="2"/>
  <c r="AC261" i="1"/>
  <c r="B11" i="2"/>
  <c r="D11"/>
  <c r="G11"/>
  <c r="I11"/>
  <c r="K11"/>
  <c r="M11"/>
  <c r="O11"/>
  <c r="Q11"/>
  <c r="T11"/>
  <c r="W11"/>
  <c r="F11"/>
  <c r="H11"/>
  <c r="J11"/>
  <c r="L11"/>
  <c r="N11"/>
  <c r="P11"/>
  <c r="R11"/>
  <c r="E261" i="1"/>
  <c r="AA261"/>
  <c r="V261"/>
  <c r="X12" i="2"/>
  <c r="W12"/>
  <c r="AB12"/>
  <c r="K30" i="4"/>
  <c r="T12" i="2"/>
  <c r="Y12"/>
  <c r="K17" i="4"/>
  <c r="Q17" s="1"/>
  <c r="L12" i="2"/>
  <c r="K20" i="4"/>
  <c r="O12" i="2"/>
  <c r="K19" i="4"/>
  <c r="Q19" s="1"/>
  <c r="N12" i="2"/>
  <c r="K15" i="4"/>
  <c r="Q15" s="1"/>
  <c r="J12" i="2"/>
  <c r="K14" i="4"/>
  <c r="Q14" s="1"/>
  <c r="I12" i="2"/>
  <c r="K13" i="4"/>
  <c r="Q13" s="1"/>
  <c r="H12" i="2"/>
  <c r="K23" i="4"/>
  <c r="R12" i="2"/>
  <c r="K22" i="4"/>
  <c r="Q22" s="1"/>
  <c r="Q12" i="2"/>
  <c r="K21" i="4"/>
  <c r="Q21" s="1"/>
  <c r="P12" i="2"/>
  <c r="K18" i="4"/>
  <c r="Q18" s="1"/>
  <c r="M12" i="2"/>
  <c r="K16" i="4"/>
  <c r="Q16" s="1"/>
  <c r="K12" i="2"/>
  <c r="K11" i="4"/>
  <c r="F12" i="2"/>
  <c r="K5" i="4"/>
  <c r="Q5" s="1"/>
  <c r="D12" i="2"/>
  <c r="K4" i="4"/>
  <c r="C12" i="2"/>
  <c r="K3" i="4"/>
  <c r="B12" i="2"/>
  <c r="AC221" i="1"/>
  <c r="E221"/>
  <c r="S221"/>
  <c r="AC182"/>
  <c r="AA182"/>
  <c r="V182"/>
  <c r="E182"/>
  <c r="S182"/>
  <c r="AA141"/>
  <c r="AA9" i="2" s="1"/>
  <c r="AC141" i="1"/>
  <c r="AC9" i="2" s="1"/>
  <c r="V141" i="1"/>
  <c r="S141"/>
  <c r="S9" i="2" s="1"/>
  <c r="E141" i="1"/>
  <c r="E9" i="2" s="1"/>
  <c r="AC101" i="1"/>
  <c r="AC8" i="2" s="1"/>
  <c r="V101" i="1"/>
  <c r="V8" i="2" s="1"/>
  <c r="AA101" i="1"/>
  <c r="AA8" i="2" s="1"/>
  <c r="S101" i="1"/>
  <c r="E70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V8"/>
  <c r="V9"/>
  <c r="V11"/>
  <c r="V13"/>
  <c r="V14"/>
  <c r="V15"/>
  <c r="V17"/>
  <c r="V18"/>
  <c r="V19"/>
  <c r="V20"/>
  <c r="V21"/>
  <c r="V22"/>
  <c r="V23"/>
  <c r="V24"/>
  <c r="V25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E8"/>
  <c r="E9"/>
  <c r="E10"/>
  <c r="E11"/>
  <c r="E12"/>
  <c r="E13"/>
  <c r="E14"/>
  <c r="E16"/>
  <c r="E17"/>
  <c r="E18"/>
  <c r="E19"/>
  <c r="E20"/>
  <c r="E21"/>
  <c r="E22"/>
  <c r="E23"/>
  <c r="E24"/>
  <c r="E25"/>
  <c r="E26"/>
  <c r="V7"/>
  <c r="S7"/>
  <c r="E7"/>
  <c r="P31" i="3" l="1"/>
  <c r="P34" s="1"/>
  <c r="M48"/>
  <c r="M56" s="1"/>
  <c r="Q17"/>
  <c r="I48"/>
  <c r="I56" s="1"/>
  <c r="J48"/>
  <c r="J56" s="1"/>
  <c r="L48"/>
  <c r="L56" s="1"/>
  <c r="O9"/>
  <c r="P40"/>
  <c r="P43" s="1"/>
  <c r="AE18" i="1"/>
  <c r="AE221"/>
  <c r="O40" i="3"/>
  <c r="O43" s="1"/>
  <c r="V28" i="1"/>
  <c r="H6" i="3"/>
  <c r="H9" s="1"/>
  <c r="Q11"/>
  <c r="O24"/>
  <c r="O27" s="1"/>
  <c r="G34"/>
  <c r="N24"/>
  <c r="N27" s="1"/>
  <c r="Q23"/>
  <c r="Q20"/>
  <c r="Q15"/>
  <c r="Q14"/>
  <c r="Q13"/>
  <c r="Q21"/>
  <c r="Q18"/>
  <c r="Q16"/>
  <c r="H46"/>
  <c r="Q22"/>
  <c r="Q19"/>
  <c r="H24"/>
  <c r="H27" s="1"/>
  <c r="F46" i="4"/>
  <c r="F60" s="1"/>
  <c r="F63" s="1"/>
  <c r="P24" i="3"/>
  <c r="P27" s="1"/>
  <c r="Q39"/>
  <c r="AE70" i="1"/>
  <c r="AE101" s="1"/>
  <c r="E24" i="3"/>
  <c r="E27" s="1"/>
  <c r="E9"/>
  <c r="Q3"/>
  <c r="E31"/>
  <c r="E34" s="1"/>
  <c r="Q29"/>
  <c r="Q5"/>
  <c r="H25" i="4"/>
  <c r="H28" s="1"/>
  <c r="Q20"/>
  <c r="AE16" i="1"/>
  <c r="Q4" i="4"/>
  <c r="I20" i="2"/>
  <c r="I28" s="1"/>
  <c r="AE26" i="1"/>
  <c r="AE24"/>
  <c r="AE22"/>
  <c r="AE20"/>
  <c r="AE14"/>
  <c r="AE12"/>
  <c r="AE10"/>
  <c r="AE25"/>
  <c r="AE23"/>
  <c r="AE21"/>
  <c r="AE19"/>
  <c r="AE17"/>
  <c r="AE15"/>
  <c r="AE13"/>
  <c r="AE11"/>
  <c r="AE9"/>
  <c r="AE58"/>
  <c r="R20" i="2"/>
  <c r="R28" s="1"/>
  <c r="N20"/>
  <c r="N28" s="1"/>
  <c r="U20"/>
  <c r="U28" s="1"/>
  <c r="G25" i="4"/>
  <c r="AE7" i="1"/>
  <c r="AE8"/>
  <c r="J9" i="4"/>
  <c r="J46"/>
  <c r="D20" i="2"/>
  <c r="D28" s="1"/>
  <c r="Q20"/>
  <c r="Q28" s="1"/>
  <c r="E28" i="1"/>
  <c r="E6" i="2" s="1"/>
  <c r="S28" i="1"/>
  <c r="AC28"/>
  <c r="E45" i="3" s="1"/>
  <c r="E46" s="1"/>
  <c r="AE460" i="1"/>
  <c r="AE17" i="2" s="1"/>
  <c r="AE420" i="1"/>
  <c r="AE380"/>
  <c r="AE341"/>
  <c r="Q23" i="4"/>
  <c r="V9" i="2"/>
  <c r="P20"/>
  <c r="P28" s="1"/>
  <c r="V10"/>
  <c r="AC10"/>
  <c r="L20"/>
  <c r="L28" s="1"/>
  <c r="AD20"/>
  <c r="AD28" s="1"/>
  <c r="S10"/>
  <c r="E10"/>
  <c r="AA10"/>
  <c r="I28" i="4"/>
  <c r="I46"/>
  <c r="Q11"/>
  <c r="AC12" i="2"/>
  <c r="V12"/>
  <c r="E12"/>
  <c r="B20"/>
  <c r="B28" s="1"/>
  <c r="Q38" i="3"/>
  <c r="Q37"/>
  <c r="Z20" i="2"/>
  <c r="Z28" s="1"/>
  <c r="T20"/>
  <c r="T28" s="1"/>
  <c r="W20"/>
  <c r="W28" s="1"/>
  <c r="M20"/>
  <c r="M28" s="1"/>
  <c r="H20"/>
  <c r="H28" s="1"/>
  <c r="F20"/>
  <c r="F28" s="1"/>
  <c r="AC13"/>
  <c r="AB20"/>
  <c r="AB28" s="1"/>
  <c r="Y20"/>
  <c r="Y28" s="1"/>
  <c r="Q36" i="3"/>
  <c r="AA13" i="2"/>
  <c r="V13"/>
  <c r="O20"/>
  <c r="O28" s="1"/>
  <c r="J20"/>
  <c r="J28" s="1"/>
  <c r="S13"/>
  <c r="C20"/>
  <c r="C28" s="1"/>
  <c r="E13"/>
  <c r="S8"/>
  <c r="AE301" i="1"/>
  <c r="AE305" s="1"/>
  <c r="V11" i="2"/>
  <c r="E11"/>
  <c r="S11"/>
  <c r="AC11"/>
  <c r="AA12"/>
  <c r="X20"/>
  <c r="X28" s="1"/>
  <c r="Q30" i="4"/>
  <c r="K32"/>
  <c r="K20" i="2"/>
  <c r="K28" s="1"/>
  <c r="Q3" i="4"/>
  <c r="K6"/>
  <c r="AE182" i="1"/>
  <c r="AE141"/>
  <c r="E101"/>
  <c r="E8" i="2" s="1"/>
  <c r="H48" i="3" l="1"/>
  <c r="H56" s="1"/>
  <c r="N48"/>
  <c r="O48"/>
  <c r="O56" s="1"/>
  <c r="AE7" i="2"/>
  <c r="AE62" i="1"/>
  <c r="AE8" i="2"/>
  <c r="AE105" i="1"/>
  <c r="AE16" i="2"/>
  <c r="AE424" i="1"/>
  <c r="AE15" i="2"/>
  <c r="AE384" i="1"/>
  <c r="AE14" i="2"/>
  <c r="AE345" i="1"/>
  <c r="AE10" i="2"/>
  <c r="AE186" i="1"/>
  <c r="AE9" i="2"/>
  <c r="AE145" i="1"/>
  <c r="P48" i="3"/>
  <c r="P56" s="1"/>
  <c r="Q40"/>
  <c r="F49" i="4"/>
  <c r="E48" i="3"/>
  <c r="G6"/>
  <c r="Q4"/>
  <c r="AC6" i="2"/>
  <c r="AC20" s="1"/>
  <c r="AC28" s="1"/>
  <c r="V6"/>
  <c r="V20" s="1"/>
  <c r="V28" s="1"/>
  <c r="S6"/>
  <c r="H46" i="4"/>
  <c r="H60" s="1"/>
  <c r="H63" s="1"/>
  <c r="J60"/>
  <c r="J63" s="1"/>
  <c r="J49"/>
  <c r="G28"/>
  <c r="G46"/>
  <c r="AE28" i="1"/>
  <c r="E20" i="2"/>
  <c r="E28" s="1"/>
  <c r="I49" i="4"/>
  <c r="I60"/>
  <c r="I63" s="1"/>
  <c r="AE13" i="2"/>
  <c r="K35" i="4"/>
  <c r="Q32"/>
  <c r="Q35" s="1"/>
  <c r="K9"/>
  <c r="Q6"/>
  <c r="Q9" s="1"/>
  <c r="N56" i="3" l="1"/>
  <c r="Q48"/>
  <c r="G9"/>
  <c r="G48"/>
  <c r="G56" s="1"/>
  <c r="AE6" i="2"/>
  <c r="AE32" i="1"/>
  <c r="E56" i="3"/>
  <c r="Q6"/>
  <c r="F24"/>
  <c r="F27" s="1"/>
  <c r="F31"/>
  <c r="Q30"/>
  <c r="F46"/>
  <c r="Q45"/>
  <c r="H49" i="4"/>
  <c r="G49"/>
  <c r="G60"/>
  <c r="G63" s="1"/>
  <c r="G261" i="1"/>
  <c r="K12" i="3" s="1"/>
  <c r="AE230" i="1"/>
  <c r="F48" i="3" l="1"/>
  <c r="F56" s="1"/>
  <c r="K24"/>
  <c r="K48" s="1"/>
  <c r="K56" s="1"/>
  <c r="Q12"/>
  <c r="Q46"/>
  <c r="F34"/>
  <c r="Q31"/>
  <c r="Q34" s="1"/>
  <c r="S261" i="1"/>
  <c r="S12" i="2" s="1"/>
  <c r="AE261" i="1"/>
  <c r="AE265" s="1"/>
  <c r="K12" i="4"/>
  <c r="G12" i="2"/>
  <c r="G20" s="1"/>
  <c r="K27" i="3" l="1"/>
  <c r="AE12" i="2"/>
  <c r="Q12" i="4"/>
  <c r="K25"/>
  <c r="G28" i="2"/>
  <c r="Q24" i="3"/>
  <c r="S20" i="2"/>
  <c r="S28" s="1"/>
  <c r="K28" i="4" l="1"/>
  <c r="Q25"/>
  <c r="Q28" s="1"/>
  <c r="K46"/>
  <c r="K49" s="1"/>
  <c r="Q46" l="1"/>
  <c r="K60"/>
  <c r="K63" s="1"/>
  <c r="Q49" l="1"/>
  <c r="Q60"/>
  <c r="Q63" s="1"/>
  <c r="Q43" i="3"/>
  <c r="Q56"/>
  <c r="AE465" i="1"/>
  <c r="AE11" i="2"/>
  <c r="AE20" s="1"/>
  <c r="AE28" s="1"/>
  <c r="AE225" i="1"/>
  <c r="AA221"/>
  <c r="AA11" i="2" s="1"/>
  <c r="AA20" l="1"/>
  <c r="AA28" s="1"/>
</calcChain>
</file>

<file path=xl/sharedStrings.xml><?xml version="1.0" encoding="utf-8"?>
<sst xmlns="http://schemas.openxmlformats.org/spreadsheetml/2006/main" count="680" uniqueCount="122">
  <si>
    <t>Comercio</t>
  </si>
  <si>
    <t>Financiero</t>
  </si>
  <si>
    <t>Vialidad</t>
  </si>
  <si>
    <t>Certificaciones</t>
  </si>
  <si>
    <t>Expedicion de documentos</t>
  </si>
  <si>
    <t>Alumbrado Publico</t>
  </si>
  <si>
    <t>Aseo Publico</t>
  </si>
  <si>
    <t>Barrido de Calles</t>
  </si>
  <si>
    <t>Cementerio publico</t>
  </si>
  <si>
    <t>Fiestas</t>
  </si>
  <si>
    <t>Mercado</t>
  </si>
  <si>
    <t>Pavimentacion</t>
  </si>
  <si>
    <t>Postes y antenas</t>
  </si>
  <si>
    <t>Rastro y tiangue</t>
  </si>
  <si>
    <t>Permisos y licencias</t>
  </si>
  <si>
    <t>Derechos</t>
  </si>
  <si>
    <t>Servicios Diversos</t>
  </si>
  <si>
    <t>Intereses por mora</t>
  </si>
  <si>
    <t>Multa por registro civil</t>
  </si>
  <si>
    <t>Multa por mora de impuestos</t>
  </si>
  <si>
    <t>Ingresos Diversos</t>
  </si>
  <si>
    <t>RECUPERACION DE MORA</t>
  </si>
  <si>
    <t>TOTAL D.M. POR IMPUESTOS</t>
  </si>
  <si>
    <t>TOTAL D.M. POR TASAS Y SERVICIOS</t>
  </si>
  <si>
    <t>TOTAL D.M. POR VENTA DE SERVICIOS</t>
  </si>
  <si>
    <t xml:space="preserve">AGUA POTABLE </t>
  </si>
  <si>
    <t>TOTAL D.M. POR INGRESOS FINANCIEROS</t>
  </si>
  <si>
    <t>TOTAL D.M. POR OPERAC. DE EJ. ANTERIORES</t>
  </si>
  <si>
    <t xml:space="preserve">ALCALDIA MUNICIPAL DE SAN LUIS LA HERRADURA </t>
  </si>
  <si>
    <t xml:space="preserve">TOTAL INGRSOS DEL DIA </t>
  </si>
  <si>
    <t>INGRESOS AÑO  2015</t>
  </si>
  <si>
    <t xml:space="preserve">ENERO </t>
  </si>
  <si>
    <t>CUADRO ACUMULATIVO DE INGRESOS DEL MES DE OCTUBRE  DE 2015</t>
  </si>
  <si>
    <t>CUADRO ACUMULATIVO DE INGRESOS DEL MES DE NOVIEMBRE   DE 2015</t>
  </si>
  <si>
    <t>CUADRO ACUMULATIVO DE INGRESOS DEL MES DE DICIEMBRE  DE 2015</t>
  </si>
  <si>
    <t>INGRESOSS DE  2015</t>
  </si>
  <si>
    <t>INGRESOS MES DE MARZO  DE  2015</t>
  </si>
  <si>
    <t>INGRESOS MES DE ABRIL 2015</t>
  </si>
  <si>
    <t>INGRESOS MES DE MAYO 2015</t>
  </si>
  <si>
    <t>INGRESOS MES DE JUNIO 2015</t>
  </si>
  <si>
    <t>INGRESOS MES DE JULIO 2015</t>
  </si>
  <si>
    <t>INGRESOS MES DE AGOSTO 2015</t>
  </si>
  <si>
    <t>INGRESOS MES DE SEPTIEMBBRE 2015</t>
  </si>
  <si>
    <t>INGRESOS MES DE OCTUBRE  2015</t>
  </si>
  <si>
    <t>INGRESOS MES DE NOVIEMBRE 2015</t>
  </si>
  <si>
    <t>INGRESOS MES DE DICIEMBRE 2015</t>
  </si>
  <si>
    <t>JUNIO</t>
  </si>
  <si>
    <t>MAYO</t>
  </si>
  <si>
    <t>FEBRERO</t>
  </si>
  <si>
    <t>MARZO</t>
  </si>
  <si>
    <t>ABRIL</t>
  </si>
  <si>
    <t>JULIO</t>
  </si>
  <si>
    <t>AGOSTO</t>
  </si>
  <si>
    <t>SEPTIEMBRE</t>
  </si>
  <si>
    <t>OCTUBRE</t>
  </si>
  <si>
    <t>NOVIEMBRE</t>
  </si>
  <si>
    <t>DICIEMBRE</t>
  </si>
  <si>
    <t>INGRESOS DE ENERO 2015</t>
  </si>
  <si>
    <t>CUADRO ACUMULATIVO DE INGRESOS DEL 2015</t>
  </si>
  <si>
    <t>TOTAL INGRSOS DEL MES</t>
  </si>
  <si>
    <t>INGRESOS MES DE FEBRERO 2015</t>
  </si>
  <si>
    <t xml:space="preserve">TOTALES </t>
  </si>
  <si>
    <t>DETALLE DE INGRESOS MENSUALES 2015</t>
  </si>
  <si>
    <t>TOTAL INGRESOS FONDO PROPIOS 2015</t>
  </si>
  <si>
    <t>TOTAL INGRESOS FONDO FODES 25% 2015</t>
  </si>
  <si>
    <t>TOTAL INGRESOS FONDO FODES 75% 2015</t>
  </si>
  <si>
    <t>TOTAL INGRESOS FODES 2015</t>
  </si>
  <si>
    <t>TOTAL INGRSOS AÑO 2015</t>
  </si>
  <si>
    <t xml:space="preserve">PRESUPUSTO </t>
  </si>
  <si>
    <t xml:space="preserve">PORCENTAJE </t>
  </si>
  <si>
    <t>PORCENTAJE  ANUAL FDO,PROPIOS</t>
  </si>
  <si>
    <t>PORCENTAJE  ANUAL FDO, FODES 75%</t>
  </si>
  <si>
    <t>PRESUPUSTO  ANUAL FDO. FODES 25%</t>
  </si>
  <si>
    <t xml:space="preserve">TOTAL FODES </t>
  </si>
  <si>
    <t>TOTAL PRESUPUESTO SIN SALDOS ANTERIORES</t>
  </si>
  <si>
    <t xml:space="preserve">PRESUPUESTO </t>
  </si>
  <si>
    <t>CONTABILIDAD</t>
  </si>
  <si>
    <t xml:space="preserve">GASTOS TOTAL </t>
  </si>
  <si>
    <t xml:space="preserve">DEFICIT </t>
  </si>
  <si>
    <t xml:space="preserve">MENSUAL </t>
  </si>
  <si>
    <t>ACUMULADO</t>
  </si>
  <si>
    <t xml:space="preserve">DIFERENCIA </t>
  </si>
  <si>
    <t xml:space="preserve">DE MAS </t>
  </si>
  <si>
    <t xml:space="preserve">DE MENOS </t>
  </si>
  <si>
    <t xml:space="preserve">compra de ambulancia </t>
  </si>
  <si>
    <t>MES DE JUNIO   2015</t>
  </si>
  <si>
    <t>CUADRO ACUMULATIVO DE INGRESOS DEL  2016</t>
  </si>
  <si>
    <t>FODES</t>
  </si>
  <si>
    <t xml:space="preserve"> PFGL</t>
  </si>
  <si>
    <t>TOTAL INGRESOS AÑO 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</si>
  <si>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</si>
  <si>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ASUETO </t>
  </si>
  <si>
    <t>TOTAL INGRESOS FONDO PROPIOS 2016</t>
  </si>
  <si>
    <t>TOTAL INGRESOS FONDO FODES 25% 2016</t>
  </si>
  <si>
    <t>TOTAL INGRESOS FONDO FODES 75% 2016</t>
  </si>
  <si>
    <t>TOTAL INGRSOS AÑO 2016</t>
  </si>
  <si>
    <t>DETALLE DE INGRESOS MENSUALES 2016</t>
  </si>
  <si>
    <t>TOTAL INGRESOS FODES 2016</t>
  </si>
  <si>
    <t>FODES 25%</t>
  </si>
  <si>
    <t>FODES 75%</t>
  </si>
  <si>
    <t>FONDO PFGEL/FISDEL</t>
  </si>
  <si>
    <t>GRAN TOTAL</t>
  </si>
  <si>
    <t xml:space="preserve"> </t>
  </si>
  <si>
    <t>CUADRO ACUMULATIVO DE INGRESOS DEL MES DE SEPTIEMBRE  DE 2016</t>
  </si>
  <si>
    <t>CUADRO ACUMULATIVO DE INGRESOS DEL MES DE AGOSTO   DE 2016</t>
  </si>
  <si>
    <t>CUADRO ACUMULATIVO DE INGRESOS DEL MES DE JULIO  DE 2016</t>
  </si>
  <si>
    <t>CUADRO ACUMULATIVO DE INGRESOS DEL MES DE JUNIO  DE 2016</t>
  </si>
  <si>
    <t>CUADRO ACUMULATIVO DE INGRESOS DEL MES DE MAYO  DE 2016</t>
  </si>
  <si>
    <t>CUADRO ACUMULATIVO DE INGRESOS DEL MES DE ABRIL  DE 2016</t>
  </si>
  <si>
    <t>CUADRO ACUMULATIVO DE INGRESOS DEL MES DE MARZO  DE 2016</t>
  </si>
  <si>
    <t>CUADRO ACUMULATIVO DE INGRESOS DEL MES DE FEBRERO  DE 2016</t>
  </si>
  <si>
    <t xml:space="preserve">ASUETO  DIA DEL PADRE </t>
  </si>
  <si>
    <t xml:space="preserve">ASUETO DIA DE LA MADRE </t>
  </si>
  <si>
    <t xml:space="preserve">VACACIONES AGOSTINAS </t>
  </si>
  <si>
    <t xml:space="preserve">Dia del empleado municipal </t>
  </si>
  <si>
    <t xml:space="preserve">Asueto dia de la Independencia </t>
  </si>
  <si>
    <t xml:space="preserve">     </t>
  </si>
  <si>
    <t>ASUETO DIA DE LOS DIFUNTOS</t>
  </si>
  <si>
    <t>PRESUPUESTO  ANUAL FDO. PROPIOS</t>
  </si>
  <si>
    <t xml:space="preserve">  </t>
  </si>
  <si>
    <t>vacaciones de fin de año</t>
  </si>
  <si>
    <t>ALCALDIA MUNICIPAL DE SAN LUIS LA HERRADURA 2016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</si>
</sst>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[$$-440A]* #,##0.00_ ;_-[$$-440A]* \-#,##0.00\ ;_-[$$-440A]* &quot;-&quot;??_ ;_-@_ "/>
  </numFmts>
  <fonts count="31">
    <font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9"/>
      <color theme="1" tint="4.9989318521683403E-2"/>
      <name val="Arial Unicode MS"/>
      <family val="2"/>
    </font>
    <font>
      <b/>
      <sz val="8"/>
      <color theme="1" tint="4.9989318521683403E-2"/>
      <name val="Arial Unicode MS"/>
      <family val="2"/>
    </font>
    <font>
      <b/>
      <sz val="10"/>
      <color theme="1" tint="4.9989318521683403E-2"/>
      <name val="Arial Unicode MS"/>
      <family val="2"/>
    </font>
    <font>
      <b/>
      <sz val="11"/>
      <color theme="1"/>
      <name val="Arial Unicode MS"/>
      <family val="2"/>
    </font>
    <font>
      <sz val="14"/>
      <color theme="1"/>
      <name val="Arial Unicode MS"/>
      <family val="2"/>
    </font>
    <font>
      <sz val="14"/>
      <color theme="1"/>
      <name val="Calibri"/>
      <family val="2"/>
      <scheme val="minor"/>
    </font>
    <font>
      <b/>
      <sz val="9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4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283">
    <xf numFmtId="0" fontId="0" fillId="0" borderId="0" xfId="0"/>
    <xf numFmtId="0" fontId="1" fillId="0" borderId="2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0" xfId="0" applyBorder="1"/>
    <xf numFmtId="0" fontId="6" fillId="0" borderId="0" xfId="0" applyFont="1" applyAlignment="1">
      <alignment wrapText="1"/>
    </xf>
    <xf numFmtId="4" fontId="0" fillId="0" borderId="0" xfId="0" applyNumberFormat="1"/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2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4" fontId="11" fillId="0" borderId="0" xfId="0" applyNumberFormat="1" applyFont="1"/>
    <xf numFmtId="0" fontId="12" fillId="0" borderId="0" xfId="0" applyFont="1" applyBorder="1"/>
    <xf numFmtId="0" fontId="5" fillId="0" borderId="0" xfId="0" applyFont="1" applyBorder="1"/>
    <xf numFmtId="0" fontId="13" fillId="0" borderId="0" xfId="0" applyFont="1" applyBorder="1"/>
    <xf numFmtId="0" fontId="10" fillId="0" borderId="0" xfId="0" applyFont="1" applyBorder="1" applyAlignment="1" applyProtection="1">
      <alignment wrapText="1"/>
      <protection locked="0"/>
    </xf>
    <xf numFmtId="0" fontId="5" fillId="0" borderId="0" xfId="0" applyFont="1"/>
    <xf numFmtId="14" fontId="5" fillId="0" borderId="0" xfId="0" applyNumberFormat="1" applyFont="1"/>
    <xf numFmtId="0" fontId="8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1" fontId="7" fillId="0" borderId="0" xfId="0" applyNumberFormat="1" applyFont="1" applyAlignment="1">
      <alignment horizontal="center"/>
    </xf>
    <xf numFmtId="1" fontId="11" fillId="0" borderId="0" xfId="0" applyNumberFormat="1" applyFont="1"/>
    <xf numFmtId="4" fontId="14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4" fontId="16" fillId="0" borderId="0" xfId="0" applyNumberFormat="1" applyFont="1"/>
    <xf numFmtId="4" fontId="17" fillId="0" borderId="0" xfId="0" applyNumberFormat="1" applyFont="1"/>
    <xf numFmtId="0" fontId="5" fillId="0" borderId="0" xfId="0" applyFont="1" applyAlignment="1">
      <alignment wrapText="1"/>
    </xf>
    <xf numFmtId="4" fontId="0" fillId="2" borderId="0" xfId="0" applyNumberFormat="1" applyFill="1"/>
    <xf numFmtId="0" fontId="5" fillId="0" borderId="0" xfId="0" applyFont="1" applyAlignment="1">
      <alignment horizontal="left"/>
    </xf>
    <xf numFmtId="4" fontId="14" fillId="0" borderId="0" xfId="0" applyNumberFormat="1" applyFont="1" applyAlignment="1"/>
    <xf numFmtId="0" fontId="0" fillId="0" borderId="0" xfId="0" applyAlignment="1"/>
    <xf numFmtId="0" fontId="0" fillId="3" borderId="0" xfId="0" applyFill="1" applyBorder="1"/>
    <xf numFmtId="0" fontId="12" fillId="3" borderId="0" xfId="0" applyFont="1" applyFill="1" applyBorder="1"/>
    <xf numFmtId="0" fontId="7" fillId="3" borderId="0" xfId="0" applyFont="1" applyFill="1" applyBorder="1"/>
    <xf numFmtId="0" fontId="0" fillId="3" borderId="0" xfId="0" applyFill="1"/>
    <xf numFmtId="0" fontId="7" fillId="3" borderId="0" xfId="0" applyFont="1" applyFill="1"/>
    <xf numFmtId="0" fontId="13" fillId="3" borderId="0" xfId="0" applyFont="1" applyFill="1" applyBorder="1"/>
    <xf numFmtId="0" fontId="7" fillId="3" borderId="0" xfId="0" applyFont="1" applyFill="1" applyAlignment="1">
      <alignment horizontal="center"/>
    </xf>
    <xf numFmtId="0" fontId="1" fillId="3" borderId="2" xfId="0" applyFont="1" applyFill="1" applyBorder="1" applyAlignment="1" applyProtection="1">
      <alignment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10" fillId="3" borderId="0" xfId="0" applyFont="1" applyFill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18" fillId="0" borderId="0" xfId="0" applyFont="1" applyAlignment="1">
      <alignment wrapText="1"/>
    </xf>
    <xf numFmtId="1" fontId="0" fillId="0" borderId="3" xfId="0" applyNumberFormat="1" applyBorder="1"/>
    <xf numFmtId="0" fontId="0" fillId="0" borderId="3" xfId="0" applyBorder="1"/>
    <xf numFmtId="1" fontId="7" fillId="0" borderId="3" xfId="0" applyNumberFormat="1" applyFont="1" applyBorder="1" applyAlignment="1">
      <alignment horizontal="center"/>
    </xf>
    <xf numFmtId="4" fontId="14" fillId="0" borderId="3" xfId="0" applyNumberFormat="1" applyFont="1" applyBorder="1" applyAlignment="1"/>
    <xf numFmtId="0" fontId="0" fillId="0" borderId="3" xfId="0" applyBorder="1" applyAlignment="1"/>
    <xf numFmtId="4" fontId="0" fillId="0" borderId="3" xfId="0" applyNumberFormat="1" applyBorder="1" applyAlignment="1"/>
    <xf numFmtId="1" fontId="11" fillId="0" borderId="3" xfId="0" applyNumberFormat="1" applyFont="1" applyBorder="1"/>
    <xf numFmtId="4" fontId="15" fillId="0" borderId="3" xfId="0" applyNumberFormat="1" applyFont="1" applyBorder="1" applyAlignment="1"/>
    <xf numFmtId="4" fontId="11" fillId="0" borderId="3" xfId="0" applyNumberFormat="1" applyFont="1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/>
    <xf numFmtId="4" fontId="5" fillId="0" borderId="0" xfId="0" applyNumberFormat="1" applyFont="1"/>
    <xf numFmtId="4" fontId="5" fillId="0" borderId="3" xfId="0" applyNumberFormat="1" applyFont="1" applyBorder="1"/>
    <xf numFmtId="1" fontId="5" fillId="0" borderId="3" xfId="0" applyNumberFormat="1" applyFont="1" applyBorder="1"/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/>
    <xf numFmtId="0" fontId="19" fillId="0" borderId="0" xfId="0" applyFont="1"/>
    <xf numFmtId="4" fontId="20" fillId="0" borderId="4" xfId="0" applyNumberFormat="1" applyFont="1" applyBorder="1" applyAlignment="1"/>
    <xf numFmtId="4" fontId="20" fillId="0" borderId="0" xfId="0" applyNumberFormat="1" applyFont="1" applyBorder="1" applyAlignment="1"/>
    <xf numFmtId="4" fontId="20" fillId="0" borderId="5" xfId="0" applyNumberFormat="1" applyFont="1" applyBorder="1" applyAlignment="1"/>
    <xf numFmtId="4" fontId="11" fillId="0" borderId="0" xfId="0" applyNumberFormat="1" applyFont="1" applyBorder="1" applyAlignment="1"/>
    <xf numFmtId="0" fontId="18" fillId="0" borderId="0" xfId="0" applyFont="1"/>
    <xf numFmtId="4" fontId="18" fillId="0" borderId="0" xfId="0" applyNumberFormat="1" applyFont="1" applyBorder="1"/>
    <xf numFmtId="4" fontId="18" fillId="0" borderId="0" xfId="0" applyNumberFormat="1" applyFont="1"/>
    <xf numFmtId="4" fontId="21" fillId="0" borderId="0" xfId="0" applyNumberFormat="1" applyFont="1" applyBorder="1"/>
    <xf numFmtId="4" fontId="21" fillId="0" borderId="0" xfId="0" applyNumberFormat="1" applyFont="1"/>
    <xf numFmtId="4" fontId="5" fillId="0" borderId="0" xfId="0" applyNumberFormat="1" applyFont="1" applyBorder="1"/>
    <xf numFmtId="4" fontId="6" fillId="0" borderId="0" xfId="0" applyNumberFormat="1" applyFont="1"/>
    <xf numFmtId="4" fontId="6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4" fontId="14" fillId="0" borderId="0" xfId="0" applyNumberFormat="1" applyFont="1" applyBorder="1" applyAlignment="1"/>
    <xf numFmtId="0" fontId="0" fillId="0" borderId="0" xfId="0" applyBorder="1" applyAlignment="1"/>
    <xf numFmtId="0" fontId="0" fillId="3" borderId="0" xfId="0" applyFill="1" applyBorder="1" applyAlignment="1"/>
    <xf numFmtId="4" fontId="5" fillId="3" borderId="0" xfId="0" applyNumberFormat="1" applyFont="1" applyFill="1" applyBorder="1"/>
    <xf numFmtId="1" fontId="11" fillId="0" borderId="0" xfId="0" applyNumberFormat="1" applyFont="1" applyBorder="1"/>
    <xf numFmtId="4" fontId="15" fillId="0" borderId="0" xfId="0" applyNumberFormat="1" applyFont="1" applyBorder="1" applyAlignment="1"/>
    <xf numFmtId="0" fontId="13" fillId="0" borderId="0" xfId="0" applyFont="1"/>
    <xf numFmtId="17" fontId="13" fillId="0" borderId="0" xfId="0" applyNumberFormat="1" applyFont="1"/>
    <xf numFmtId="1" fontId="13" fillId="0" borderId="3" xfId="0" applyNumberFormat="1" applyFont="1" applyBorder="1"/>
    <xf numFmtId="4" fontId="13" fillId="0" borderId="3" xfId="0" applyNumberFormat="1" applyFont="1" applyBorder="1" applyAlignment="1">
      <alignment wrapText="1"/>
    </xf>
    <xf numFmtId="0" fontId="13" fillId="0" borderId="3" xfId="0" applyFont="1" applyBorder="1"/>
    <xf numFmtId="4" fontId="13" fillId="0" borderId="3" xfId="0" applyNumberFormat="1" applyFont="1" applyBorder="1"/>
    <xf numFmtId="1" fontId="12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0" fontId="13" fillId="0" borderId="0" xfId="0" applyFont="1" applyBorder="1" applyAlignment="1"/>
    <xf numFmtId="4" fontId="13" fillId="0" borderId="0" xfId="0" applyNumberFormat="1" applyFont="1" applyBorder="1"/>
    <xf numFmtId="0" fontId="13" fillId="3" borderId="0" xfId="0" applyFont="1" applyFill="1" applyBorder="1" applyAlignment="1"/>
    <xf numFmtId="4" fontId="13" fillId="3" borderId="0" xfId="0" applyNumberFormat="1" applyFont="1" applyFill="1" applyBorder="1"/>
    <xf numFmtId="1" fontId="12" fillId="0" borderId="0" xfId="0" applyNumberFormat="1" applyFont="1" applyAlignment="1">
      <alignment horizontal="center"/>
    </xf>
    <xf numFmtId="4" fontId="16" fillId="0" borderId="0" xfId="0" applyNumberFormat="1" applyFont="1" applyAlignment="1"/>
    <xf numFmtId="0" fontId="13" fillId="0" borderId="0" xfId="0" applyFont="1" applyAlignment="1"/>
    <xf numFmtId="4" fontId="13" fillId="0" borderId="0" xfId="0" applyNumberFormat="1" applyFont="1"/>
    <xf numFmtId="4" fontId="13" fillId="0" borderId="3" xfId="0" applyNumberFormat="1" applyFont="1" applyBorder="1" applyAlignment="1"/>
    <xf numFmtId="1" fontId="16" fillId="0" borderId="0" xfId="0" applyNumberFormat="1" applyFont="1" applyBorder="1"/>
    <xf numFmtId="0" fontId="13" fillId="0" borderId="0" xfId="0" applyFont="1" applyBorder="1" applyAlignment="1">
      <alignment wrapText="1"/>
    </xf>
    <xf numFmtId="4" fontId="22" fillId="0" borderId="0" xfId="0" applyNumberFormat="1" applyFont="1"/>
    <xf numFmtId="4" fontId="22" fillId="0" borderId="3" xfId="0" applyNumberFormat="1" applyFont="1" applyBorder="1"/>
    <xf numFmtId="4" fontId="22" fillId="0" borderId="0" xfId="0" applyNumberFormat="1" applyFont="1" applyBorder="1"/>
    <xf numFmtId="0" fontId="13" fillId="3" borderId="0" xfId="0" applyFont="1" applyFill="1"/>
    <xf numFmtId="2" fontId="13" fillId="3" borderId="0" xfId="0" applyNumberFormat="1" applyFont="1" applyFill="1"/>
    <xf numFmtId="0" fontId="22" fillId="0" borderId="0" xfId="0" applyFont="1"/>
    <xf numFmtId="4" fontId="13" fillId="3" borderId="0" xfId="0" applyNumberFormat="1" applyFont="1" applyFill="1"/>
    <xf numFmtId="4" fontId="11" fillId="0" borderId="4" xfId="0" applyNumberFormat="1" applyFont="1" applyBorder="1" applyAlignment="1"/>
    <xf numFmtId="1" fontId="12" fillId="4" borderId="3" xfId="0" applyNumberFormat="1" applyFont="1" applyFill="1" applyBorder="1" applyAlignment="1">
      <alignment horizontal="center"/>
    </xf>
    <xf numFmtId="4" fontId="11" fillId="4" borderId="3" xfId="0" applyNumberFormat="1" applyFont="1" applyFill="1" applyBorder="1" applyAlignment="1"/>
    <xf numFmtId="0" fontId="13" fillId="4" borderId="3" xfId="0" applyFont="1" applyFill="1" applyBorder="1" applyAlignment="1"/>
    <xf numFmtId="4" fontId="13" fillId="4" borderId="3" xfId="0" applyNumberFormat="1" applyFont="1" applyFill="1" applyBorder="1"/>
    <xf numFmtId="1" fontId="16" fillId="4" borderId="3" xfId="0" applyNumberFormat="1" applyFont="1" applyFill="1" applyBorder="1"/>
    <xf numFmtId="4" fontId="16" fillId="4" borderId="3" xfId="0" applyNumberFormat="1" applyFont="1" applyFill="1" applyBorder="1" applyAlignment="1"/>
    <xf numFmtId="0" fontId="13" fillId="4" borderId="3" xfId="0" applyFont="1" applyFill="1" applyBorder="1"/>
    <xf numFmtId="4" fontId="20" fillId="4" borderId="3" xfId="0" applyNumberFormat="1" applyFont="1" applyFill="1" applyBorder="1" applyAlignment="1"/>
    <xf numFmtId="17" fontId="19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3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4" fontId="15" fillId="0" borderId="5" xfId="0" applyNumberFormat="1" applyFont="1" applyBorder="1" applyAlignment="1"/>
    <xf numFmtId="0" fontId="0" fillId="0" borderId="0" xfId="0" applyFill="1" applyBorder="1"/>
    <xf numFmtId="2" fontId="22" fillId="0" borderId="3" xfId="0" applyNumberFormat="1" applyFont="1" applyBorder="1"/>
    <xf numFmtId="0" fontId="0" fillId="5" borderId="3" xfId="0" applyFill="1" applyBorder="1"/>
    <xf numFmtId="4" fontId="24" fillId="0" borderId="3" xfId="0" applyNumberFormat="1" applyFont="1" applyBorder="1"/>
    <xf numFmtId="4" fontId="24" fillId="5" borderId="3" xfId="0" applyNumberFormat="1" applyFont="1" applyFill="1" applyBorder="1"/>
    <xf numFmtId="0" fontId="24" fillId="0" borderId="3" xfId="0" applyFont="1" applyBorder="1"/>
    <xf numFmtId="4" fontId="24" fillId="0" borderId="0" xfId="0" applyNumberFormat="1" applyFont="1" applyBorder="1"/>
    <xf numFmtId="4" fontId="24" fillId="5" borderId="0" xfId="0" applyNumberFormat="1" applyFont="1" applyFill="1" applyBorder="1"/>
    <xf numFmtId="0" fontId="24" fillId="0" borderId="0" xfId="0" applyFont="1"/>
    <xf numFmtId="4" fontId="24" fillId="3" borderId="0" xfId="0" applyNumberFormat="1" applyFont="1" applyFill="1" applyBorder="1"/>
    <xf numFmtId="4" fontId="24" fillId="0" borderId="0" xfId="0" applyNumberFormat="1" applyFont="1"/>
    <xf numFmtId="4" fontId="24" fillId="3" borderId="3" xfId="0" applyNumberFormat="1" applyFont="1" applyFill="1" applyBorder="1"/>
    <xf numFmtId="4" fontId="25" fillId="0" borderId="0" xfId="0" applyNumberFormat="1" applyFont="1"/>
    <xf numFmtId="4" fontId="25" fillId="5" borderId="0" xfId="0" applyNumberFormat="1" applyFont="1" applyFill="1"/>
    <xf numFmtId="0" fontId="25" fillId="0" borderId="3" xfId="0" applyFont="1" applyBorder="1"/>
    <xf numFmtId="4" fontId="25" fillId="0" borderId="0" xfId="0" applyNumberFormat="1" applyFont="1" applyBorder="1"/>
    <xf numFmtId="4" fontId="25" fillId="5" borderId="0" xfId="0" applyNumberFormat="1" applyFont="1" applyFill="1" applyBorder="1"/>
    <xf numFmtId="4" fontId="24" fillId="5" borderId="0" xfId="0" applyNumberFormat="1" applyFont="1" applyFill="1"/>
    <xf numFmtId="1" fontId="0" fillId="0" borderId="3" xfId="0" applyNumberFormat="1" applyFont="1" applyBorder="1"/>
    <xf numFmtId="2" fontId="0" fillId="3" borderId="0" xfId="0" applyNumberFormat="1" applyFill="1" applyBorder="1"/>
    <xf numFmtId="2" fontId="0" fillId="0" borderId="0" xfId="0" applyNumberFormat="1"/>
    <xf numFmtId="0" fontId="5" fillId="0" borderId="3" xfId="0" applyFont="1" applyBorder="1"/>
    <xf numFmtId="1" fontId="26" fillId="0" borderId="3" xfId="0" applyNumberFormat="1" applyFont="1" applyBorder="1" applyAlignment="1">
      <alignment horizontal="center"/>
    </xf>
    <xf numFmtId="4" fontId="27" fillId="0" borderId="3" xfId="0" applyNumberFormat="1" applyFont="1" applyBorder="1" applyAlignment="1"/>
    <xf numFmtId="0" fontId="5" fillId="0" borderId="3" xfId="0" applyFont="1" applyBorder="1" applyAlignment="1"/>
    <xf numFmtId="1" fontId="26" fillId="0" borderId="0" xfId="0" applyNumberFormat="1" applyFont="1" applyBorder="1" applyAlignment="1">
      <alignment horizontal="center"/>
    </xf>
    <xf numFmtId="4" fontId="27" fillId="0" borderId="0" xfId="0" applyNumberFormat="1" applyFont="1" applyBorder="1" applyAlignment="1"/>
    <xf numFmtId="0" fontId="5" fillId="0" borderId="0" xfId="0" applyFont="1" applyBorder="1" applyAlignment="1"/>
    <xf numFmtId="0" fontId="5" fillId="3" borderId="0" xfId="0" applyFont="1" applyFill="1" applyBorder="1" applyAlignment="1"/>
    <xf numFmtId="1" fontId="26" fillId="0" borderId="0" xfId="0" applyNumberFormat="1" applyFont="1" applyAlignment="1">
      <alignment horizontal="center"/>
    </xf>
    <xf numFmtId="4" fontId="27" fillId="0" borderId="0" xfId="0" applyNumberFormat="1" applyFont="1" applyAlignment="1"/>
    <xf numFmtId="0" fontId="5" fillId="0" borderId="0" xfId="0" applyFont="1" applyAlignment="1"/>
    <xf numFmtId="1" fontId="27" fillId="0" borderId="3" xfId="0" applyNumberFormat="1" applyFont="1" applyBorder="1"/>
    <xf numFmtId="1" fontId="27" fillId="0" borderId="0" xfId="0" applyNumberFormat="1" applyFont="1" applyBorder="1"/>
    <xf numFmtId="4" fontId="27" fillId="0" borderId="3" xfId="0" applyNumberFormat="1" applyFont="1" applyBorder="1"/>
    <xf numFmtId="0" fontId="5" fillId="0" borderId="0" xfId="0" applyFont="1" applyBorder="1" applyAlignment="1">
      <alignment wrapText="1"/>
    </xf>
    <xf numFmtId="4" fontId="27" fillId="0" borderId="5" xfId="0" applyNumberFormat="1" applyFont="1" applyBorder="1" applyAlignment="1"/>
    <xf numFmtId="2" fontId="24" fillId="0" borderId="3" xfId="0" applyNumberFormat="1" applyFont="1" applyBorder="1"/>
    <xf numFmtId="4" fontId="28" fillId="0" borderId="0" xfId="0" applyNumberFormat="1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 wrapText="1"/>
    </xf>
    <xf numFmtId="0" fontId="0" fillId="7" borderId="0" xfId="0" applyFill="1"/>
    <xf numFmtId="4" fontId="5" fillId="0" borderId="6" xfId="0" applyNumberFormat="1" applyFont="1" applyBorder="1"/>
    <xf numFmtId="4" fontId="0" fillId="0" borderId="0" xfId="0" applyNumberFormat="1" applyAlignment="1">
      <alignment horizontal="right"/>
    </xf>
    <xf numFmtId="0" fontId="11" fillId="0" borderId="0" xfId="0" applyFont="1"/>
    <xf numFmtId="165" fontId="11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14" fontId="5" fillId="7" borderId="0" xfId="0" applyNumberFormat="1" applyFont="1" applyFill="1"/>
    <xf numFmtId="14" fontId="5" fillId="8" borderId="0" xfId="0" applyNumberFormat="1" applyFont="1" applyFill="1"/>
    <xf numFmtId="4" fontId="11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1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" fontId="0" fillId="7" borderId="0" xfId="0" applyNumberFormat="1" applyFill="1"/>
    <xf numFmtId="4" fontId="11" fillId="7" borderId="0" xfId="0" applyNumberFormat="1" applyFont="1" applyFill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" fontId="0" fillId="4" borderId="0" xfId="0" applyNumberFormat="1" applyFill="1"/>
    <xf numFmtId="14" fontId="5" fillId="4" borderId="0" xfId="0" applyNumberFormat="1" applyFont="1" applyFill="1"/>
    <xf numFmtId="4" fontId="11" fillId="4" borderId="0" xfId="0" applyNumberFormat="1" applyFont="1" applyFill="1"/>
    <xf numFmtId="0" fontId="0" fillId="4" borderId="0" xfId="0" applyFill="1"/>
    <xf numFmtId="14" fontId="5" fillId="9" borderId="0" xfId="0" applyNumberFormat="1" applyFont="1" applyFill="1"/>
    <xf numFmtId="4" fontId="0" fillId="9" borderId="0" xfId="0" applyNumberFormat="1" applyFill="1"/>
    <xf numFmtId="4" fontId="11" fillId="9" borderId="0" xfId="0" applyNumberFormat="1" applyFont="1" applyFill="1"/>
    <xf numFmtId="0" fontId="0" fillId="9" borderId="0" xfId="0" applyFill="1"/>
    <xf numFmtId="14" fontId="5" fillId="10" borderId="0" xfId="0" applyNumberFormat="1" applyFont="1" applyFill="1"/>
    <xf numFmtId="4" fontId="0" fillId="10" borderId="0" xfId="0" applyNumberFormat="1" applyFill="1"/>
    <xf numFmtId="4" fontId="11" fillId="10" borderId="0" xfId="0" applyNumberFormat="1" applyFont="1" applyFill="1"/>
    <xf numFmtId="14" fontId="5" fillId="11" borderId="0" xfId="0" applyNumberFormat="1" applyFont="1" applyFill="1"/>
    <xf numFmtId="4" fontId="0" fillId="11" borderId="0" xfId="0" applyNumberFormat="1" applyFill="1"/>
    <xf numFmtId="4" fontId="11" fillId="11" borderId="0" xfId="0" applyNumberFormat="1" applyFont="1" applyFill="1"/>
    <xf numFmtId="0" fontId="0" fillId="11" borderId="0" xfId="0" applyFill="1"/>
    <xf numFmtId="4" fontId="6" fillId="0" borderId="3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7" xfId="0" applyFont="1" applyBorder="1"/>
    <xf numFmtId="0" fontId="5" fillId="0" borderId="19" xfId="0" applyFont="1" applyBorder="1"/>
    <xf numFmtId="0" fontId="5" fillId="0" borderId="18" xfId="0" applyFont="1" applyBorder="1" applyAlignment="1">
      <alignment wrapText="1"/>
    </xf>
    <xf numFmtId="0" fontId="22" fillId="0" borderId="6" xfId="0" applyFont="1" applyBorder="1"/>
    <xf numFmtId="4" fontId="27" fillId="0" borderId="6" xfId="0" applyNumberFormat="1" applyFont="1" applyBorder="1" applyAlignment="1"/>
    <xf numFmtId="4" fontId="13" fillId="12" borderId="3" xfId="0" applyNumberFormat="1" applyFont="1" applyFill="1" applyBorder="1"/>
    <xf numFmtId="0" fontId="0" fillId="6" borderId="0" xfId="0" applyFill="1"/>
    <xf numFmtId="14" fontId="5" fillId="13" borderId="0" xfId="0" applyNumberFormat="1" applyFont="1" applyFill="1"/>
    <xf numFmtId="4" fontId="11" fillId="13" borderId="0" xfId="0" applyNumberFormat="1" applyFont="1" applyFill="1"/>
    <xf numFmtId="4" fontId="0" fillId="13" borderId="0" xfId="0" applyNumberFormat="1" applyFill="1"/>
    <xf numFmtId="0" fontId="6" fillId="3" borderId="0" xfId="0" applyFont="1" applyFill="1" applyAlignment="1">
      <alignment horizont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0" fillId="13" borderId="0" xfId="0" applyFill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0" fillId="0" borderId="0" xfId="0" applyNumberFormat="1" applyAlignment="1"/>
    <xf numFmtId="4" fontId="30" fillId="0" borderId="0" xfId="0" applyNumberFormat="1" applyFont="1" applyBorder="1"/>
    <xf numFmtId="4" fontId="30" fillId="14" borderId="0" xfId="0" applyNumberFormat="1" applyFont="1" applyFill="1" applyBorder="1"/>
    <xf numFmtId="4" fontId="11" fillId="14" borderId="0" xfId="0" applyNumberFormat="1" applyFont="1" applyFill="1"/>
    <xf numFmtId="4" fontId="0" fillId="14" borderId="0" xfId="0" applyNumberFormat="1" applyFill="1"/>
    <xf numFmtId="0" fontId="0" fillId="14" borderId="0" xfId="0" applyFill="1"/>
    <xf numFmtId="14" fontId="5" fillId="6" borderId="0" xfId="0" applyNumberFormat="1" applyFont="1" applyFill="1"/>
    <xf numFmtId="4" fontId="30" fillId="6" borderId="0" xfId="0" applyNumberFormat="1" applyFont="1" applyFill="1" applyBorder="1"/>
    <xf numFmtId="4" fontId="11" fillId="6" borderId="0" xfId="0" applyNumberFormat="1" applyFont="1" applyFill="1"/>
    <xf numFmtId="4" fontId="0" fillId="6" borderId="0" xfId="0" applyNumberFormat="1" applyFill="1"/>
    <xf numFmtId="4" fontId="17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applyAlignment="1">
      <alignment horizontal="left"/>
    </xf>
    <xf numFmtId="4" fontId="0" fillId="11" borderId="0" xfId="0" applyNumberFormat="1" applyFill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0" fillId="1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7" borderId="0" xfId="0" applyNumberFormat="1" applyFill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5" fillId="0" borderId="6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left"/>
    </xf>
    <xf numFmtId="4" fontId="5" fillId="0" borderId="7" xfId="0" applyNumberFormat="1" applyFont="1" applyBorder="1" applyAlignment="1">
      <alignment horizontal="left"/>
    </xf>
  </cellXfs>
  <cellStyles count="2">
    <cellStyle name="Millares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3/Desktop/TITO%20COTO%20INGRESOS%202016%20-%20copia/TITO%20COTO%20INGRESOS%202015/04-01--2016%20INGRESOS%20(Autoguardado)%20-%20-%20copia%20-%20copia%20-%20copia%20-%20copia%20-%20copia%20-%20copia%20-%20copia%20-%20copia%20-%20copia%20-%20copia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3/Desktop/TITO%20COTO%20INGRESOS%202016%20-%20copia/TITO%20COTO%20INGRESOS%202015/05-01--2016%20INGRESOS%20(Autoguardado)%20-%20-%20copia%20-%20copia%20-%20copia%20-%20copia%20-%20copia%20-%20copia%20-%20copia%20-%20copia%20-%20copia%20-%20c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3/Desktop/TITO%20COTO%20INGRESOS%202016%20-%20copia/TITO%20COTO%20INGRESOS%202015/06-01--2016%20INGRESOS%20(Pendiente)%20-%20-%20copia%20-%20copia%20-%20copia%20-%20copia%20-%20copia%20-%20copia%20-%20copia%20-%20copia%20-%20copia%20-%20copia%20-%20cop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E5">
            <v>0</v>
          </cell>
        </row>
        <row r="7">
          <cell r="E7">
            <v>0</v>
          </cell>
        </row>
        <row r="10">
          <cell r="E10">
            <v>167</v>
          </cell>
        </row>
        <row r="11">
          <cell r="E11">
            <v>1</v>
          </cell>
        </row>
        <row r="12">
          <cell r="E12">
            <v>13.770000000000001</v>
          </cell>
        </row>
        <row r="13">
          <cell r="E13">
            <v>19.459999999999997</v>
          </cell>
        </row>
        <row r="14">
          <cell r="E14">
            <v>3.16</v>
          </cell>
        </row>
        <row r="15">
          <cell r="E15">
            <v>12</v>
          </cell>
        </row>
        <row r="16">
          <cell r="E16">
            <v>66.67</v>
          </cell>
        </row>
        <row r="17">
          <cell r="E17">
            <v>2973.1800000000003</v>
          </cell>
        </row>
        <row r="18">
          <cell r="E18">
            <v>7.3500000000000005</v>
          </cell>
        </row>
        <row r="19">
          <cell r="E19">
            <v>0</v>
          </cell>
        </row>
        <row r="20">
          <cell r="E20">
            <v>10.5</v>
          </cell>
        </row>
        <row r="21">
          <cell r="E21">
            <v>412.7</v>
          </cell>
        </row>
        <row r="25">
          <cell r="E25">
            <v>270.43999999999994</v>
          </cell>
        </row>
        <row r="29">
          <cell r="E29">
            <v>0</v>
          </cell>
        </row>
        <row r="30">
          <cell r="E30">
            <v>3</v>
          </cell>
        </row>
        <row r="31">
          <cell r="E31">
            <v>2.86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E5">
            <v>0</v>
          </cell>
        </row>
        <row r="7">
          <cell r="E7">
            <v>0</v>
          </cell>
        </row>
        <row r="10">
          <cell r="E10">
            <v>85.5</v>
          </cell>
        </row>
        <row r="11">
          <cell r="E11">
            <v>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E5">
            <v>0</v>
          </cell>
        </row>
        <row r="7">
          <cell r="E7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69"/>
  <sheetViews>
    <sheetView topLeftCell="F1" zoomScale="90" zoomScaleNormal="90" workbookViewId="0">
      <pane ySplit="5" topLeftCell="A171" activePane="bottomLeft" state="frozen"/>
      <selection activeCell="D1" sqref="D1"/>
      <selection pane="bottomLeft" activeCell="Q182" sqref="Q182"/>
    </sheetView>
  </sheetViews>
  <sheetFormatPr baseColWidth="10" defaultColWidth="9.140625" defaultRowHeight="16.5"/>
  <cols>
    <col min="1" max="1" width="14.85546875" style="22" customWidth="1"/>
    <col min="2" max="3" width="12.85546875" customWidth="1"/>
    <col min="4" max="4" width="12.42578125" customWidth="1"/>
    <col min="5" max="5" width="12.42578125" style="13" customWidth="1"/>
    <col min="6" max="6" width="14.28515625" customWidth="1"/>
    <col min="7" max="18" width="12.85546875" customWidth="1"/>
    <col min="19" max="19" width="12.85546875" style="13" customWidth="1"/>
    <col min="20" max="21" width="12.85546875" customWidth="1"/>
    <col min="22" max="22" width="13.85546875" style="13" customWidth="1"/>
    <col min="23" max="26" width="12.85546875" customWidth="1"/>
    <col min="27" max="27" width="13.7109375" style="13" customWidth="1"/>
    <col min="28" max="28" width="12.85546875" customWidth="1"/>
    <col min="29" max="29" width="14.5703125" style="13" customWidth="1"/>
    <col min="30" max="30" width="12.85546875" customWidth="1"/>
    <col min="31" max="31" width="16.85546875" style="13" customWidth="1"/>
    <col min="32" max="32" width="14.42578125" customWidth="1"/>
    <col min="33" max="33" width="13" customWidth="1"/>
  </cols>
  <sheetData>
    <row r="1" spans="1:36" ht="20.25">
      <c r="A1" s="19"/>
      <c r="B1" s="7"/>
      <c r="C1" s="44"/>
      <c r="D1" s="44"/>
      <c r="E1" s="45" t="s">
        <v>28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6"/>
      <c r="T1" s="44"/>
      <c r="U1" s="44"/>
      <c r="V1" s="46"/>
      <c r="W1" s="44"/>
      <c r="X1" s="44"/>
      <c r="Y1" s="44"/>
      <c r="Z1" s="44"/>
      <c r="AA1" s="46"/>
      <c r="AB1" s="47"/>
      <c r="AC1" s="48"/>
      <c r="AD1" s="47"/>
      <c r="AE1" s="48"/>
    </row>
    <row r="2" spans="1:36" ht="18.75">
      <c r="A2" s="19"/>
      <c r="B2" s="7"/>
      <c r="C2" s="44"/>
      <c r="D2" s="49" t="s">
        <v>86</v>
      </c>
      <c r="E2" s="46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>
        <f>1744.86/2</f>
        <v>872.43</v>
      </c>
      <c r="T2" s="44"/>
      <c r="U2" s="44"/>
      <c r="V2" s="46"/>
      <c r="W2" s="44"/>
      <c r="X2" s="44"/>
      <c r="Y2" s="44"/>
      <c r="Z2" s="44"/>
      <c r="AA2" s="46"/>
      <c r="AB2" s="47"/>
      <c r="AC2" s="48"/>
      <c r="AD2" s="47"/>
      <c r="AE2" s="48"/>
    </row>
    <row r="3" spans="1:36">
      <c r="B3" s="22"/>
      <c r="C3" s="47"/>
      <c r="D3" s="47"/>
      <c r="E3" s="48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7"/>
      <c r="U3" s="47"/>
      <c r="V3" s="48"/>
      <c r="W3" s="47"/>
      <c r="X3" s="47"/>
      <c r="Y3" s="47"/>
      <c r="Z3" s="47"/>
      <c r="AA3" s="48"/>
      <c r="AB3" s="47"/>
      <c r="AC3" s="48"/>
      <c r="AD3" s="47"/>
      <c r="AE3" s="48"/>
    </row>
    <row r="4" spans="1:36">
      <c r="B4" s="201">
        <v>85119001</v>
      </c>
      <c r="C4" s="202">
        <v>85119003</v>
      </c>
      <c r="D4" s="202">
        <v>85119018</v>
      </c>
      <c r="E4" s="50">
        <v>21310001</v>
      </c>
      <c r="F4" s="202">
        <v>85801005</v>
      </c>
      <c r="G4" s="202">
        <v>858011006</v>
      </c>
      <c r="H4" s="202">
        <v>85801008</v>
      </c>
      <c r="I4" s="202">
        <v>85801009</v>
      </c>
      <c r="J4" s="202">
        <v>85801099</v>
      </c>
      <c r="K4" s="202">
        <v>85801011</v>
      </c>
      <c r="L4" s="202">
        <v>85801014</v>
      </c>
      <c r="M4" s="202">
        <v>85801015</v>
      </c>
      <c r="N4" s="47">
        <v>85801017</v>
      </c>
      <c r="O4" s="47">
        <v>85801018</v>
      </c>
      <c r="P4" s="47">
        <v>85801019</v>
      </c>
      <c r="Q4" s="47">
        <v>95803010</v>
      </c>
      <c r="R4" s="47">
        <v>85803099</v>
      </c>
      <c r="S4" s="48">
        <v>21312001</v>
      </c>
      <c r="T4" s="47">
        <v>85807001</v>
      </c>
      <c r="U4" s="47">
        <v>85807099</v>
      </c>
      <c r="V4" s="48">
        <v>21314001</v>
      </c>
      <c r="W4" s="47">
        <v>85601002</v>
      </c>
      <c r="X4" s="47">
        <v>85601012</v>
      </c>
      <c r="Y4" s="47">
        <v>85601014</v>
      </c>
      <c r="Z4" s="47">
        <v>85909099</v>
      </c>
      <c r="AA4" s="48">
        <v>21315001</v>
      </c>
      <c r="AB4" s="47"/>
      <c r="AC4" s="48"/>
      <c r="AD4" s="47"/>
      <c r="AE4" s="48"/>
    </row>
    <row r="5" spans="1:36" ht="48.75" customHeight="1">
      <c r="A5" s="235" t="s">
        <v>35</v>
      </c>
      <c r="B5" s="206" t="s">
        <v>0</v>
      </c>
      <c r="C5" s="206" t="s">
        <v>1</v>
      </c>
      <c r="D5" s="206" t="s">
        <v>2</v>
      </c>
      <c r="E5" s="236" t="s">
        <v>22</v>
      </c>
      <c r="F5" s="205" t="s">
        <v>3</v>
      </c>
      <c r="G5" s="237" t="s">
        <v>4</v>
      </c>
      <c r="H5" s="206" t="s">
        <v>5</v>
      </c>
      <c r="I5" s="206" t="s">
        <v>6</v>
      </c>
      <c r="J5" s="206" t="s">
        <v>7</v>
      </c>
      <c r="K5" s="238" t="s">
        <v>8</v>
      </c>
      <c r="L5" s="206" t="s">
        <v>9</v>
      </c>
      <c r="M5" s="238" t="s">
        <v>10</v>
      </c>
      <c r="N5" s="206" t="s">
        <v>11</v>
      </c>
      <c r="O5" s="238" t="s">
        <v>12</v>
      </c>
      <c r="P5" s="206" t="s">
        <v>13</v>
      </c>
      <c r="Q5" s="238" t="s">
        <v>14</v>
      </c>
      <c r="R5" s="206" t="s">
        <v>15</v>
      </c>
      <c r="S5" s="239" t="s">
        <v>23</v>
      </c>
      <c r="T5" s="206" t="s">
        <v>25</v>
      </c>
      <c r="U5" s="51" t="s">
        <v>16</v>
      </c>
      <c r="V5" s="52" t="s">
        <v>24</v>
      </c>
      <c r="W5" s="51" t="s">
        <v>17</v>
      </c>
      <c r="X5" s="51" t="s">
        <v>18</v>
      </c>
      <c r="Y5" s="51" t="s">
        <v>19</v>
      </c>
      <c r="Z5" s="51" t="s">
        <v>20</v>
      </c>
      <c r="AA5" s="52" t="s">
        <v>26</v>
      </c>
      <c r="AB5" s="53" t="s">
        <v>21</v>
      </c>
      <c r="AC5" s="52" t="s">
        <v>27</v>
      </c>
      <c r="AD5" s="47"/>
      <c r="AE5" s="54" t="s">
        <v>29</v>
      </c>
      <c r="AF5" s="185" t="s">
        <v>87</v>
      </c>
      <c r="AG5" s="186" t="s">
        <v>88</v>
      </c>
      <c r="AH5" s="1"/>
    </row>
    <row r="6" spans="1:36" ht="33" customHeight="1">
      <c r="A6" s="28" t="s">
        <v>57</v>
      </c>
      <c r="B6" s="2"/>
      <c r="D6" s="2"/>
      <c r="E6" s="24"/>
      <c r="F6" s="25"/>
      <c r="G6" s="2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7"/>
      <c r="T6" s="28"/>
      <c r="U6" s="2"/>
      <c r="V6" s="27"/>
      <c r="W6" s="2"/>
      <c r="X6" s="2"/>
      <c r="Y6" s="2"/>
      <c r="Z6" s="2"/>
      <c r="AA6" s="21"/>
      <c r="AB6" s="6"/>
      <c r="AC6" s="27"/>
      <c r="AE6" s="21"/>
      <c r="AF6" s="184"/>
      <c r="AH6" s="2"/>
    </row>
    <row r="7" spans="1:36">
      <c r="A7" s="23">
        <v>42373</v>
      </c>
      <c r="B7" s="9">
        <f>+[1]Hoja1!$E$5</f>
        <v>0</v>
      </c>
      <c r="C7" s="9">
        <v>0</v>
      </c>
      <c r="D7" s="9">
        <f>+[1]Hoja1!$E$7</f>
        <v>0</v>
      </c>
      <c r="E7" s="17">
        <f>SUM(B7:D7)</f>
        <v>0</v>
      </c>
      <c r="F7" s="9">
        <f>+[1]Hoja1!$E$10</f>
        <v>167</v>
      </c>
      <c r="G7" s="9">
        <f>+[1]Hoja1!$E$11</f>
        <v>1</v>
      </c>
      <c r="H7" s="9">
        <f>+[1]Hoja1!$E$12</f>
        <v>13.770000000000001</v>
      </c>
      <c r="I7" s="9">
        <f>+[1]Hoja1!$E$13</f>
        <v>19.459999999999997</v>
      </c>
      <c r="J7" s="9">
        <f>+[1]Hoja1!$E$14</f>
        <v>3.16</v>
      </c>
      <c r="K7" s="9">
        <f>+[1]Hoja1!$E$15</f>
        <v>12</v>
      </c>
      <c r="L7" s="9">
        <f>+[1]Hoja1!$E$16</f>
        <v>66.67</v>
      </c>
      <c r="M7" s="9">
        <f>+[1]Hoja1!$E$17</f>
        <v>2973.1800000000003</v>
      </c>
      <c r="N7" s="9">
        <f>+[1]Hoja1!$E$18</f>
        <v>7.3500000000000005</v>
      </c>
      <c r="O7" s="9">
        <f>+[1]Hoja1!$E$19</f>
        <v>0</v>
      </c>
      <c r="P7" s="9">
        <f>+[1]Hoja1!$E$20</f>
        <v>10.5</v>
      </c>
      <c r="Q7" s="9">
        <f>+[1]Hoja1!$E$21</f>
        <v>412.7</v>
      </c>
      <c r="R7" s="9">
        <f>+[1]Hoja1!$E$22</f>
        <v>0</v>
      </c>
      <c r="S7" s="17">
        <f>SUM(F7:R7)</f>
        <v>3686.79</v>
      </c>
      <c r="T7" s="9">
        <f>+[1]Hoja1!$E$25</f>
        <v>270.43999999999994</v>
      </c>
      <c r="U7" s="9">
        <f>+[1]Hoja1!$E$26</f>
        <v>0</v>
      </c>
      <c r="V7" s="17">
        <f>SUM(T7:U7)</f>
        <v>270.43999999999994</v>
      </c>
      <c r="W7" s="9">
        <f>+[1]Hoja1!$E$29</f>
        <v>0</v>
      </c>
      <c r="X7" s="9">
        <f>+[1]Hoja1!$E$30</f>
        <v>3</v>
      </c>
      <c r="Y7" s="9">
        <f>+[1]Hoja1!$E$31</f>
        <v>2.86</v>
      </c>
      <c r="Z7" s="9">
        <v>0</v>
      </c>
      <c r="AA7" s="17">
        <f>SUM(W7:Z7)</f>
        <v>5.8599999999999994</v>
      </c>
      <c r="AB7" s="9">
        <v>402.92</v>
      </c>
      <c r="AC7" s="17">
        <f t="shared" ref="AC7:AC26" si="0">SUM(AB7)</f>
        <v>402.92</v>
      </c>
      <c r="AE7" s="17">
        <f>AC7+AA7+V7+S7+E7+AD7</f>
        <v>4366.01</v>
      </c>
    </row>
    <row r="8" spans="1:36">
      <c r="A8" s="23">
        <v>42374</v>
      </c>
      <c r="B8" s="9">
        <f>+[2]Hoja1!$E$5</f>
        <v>0</v>
      </c>
      <c r="C8" s="9">
        <f>+[2]Hoja1!$E$6</f>
        <v>0</v>
      </c>
      <c r="D8" s="9">
        <f>+[2]Hoja1!$E$7</f>
        <v>0</v>
      </c>
      <c r="E8" s="17">
        <f t="shared" ref="E8:E26" si="1">SUM(B8:D8)</f>
        <v>0</v>
      </c>
      <c r="F8" s="9">
        <f>+[2]Hoja1!$E$10</f>
        <v>85.5</v>
      </c>
      <c r="G8" s="9">
        <f>+[2]Hoja1!$E$11</f>
        <v>1</v>
      </c>
      <c r="H8" s="9">
        <v>40.19</v>
      </c>
      <c r="I8" s="9">
        <v>449.25</v>
      </c>
      <c r="J8" s="9">
        <v>7.89</v>
      </c>
      <c r="K8" s="9">
        <v>0</v>
      </c>
      <c r="L8" s="9">
        <v>57.66</v>
      </c>
      <c r="M8" s="9">
        <v>0</v>
      </c>
      <c r="N8" s="9">
        <v>30.67</v>
      </c>
      <c r="O8" s="9">
        <v>0</v>
      </c>
      <c r="P8" s="9">
        <v>0</v>
      </c>
      <c r="Q8" s="9">
        <v>40</v>
      </c>
      <c r="R8" s="9">
        <v>0</v>
      </c>
      <c r="S8" s="17">
        <f t="shared" ref="S8:S26" si="2">SUM(F8:R8)</f>
        <v>712.16</v>
      </c>
      <c r="T8" s="9">
        <v>189.64</v>
      </c>
      <c r="U8" s="9">
        <v>0</v>
      </c>
      <c r="V8" s="17">
        <f t="shared" ref="V8:V26" si="3">SUM(T8:U8)</f>
        <v>189.64</v>
      </c>
      <c r="W8" s="9">
        <v>0</v>
      </c>
      <c r="X8" s="9">
        <v>0</v>
      </c>
      <c r="Y8" s="9">
        <v>0</v>
      </c>
      <c r="Z8" s="9">
        <v>0</v>
      </c>
      <c r="AA8" s="17">
        <f t="shared" ref="AA8:AA26" si="4">SUM(W8:Z8)</f>
        <v>0</v>
      </c>
      <c r="AB8" s="9">
        <v>309.25</v>
      </c>
      <c r="AC8" s="17">
        <f t="shared" si="0"/>
        <v>309.25</v>
      </c>
      <c r="AE8" s="17">
        <f>AC8+AA8+V8+S8+E8+AD8</f>
        <v>1211.05</v>
      </c>
    </row>
    <row r="9" spans="1:36">
      <c r="A9" s="23">
        <v>42375</v>
      </c>
      <c r="B9" s="9">
        <v>350</v>
      </c>
      <c r="C9" s="9">
        <f>+[3]Hoja1!$E$6</f>
        <v>0</v>
      </c>
      <c r="D9" s="9">
        <f>+[3]Hoja1!$E$7</f>
        <v>0</v>
      </c>
      <c r="E9" s="17">
        <f t="shared" si="1"/>
        <v>350</v>
      </c>
      <c r="F9" s="9">
        <v>179.5</v>
      </c>
      <c r="G9" s="9">
        <v>1</v>
      </c>
      <c r="H9" s="9">
        <v>60.64</v>
      </c>
      <c r="I9" s="9">
        <v>257.04000000000002</v>
      </c>
      <c r="J9" s="9">
        <v>3.98</v>
      </c>
      <c r="K9">
        <v>6</v>
      </c>
      <c r="L9" s="9">
        <v>85.96</v>
      </c>
      <c r="M9" s="9">
        <v>0</v>
      </c>
      <c r="N9" s="9">
        <v>24.94</v>
      </c>
      <c r="O9" s="9">
        <v>0</v>
      </c>
      <c r="P9" s="9">
        <v>22.5</v>
      </c>
      <c r="Q9" s="9">
        <v>521.4</v>
      </c>
      <c r="R9" s="9">
        <f>+[3]Hoja1!$E$22</f>
        <v>0</v>
      </c>
      <c r="S9" s="17">
        <f t="shared" si="2"/>
        <v>1162.96</v>
      </c>
      <c r="T9" s="9">
        <v>99.75</v>
      </c>
      <c r="U9" s="9">
        <f>+[3]Hoja1!$E$26</f>
        <v>0</v>
      </c>
      <c r="V9" s="17">
        <f t="shared" si="3"/>
        <v>99.75</v>
      </c>
      <c r="W9" s="9">
        <v>0.04</v>
      </c>
      <c r="X9" s="9">
        <v>3</v>
      </c>
      <c r="Y9" s="9">
        <v>2.86</v>
      </c>
      <c r="Z9" s="9">
        <f>+[3]Hoja1!$E$32</f>
        <v>0</v>
      </c>
      <c r="AA9" s="17">
        <f t="shared" si="4"/>
        <v>5.9</v>
      </c>
      <c r="AB9" s="9">
        <v>189.98</v>
      </c>
      <c r="AC9" s="17">
        <f t="shared" si="0"/>
        <v>189.98</v>
      </c>
      <c r="AE9" s="17">
        <f t="shared" ref="AE9:AE26" si="5">AC9+AA9+V9+S9+E9</f>
        <v>1808.5900000000001</v>
      </c>
    </row>
    <row r="10" spans="1:36">
      <c r="A10" s="23">
        <v>42376</v>
      </c>
      <c r="B10" s="9">
        <v>259.04000000000002</v>
      </c>
      <c r="C10" s="9">
        <v>0</v>
      </c>
      <c r="D10" s="9">
        <v>0</v>
      </c>
      <c r="E10" s="17">
        <f t="shared" si="1"/>
        <v>259.04000000000002</v>
      </c>
      <c r="F10" s="9">
        <v>114</v>
      </c>
      <c r="G10" s="9">
        <v>0</v>
      </c>
      <c r="H10" s="9">
        <v>25.9</v>
      </c>
      <c r="I10" s="9">
        <v>335.03</v>
      </c>
      <c r="J10" s="9">
        <v>1.45</v>
      </c>
      <c r="K10" s="9">
        <v>6</v>
      </c>
      <c r="L10" s="9">
        <v>201.15</v>
      </c>
      <c r="M10" s="9">
        <v>0</v>
      </c>
      <c r="N10" s="9">
        <v>18.88</v>
      </c>
      <c r="O10" s="9">
        <v>0</v>
      </c>
      <c r="P10" s="9">
        <v>15</v>
      </c>
      <c r="Q10" s="9">
        <v>548.4</v>
      </c>
      <c r="R10" s="9">
        <v>0</v>
      </c>
      <c r="S10" s="17">
        <f t="shared" si="2"/>
        <v>1265.81</v>
      </c>
      <c r="T10" s="9">
        <v>115.79</v>
      </c>
      <c r="U10" s="9">
        <v>0</v>
      </c>
      <c r="V10" s="17">
        <f t="shared" si="3"/>
        <v>115.79</v>
      </c>
      <c r="W10" s="9">
        <v>0</v>
      </c>
      <c r="X10" s="9">
        <v>0</v>
      </c>
      <c r="Y10" s="9">
        <v>0</v>
      </c>
      <c r="Z10" s="9">
        <v>0</v>
      </c>
      <c r="AA10" s="17">
        <f t="shared" si="4"/>
        <v>0</v>
      </c>
      <c r="AB10" s="9">
        <v>2577.25</v>
      </c>
      <c r="AC10" s="17">
        <f t="shared" si="0"/>
        <v>2577.25</v>
      </c>
      <c r="AE10" s="17">
        <f t="shared" si="5"/>
        <v>4217.8900000000003</v>
      </c>
      <c r="AJ10">
        <v>2270.3000000000002</v>
      </c>
    </row>
    <row r="11" spans="1:36">
      <c r="A11" s="23">
        <v>42377</v>
      </c>
      <c r="B11" s="9">
        <v>161.54</v>
      </c>
      <c r="C11" s="9">
        <v>0</v>
      </c>
      <c r="D11" s="9">
        <v>3.43</v>
      </c>
      <c r="E11" s="17">
        <f t="shared" si="1"/>
        <v>164.97</v>
      </c>
      <c r="F11" s="9">
        <v>130.5</v>
      </c>
      <c r="G11" s="9">
        <v>1</v>
      </c>
      <c r="H11" s="9">
        <v>54.86</v>
      </c>
      <c r="I11" s="9">
        <v>260.26</v>
      </c>
      <c r="J11" s="9">
        <v>12.53</v>
      </c>
      <c r="K11" s="9">
        <v>6</v>
      </c>
      <c r="L11" s="9">
        <v>68.53</v>
      </c>
      <c r="M11" s="9">
        <v>0</v>
      </c>
      <c r="N11" s="9">
        <v>52.04</v>
      </c>
      <c r="O11" s="9">
        <v>0</v>
      </c>
      <c r="P11" s="9">
        <v>5</v>
      </c>
      <c r="Q11" s="9">
        <v>73</v>
      </c>
      <c r="R11" s="9">
        <v>0</v>
      </c>
      <c r="S11" s="17">
        <f t="shared" si="2"/>
        <v>663.71999999999991</v>
      </c>
      <c r="T11" s="9">
        <v>108.67</v>
      </c>
      <c r="U11" s="9">
        <v>0</v>
      </c>
      <c r="V11" s="17">
        <f t="shared" si="3"/>
        <v>108.67</v>
      </c>
      <c r="W11" s="9">
        <v>0.01</v>
      </c>
      <c r="X11" s="9">
        <v>0</v>
      </c>
      <c r="Y11" s="9">
        <v>2.86</v>
      </c>
      <c r="Z11" s="9">
        <v>0</v>
      </c>
      <c r="AA11" s="17">
        <f t="shared" si="4"/>
        <v>2.8699999999999997</v>
      </c>
      <c r="AB11" s="9">
        <v>502.64</v>
      </c>
      <c r="AC11" s="17">
        <f t="shared" si="0"/>
        <v>502.64</v>
      </c>
      <c r="AE11" s="17">
        <f t="shared" si="5"/>
        <v>1442.87</v>
      </c>
      <c r="AJ11">
        <v>46.8</v>
      </c>
    </row>
    <row r="12" spans="1:36">
      <c r="A12" s="23">
        <v>42380</v>
      </c>
      <c r="B12" s="9">
        <v>199.57</v>
      </c>
      <c r="C12" s="9">
        <v>0</v>
      </c>
      <c r="D12" s="9">
        <v>0</v>
      </c>
      <c r="E12" s="17">
        <f t="shared" si="1"/>
        <v>199.57</v>
      </c>
      <c r="F12" s="9">
        <v>139</v>
      </c>
      <c r="G12" s="9">
        <v>1</v>
      </c>
      <c r="H12" s="9">
        <v>48.91</v>
      </c>
      <c r="I12" s="9">
        <v>275.94</v>
      </c>
      <c r="J12" s="9">
        <v>8.9600000000000009</v>
      </c>
      <c r="K12" s="9">
        <v>6</v>
      </c>
      <c r="L12" s="9">
        <v>163.13999999999999</v>
      </c>
      <c r="M12" s="9">
        <v>0</v>
      </c>
      <c r="N12" s="9">
        <v>33.17</v>
      </c>
      <c r="O12" s="9">
        <v>0</v>
      </c>
      <c r="P12" s="9">
        <v>0</v>
      </c>
      <c r="Q12" s="9">
        <v>934.1</v>
      </c>
      <c r="R12" s="9">
        <v>0</v>
      </c>
      <c r="S12" s="17">
        <f t="shared" si="2"/>
        <v>1610.22</v>
      </c>
      <c r="T12" s="9">
        <v>92.17</v>
      </c>
      <c r="U12" s="9">
        <v>0</v>
      </c>
      <c r="V12" s="17">
        <f t="shared" si="3"/>
        <v>92.17</v>
      </c>
      <c r="W12" s="9">
        <v>0.06</v>
      </c>
      <c r="X12" s="9">
        <v>0</v>
      </c>
      <c r="Y12" s="9">
        <v>2.86</v>
      </c>
      <c r="Z12" s="9">
        <v>0</v>
      </c>
      <c r="AA12" s="17">
        <f t="shared" si="4"/>
        <v>2.92</v>
      </c>
      <c r="AB12" s="9">
        <v>1505.19</v>
      </c>
      <c r="AC12" s="17">
        <f t="shared" si="0"/>
        <v>1505.19</v>
      </c>
      <c r="AE12" s="17">
        <f t="shared" si="5"/>
        <v>3410.07</v>
      </c>
      <c r="AJ12">
        <v>206.71</v>
      </c>
    </row>
    <row r="13" spans="1:36">
      <c r="A13" s="23">
        <v>42381</v>
      </c>
      <c r="B13" s="9">
        <v>463.4</v>
      </c>
      <c r="C13" s="9">
        <v>0</v>
      </c>
      <c r="D13" s="9">
        <v>0</v>
      </c>
      <c r="E13" s="17">
        <f t="shared" si="1"/>
        <v>463.4</v>
      </c>
      <c r="F13" s="9">
        <v>130</v>
      </c>
      <c r="G13" s="9">
        <v>0</v>
      </c>
      <c r="H13" s="9">
        <v>41.91</v>
      </c>
      <c r="I13" s="9">
        <v>422.05</v>
      </c>
      <c r="J13" s="9">
        <v>0.28999999999999998</v>
      </c>
      <c r="K13" s="9">
        <v>0</v>
      </c>
      <c r="L13" s="9">
        <v>261.76</v>
      </c>
      <c r="M13" s="9">
        <v>776.05</v>
      </c>
      <c r="N13" s="9">
        <v>33.450000000000003</v>
      </c>
      <c r="O13" s="9">
        <v>0</v>
      </c>
      <c r="P13" s="9">
        <v>10</v>
      </c>
      <c r="Q13" s="9">
        <v>1061.8</v>
      </c>
      <c r="R13" s="9">
        <v>0</v>
      </c>
      <c r="S13" s="17">
        <f t="shared" si="2"/>
        <v>2737.31</v>
      </c>
      <c r="T13" s="9">
        <v>98.28</v>
      </c>
      <c r="U13" s="9">
        <v>0</v>
      </c>
      <c r="V13" s="17">
        <f t="shared" si="3"/>
        <v>98.28</v>
      </c>
      <c r="W13" s="9">
        <v>0</v>
      </c>
      <c r="X13" s="9">
        <v>0</v>
      </c>
      <c r="Y13" s="9">
        <v>0</v>
      </c>
      <c r="Z13" s="9">
        <v>0</v>
      </c>
      <c r="AA13" s="17">
        <f t="shared" si="4"/>
        <v>0</v>
      </c>
      <c r="AB13" s="9">
        <v>2972.39</v>
      </c>
      <c r="AC13" s="17">
        <f t="shared" si="0"/>
        <v>2972.39</v>
      </c>
      <c r="AE13" s="17">
        <f t="shared" si="5"/>
        <v>6271.3799999999992</v>
      </c>
      <c r="AJ13">
        <v>5.59</v>
      </c>
    </row>
    <row r="14" spans="1:36">
      <c r="A14" s="23">
        <v>42382</v>
      </c>
      <c r="B14" s="9">
        <v>206.47</v>
      </c>
      <c r="C14" s="9">
        <v>0</v>
      </c>
      <c r="D14" s="9">
        <v>0</v>
      </c>
      <c r="E14" s="17">
        <f t="shared" si="1"/>
        <v>206.47</v>
      </c>
      <c r="F14" s="9">
        <v>188</v>
      </c>
      <c r="G14" s="9">
        <v>4</v>
      </c>
      <c r="H14" s="9">
        <v>62.87</v>
      </c>
      <c r="I14" s="9">
        <v>291.3</v>
      </c>
      <c r="J14" s="9">
        <v>11.83</v>
      </c>
      <c r="K14" s="9">
        <v>0</v>
      </c>
      <c r="L14" s="9">
        <v>61.31</v>
      </c>
      <c r="M14" s="9">
        <v>385.94</v>
      </c>
      <c r="N14" s="9">
        <v>53.82</v>
      </c>
      <c r="O14" s="9">
        <v>0</v>
      </c>
      <c r="P14" s="9">
        <v>0</v>
      </c>
      <c r="Q14" s="9">
        <v>104</v>
      </c>
      <c r="R14" s="9">
        <v>0</v>
      </c>
      <c r="S14" s="17">
        <f t="shared" si="2"/>
        <v>1163.0700000000002</v>
      </c>
      <c r="T14" s="9">
        <v>17</v>
      </c>
      <c r="U14" s="9">
        <v>0</v>
      </c>
      <c r="V14" s="17">
        <f t="shared" si="3"/>
        <v>17</v>
      </c>
      <c r="W14" s="9">
        <v>0</v>
      </c>
      <c r="X14" s="9">
        <v>3</v>
      </c>
      <c r="Y14" s="9">
        <v>0</v>
      </c>
      <c r="Z14" s="9">
        <v>0</v>
      </c>
      <c r="AA14" s="17">
        <f t="shared" si="4"/>
        <v>3</v>
      </c>
      <c r="AB14" s="9">
        <v>285.97000000000003</v>
      </c>
      <c r="AC14" s="17">
        <f t="shared" si="0"/>
        <v>285.97000000000003</v>
      </c>
      <c r="AE14" s="17">
        <f t="shared" si="5"/>
        <v>1675.5100000000002</v>
      </c>
      <c r="AJ14">
        <v>448.04</v>
      </c>
    </row>
    <row r="15" spans="1:36">
      <c r="A15" s="23">
        <v>42383</v>
      </c>
      <c r="B15" s="9">
        <v>0</v>
      </c>
      <c r="C15" s="9">
        <v>0</v>
      </c>
      <c r="D15" s="9">
        <v>0</v>
      </c>
      <c r="E15" s="17">
        <f t="shared" si="1"/>
        <v>0</v>
      </c>
      <c r="F15" s="9">
        <v>106.5</v>
      </c>
      <c r="G15" s="9">
        <v>0</v>
      </c>
      <c r="H15" s="9">
        <v>18.809999999999999</v>
      </c>
      <c r="I15" s="9">
        <v>75.03</v>
      </c>
      <c r="J15" s="9">
        <v>0.18</v>
      </c>
      <c r="K15" s="9">
        <v>0</v>
      </c>
      <c r="L15" s="9">
        <v>52.85</v>
      </c>
      <c r="M15" s="9">
        <v>0</v>
      </c>
      <c r="N15" s="9">
        <v>12.99</v>
      </c>
      <c r="O15" s="9">
        <v>0</v>
      </c>
      <c r="P15" s="9">
        <v>5</v>
      </c>
      <c r="Q15" s="9">
        <v>36</v>
      </c>
      <c r="R15" s="9">
        <v>0</v>
      </c>
      <c r="S15" s="17">
        <f t="shared" si="2"/>
        <v>307.36</v>
      </c>
      <c r="T15" s="9">
        <v>215</v>
      </c>
      <c r="U15" s="9">
        <v>0</v>
      </c>
      <c r="V15" s="17">
        <f t="shared" si="3"/>
        <v>215</v>
      </c>
      <c r="W15" s="9">
        <v>0</v>
      </c>
      <c r="X15" s="9">
        <v>8.7100000000000009</v>
      </c>
      <c r="Y15" s="9">
        <v>0</v>
      </c>
      <c r="Z15" s="9">
        <v>0</v>
      </c>
      <c r="AA15" s="17">
        <f t="shared" si="4"/>
        <v>8.7100000000000009</v>
      </c>
      <c r="AB15" s="9">
        <v>586.67999999999995</v>
      </c>
      <c r="AC15" s="17">
        <f t="shared" si="0"/>
        <v>586.67999999999995</v>
      </c>
      <c r="AE15" s="17">
        <f t="shared" si="5"/>
        <v>1117.75</v>
      </c>
      <c r="AG15" s="187">
        <v>918.38</v>
      </c>
      <c r="AJ15">
        <f>SUM(AJ9:AJ14)</f>
        <v>2977.4400000000005</v>
      </c>
    </row>
    <row r="16" spans="1:36">
      <c r="A16" s="23">
        <v>42384</v>
      </c>
      <c r="B16" s="9">
        <v>56.69</v>
      </c>
      <c r="C16" s="9">
        <v>0</v>
      </c>
      <c r="D16" s="9">
        <v>0</v>
      </c>
      <c r="E16" s="17">
        <f t="shared" si="1"/>
        <v>56.69</v>
      </c>
      <c r="F16" s="9">
        <v>160.5</v>
      </c>
      <c r="G16" s="9">
        <v>0</v>
      </c>
      <c r="H16" s="9">
        <v>37.43</v>
      </c>
      <c r="I16" s="9">
        <v>181.82</v>
      </c>
      <c r="J16" s="9">
        <v>9.1199999999999992</v>
      </c>
      <c r="K16" s="9">
        <v>0</v>
      </c>
      <c r="L16" s="9">
        <v>125.44</v>
      </c>
      <c r="M16" s="9">
        <v>194.76</v>
      </c>
      <c r="N16" s="9">
        <v>25.25</v>
      </c>
      <c r="O16" s="9">
        <v>0</v>
      </c>
      <c r="P16" s="9">
        <v>3</v>
      </c>
      <c r="Q16" s="9">
        <v>1540.2</v>
      </c>
      <c r="R16" s="9">
        <v>0</v>
      </c>
      <c r="S16" s="17">
        <f t="shared" si="2"/>
        <v>2277.52</v>
      </c>
      <c r="T16" s="9">
        <v>225.63</v>
      </c>
      <c r="U16" s="9">
        <v>0</v>
      </c>
      <c r="V16" s="17">
        <f t="shared" si="3"/>
        <v>225.63</v>
      </c>
      <c r="W16" s="9">
        <v>0</v>
      </c>
      <c r="X16" s="9">
        <v>0</v>
      </c>
      <c r="Y16" s="9">
        <v>0</v>
      </c>
      <c r="Z16" s="9">
        <v>0</v>
      </c>
      <c r="AA16" s="17">
        <f t="shared" si="4"/>
        <v>0</v>
      </c>
      <c r="AB16" s="9">
        <v>265.18</v>
      </c>
      <c r="AC16" s="17">
        <f t="shared" si="0"/>
        <v>265.18</v>
      </c>
      <c r="AE16" s="17">
        <f t="shared" si="5"/>
        <v>2825.02</v>
      </c>
    </row>
    <row r="17" spans="1:35">
      <c r="A17" s="23">
        <v>42387</v>
      </c>
      <c r="B17" s="9">
        <v>25.08</v>
      </c>
      <c r="C17" s="9">
        <v>0</v>
      </c>
      <c r="D17" s="9">
        <v>0</v>
      </c>
      <c r="E17" s="17">
        <f t="shared" si="1"/>
        <v>25.08</v>
      </c>
      <c r="F17" s="9">
        <v>183</v>
      </c>
      <c r="G17" s="9">
        <v>1</v>
      </c>
      <c r="H17" s="9">
        <v>91.93</v>
      </c>
      <c r="I17" s="9">
        <v>652.58000000000004</v>
      </c>
      <c r="J17" s="9">
        <v>19.75</v>
      </c>
      <c r="K17" s="9">
        <v>12</v>
      </c>
      <c r="L17" s="9">
        <v>94</v>
      </c>
      <c r="M17" s="9">
        <v>558.23</v>
      </c>
      <c r="N17" s="9">
        <v>48.29</v>
      </c>
      <c r="O17" s="9">
        <v>0</v>
      </c>
      <c r="P17" s="9">
        <v>2.5</v>
      </c>
      <c r="Q17" s="9">
        <v>65.25</v>
      </c>
      <c r="R17" s="9">
        <v>0</v>
      </c>
      <c r="S17" s="17">
        <f t="shared" si="2"/>
        <v>1728.53</v>
      </c>
      <c r="T17" s="9">
        <v>422.09</v>
      </c>
      <c r="U17" s="9">
        <v>0</v>
      </c>
      <c r="V17" s="17">
        <f t="shared" si="3"/>
        <v>422.09</v>
      </c>
      <c r="W17" s="9">
        <v>0</v>
      </c>
      <c r="X17" s="9">
        <v>5.71</v>
      </c>
      <c r="Y17" s="9">
        <v>0</v>
      </c>
      <c r="Z17" s="9">
        <v>0</v>
      </c>
      <c r="AA17" s="17">
        <f t="shared" si="4"/>
        <v>5.71</v>
      </c>
      <c r="AB17" s="9">
        <v>321.08999999999997</v>
      </c>
      <c r="AC17" s="17">
        <f t="shared" si="0"/>
        <v>321.08999999999997</v>
      </c>
      <c r="AE17" s="17">
        <f t="shared" si="5"/>
        <v>2502.5</v>
      </c>
    </row>
    <row r="18" spans="1:35">
      <c r="A18" s="23">
        <v>42388</v>
      </c>
      <c r="B18" s="9">
        <v>1081.8599999999999</v>
      </c>
      <c r="C18" s="9">
        <v>0</v>
      </c>
      <c r="D18" s="9">
        <v>0</v>
      </c>
      <c r="E18" s="17">
        <f t="shared" si="1"/>
        <v>1081.8599999999999</v>
      </c>
      <c r="F18" s="9">
        <v>117.5</v>
      </c>
      <c r="G18" s="9">
        <v>1</v>
      </c>
      <c r="H18" s="9">
        <v>42.96</v>
      </c>
      <c r="I18" s="9">
        <v>759.56</v>
      </c>
      <c r="J18" s="9">
        <v>9.11</v>
      </c>
      <c r="K18" s="9">
        <v>0</v>
      </c>
      <c r="L18" s="9">
        <v>239.88</v>
      </c>
      <c r="M18" s="9">
        <v>0</v>
      </c>
      <c r="N18" s="9">
        <v>91.27</v>
      </c>
      <c r="O18" s="9">
        <v>0</v>
      </c>
      <c r="P18" s="9">
        <v>3</v>
      </c>
      <c r="Q18" s="9">
        <v>0</v>
      </c>
      <c r="R18" s="9">
        <v>0</v>
      </c>
      <c r="S18" s="17">
        <f t="shared" si="2"/>
        <v>1264.28</v>
      </c>
      <c r="T18" s="9">
        <v>669.23</v>
      </c>
      <c r="U18" s="9">
        <v>0</v>
      </c>
      <c r="V18" s="17">
        <f t="shared" si="3"/>
        <v>669.23</v>
      </c>
      <c r="W18" s="9">
        <v>0.1</v>
      </c>
      <c r="X18" s="9">
        <v>0</v>
      </c>
      <c r="Y18" s="9">
        <v>6.21</v>
      </c>
      <c r="Z18" s="9">
        <v>0</v>
      </c>
      <c r="AA18" s="17">
        <f t="shared" si="4"/>
        <v>6.31</v>
      </c>
      <c r="AB18" s="9">
        <v>1929.53</v>
      </c>
      <c r="AC18" s="17">
        <f t="shared" si="0"/>
        <v>1929.53</v>
      </c>
      <c r="AE18" s="17">
        <f t="shared" si="5"/>
        <v>4951.2099999999991</v>
      </c>
      <c r="AG18" s="187">
        <v>34355.99</v>
      </c>
    </row>
    <row r="19" spans="1:35">
      <c r="A19" s="23">
        <v>42389</v>
      </c>
      <c r="B19" s="9">
        <v>323.16000000000003</v>
      </c>
      <c r="C19" s="9">
        <v>0</v>
      </c>
      <c r="D19" s="9">
        <v>3.43</v>
      </c>
      <c r="E19" s="17">
        <f t="shared" si="1"/>
        <v>326.59000000000003</v>
      </c>
      <c r="F19" s="9">
        <v>55</v>
      </c>
      <c r="G19" s="9">
        <v>0</v>
      </c>
      <c r="H19" s="9">
        <v>52.5</v>
      </c>
      <c r="I19" s="9">
        <v>279.48</v>
      </c>
      <c r="J19" s="9">
        <v>7.74</v>
      </c>
      <c r="K19" s="9">
        <v>0</v>
      </c>
      <c r="L19" s="9">
        <v>109.56</v>
      </c>
      <c r="M19" s="9">
        <v>219.5</v>
      </c>
      <c r="N19" s="9">
        <v>51.88</v>
      </c>
      <c r="O19" s="9">
        <v>0</v>
      </c>
      <c r="P19" s="9">
        <v>7.5</v>
      </c>
      <c r="Q19" s="9">
        <v>78.52</v>
      </c>
      <c r="R19" s="9">
        <v>0</v>
      </c>
      <c r="S19" s="17">
        <f t="shared" si="2"/>
        <v>861.68</v>
      </c>
      <c r="T19" s="9">
        <v>344.99</v>
      </c>
      <c r="U19" s="9">
        <v>0</v>
      </c>
      <c r="V19" s="17">
        <f t="shared" si="3"/>
        <v>344.99</v>
      </c>
      <c r="W19" s="9">
        <v>0</v>
      </c>
      <c r="X19" s="9">
        <v>0</v>
      </c>
      <c r="Y19" s="9">
        <v>10.61</v>
      </c>
      <c r="Z19" s="9">
        <v>0</v>
      </c>
      <c r="AA19" s="17">
        <f t="shared" si="4"/>
        <v>10.61</v>
      </c>
      <c r="AB19" s="9">
        <v>986.96</v>
      </c>
      <c r="AC19" s="17">
        <f t="shared" si="0"/>
        <v>986.96</v>
      </c>
      <c r="AE19" s="17">
        <f t="shared" si="5"/>
        <v>2530.83</v>
      </c>
    </row>
    <row r="20" spans="1:35">
      <c r="A20" s="23">
        <v>42390</v>
      </c>
      <c r="B20" s="9">
        <v>46.8</v>
      </c>
      <c r="C20" s="9"/>
      <c r="D20" s="9"/>
      <c r="E20" s="17">
        <f t="shared" si="1"/>
        <v>46.8</v>
      </c>
      <c r="F20" s="9">
        <v>95</v>
      </c>
      <c r="G20" s="9">
        <v>0</v>
      </c>
      <c r="H20" s="9">
        <v>61.71</v>
      </c>
      <c r="I20" s="9">
        <v>1463.56</v>
      </c>
      <c r="J20" s="9">
        <v>229.84</v>
      </c>
      <c r="K20" s="9">
        <v>0</v>
      </c>
      <c r="L20" s="9">
        <v>136.02000000000001</v>
      </c>
      <c r="M20" s="9">
        <v>114.21</v>
      </c>
      <c r="N20" s="9">
        <v>106.96</v>
      </c>
      <c r="O20" s="9">
        <v>0</v>
      </c>
      <c r="P20" s="9">
        <v>0</v>
      </c>
      <c r="Q20" s="9">
        <v>63</v>
      </c>
      <c r="R20" s="9"/>
      <c r="S20" s="17">
        <f t="shared" si="2"/>
        <v>2270.2999999999997</v>
      </c>
      <c r="T20" s="9">
        <v>206.71</v>
      </c>
      <c r="U20" s="9"/>
      <c r="V20" s="17">
        <f t="shared" si="3"/>
        <v>206.71</v>
      </c>
      <c r="W20" s="9">
        <v>0</v>
      </c>
      <c r="X20" s="9">
        <v>0</v>
      </c>
      <c r="Y20" s="9">
        <v>5.59</v>
      </c>
      <c r="Z20" s="9">
        <v>0</v>
      </c>
      <c r="AA20" s="17">
        <f t="shared" si="4"/>
        <v>5.59</v>
      </c>
      <c r="AB20" s="9">
        <v>448.04</v>
      </c>
      <c r="AC20" s="17">
        <f t="shared" si="0"/>
        <v>448.04</v>
      </c>
      <c r="AE20" s="17">
        <f t="shared" si="5"/>
        <v>2977.44</v>
      </c>
    </row>
    <row r="21" spans="1:35">
      <c r="A21" s="23">
        <v>42391</v>
      </c>
      <c r="B21" s="9">
        <v>0</v>
      </c>
      <c r="C21" s="9">
        <v>0</v>
      </c>
      <c r="D21" s="9">
        <v>0</v>
      </c>
      <c r="E21" s="17">
        <f t="shared" si="1"/>
        <v>0</v>
      </c>
      <c r="F21" s="9">
        <v>63</v>
      </c>
      <c r="G21" s="9">
        <v>0</v>
      </c>
      <c r="H21" s="9">
        <v>24.43</v>
      </c>
      <c r="I21" s="9">
        <v>255.24</v>
      </c>
      <c r="J21" s="9">
        <v>2.62</v>
      </c>
      <c r="K21" s="9">
        <v>0</v>
      </c>
      <c r="L21" s="9">
        <v>201.11</v>
      </c>
      <c r="M21" s="9">
        <v>0</v>
      </c>
      <c r="N21" s="9">
        <v>28.26</v>
      </c>
      <c r="O21" s="9">
        <v>0</v>
      </c>
      <c r="P21" s="9">
        <v>0</v>
      </c>
      <c r="Q21" s="9">
        <v>2258.5</v>
      </c>
      <c r="R21" s="9">
        <v>0</v>
      </c>
      <c r="S21" s="17">
        <f t="shared" si="2"/>
        <v>2833.16</v>
      </c>
      <c r="T21" s="9">
        <v>494.05</v>
      </c>
      <c r="U21" s="9">
        <v>0</v>
      </c>
      <c r="V21" s="17">
        <f t="shared" si="3"/>
        <v>494.05</v>
      </c>
      <c r="W21" s="9">
        <v>0</v>
      </c>
      <c r="X21" s="9">
        <v>0</v>
      </c>
      <c r="Y21" s="9">
        <v>4.2699999999999996</v>
      </c>
      <c r="Z21" s="9">
        <v>0</v>
      </c>
      <c r="AA21" s="17">
        <f t="shared" si="4"/>
        <v>4.2699999999999996</v>
      </c>
      <c r="AB21" s="9">
        <v>888.62</v>
      </c>
      <c r="AC21" s="17">
        <f t="shared" si="0"/>
        <v>888.62</v>
      </c>
      <c r="AE21" s="17">
        <f t="shared" si="5"/>
        <v>4220.1000000000004</v>
      </c>
    </row>
    <row r="22" spans="1:35">
      <c r="A22" s="23">
        <v>42394</v>
      </c>
      <c r="B22" s="9">
        <v>33.299999999999997</v>
      </c>
      <c r="C22" s="9">
        <v>0</v>
      </c>
      <c r="D22" s="9">
        <v>0</v>
      </c>
      <c r="E22" s="17">
        <f t="shared" si="1"/>
        <v>33.299999999999997</v>
      </c>
      <c r="F22" s="9">
        <v>124.5</v>
      </c>
      <c r="G22" s="9">
        <v>1</v>
      </c>
      <c r="H22" s="9">
        <v>110.36</v>
      </c>
      <c r="I22" s="9">
        <v>780.5</v>
      </c>
      <c r="J22" s="9">
        <v>13.7</v>
      </c>
      <c r="K22" s="9">
        <v>6</v>
      </c>
      <c r="L22" s="9">
        <v>225.58</v>
      </c>
      <c r="M22" s="9">
        <v>410.29</v>
      </c>
      <c r="N22" s="9">
        <v>59.11</v>
      </c>
      <c r="O22" s="9">
        <v>0</v>
      </c>
      <c r="P22" s="9">
        <v>6</v>
      </c>
      <c r="Q22" s="9">
        <v>2867.05</v>
      </c>
      <c r="R22" s="9">
        <v>0</v>
      </c>
      <c r="S22" s="17">
        <f t="shared" si="2"/>
        <v>4604.09</v>
      </c>
      <c r="T22" s="9">
        <v>298.58</v>
      </c>
      <c r="U22" s="9">
        <v>0</v>
      </c>
      <c r="V22" s="17">
        <f t="shared" si="3"/>
        <v>298.58</v>
      </c>
      <c r="W22" s="9">
        <v>0</v>
      </c>
      <c r="X22" s="9">
        <v>0</v>
      </c>
      <c r="Y22" s="9">
        <v>19.22</v>
      </c>
      <c r="Z22" s="9">
        <v>0</v>
      </c>
      <c r="AA22" s="17">
        <f t="shared" si="4"/>
        <v>19.22</v>
      </c>
      <c r="AB22" s="9">
        <v>211.8</v>
      </c>
      <c r="AC22" s="17">
        <f t="shared" si="0"/>
        <v>211.8</v>
      </c>
      <c r="AE22" s="17">
        <f t="shared" si="5"/>
        <v>5166.9900000000007</v>
      </c>
    </row>
    <row r="23" spans="1:35">
      <c r="A23" s="23">
        <v>42395</v>
      </c>
      <c r="B23" s="9">
        <v>40</v>
      </c>
      <c r="C23" s="9">
        <v>0</v>
      </c>
      <c r="D23" s="9">
        <v>10.29</v>
      </c>
      <c r="E23" s="17">
        <f t="shared" si="1"/>
        <v>50.29</v>
      </c>
      <c r="F23" s="9">
        <v>139.5</v>
      </c>
      <c r="G23" s="9">
        <v>3</v>
      </c>
      <c r="H23" s="9">
        <v>91.18</v>
      </c>
      <c r="I23" s="9">
        <v>596.86</v>
      </c>
      <c r="J23" s="9">
        <v>3.27</v>
      </c>
      <c r="K23" s="9">
        <v>0</v>
      </c>
      <c r="L23" s="9">
        <v>99.96</v>
      </c>
      <c r="M23" s="9">
        <v>0</v>
      </c>
      <c r="N23" s="9">
        <v>50.93</v>
      </c>
      <c r="O23" s="9">
        <v>0</v>
      </c>
      <c r="P23" s="9">
        <v>5</v>
      </c>
      <c r="Q23" s="9">
        <v>208.36</v>
      </c>
      <c r="R23" s="9">
        <v>0</v>
      </c>
      <c r="S23" s="17">
        <f t="shared" si="2"/>
        <v>1198.06</v>
      </c>
      <c r="T23" s="9">
        <v>286.47000000000003</v>
      </c>
      <c r="U23" s="9">
        <v>0</v>
      </c>
      <c r="V23" s="17">
        <f t="shared" si="3"/>
        <v>286.47000000000003</v>
      </c>
      <c r="W23" s="9">
        <v>0</v>
      </c>
      <c r="X23" s="9">
        <v>3</v>
      </c>
      <c r="Y23" s="9">
        <v>1.63</v>
      </c>
      <c r="Z23" s="9">
        <v>0</v>
      </c>
      <c r="AA23" s="17">
        <f t="shared" si="4"/>
        <v>4.63</v>
      </c>
      <c r="AB23" s="9">
        <v>573.55999999999995</v>
      </c>
      <c r="AC23" s="17">
        <f t="shared" si="0"/>
        <v>573.55999999999995</v>
      </c>
      <c r="AD23" s="9"/>
      <c r="AE23" s="17">
        <f t="shared" si="5"/>
        <v>2113.0099999999998</v>
      </c>
      <c r="AF23">
        <v>35557.56</v>
      </c>
    </row>
    <row r="24" spans="1:35">
      <c r="A24" s="23">
        <v>42396</v>
      </c>
      <c r="B24" s="9">
        <v>48</v>
      </c>
      <c r="C24" s="9">
        <v>0</v>
      </c>
      <c r="D24" s="9">
        <v>6.86</v>
      </c>
      <c r="E24" s="17">
        <f t="shared" si="1"/>
        <v>54.86</v>
      </c>
      <c r="F24" s="9">
        <v>67.5</v>
      </c>
      <c r="G24" s="9">
        <v>0</v>
      </c>
      <c r="H24" s="9">
        <v>29.87</v>
      </c>
      <c r="I24" s="9">
        <v>300.77</v>
      </c>
      <c r="J24" s="9">
        <v>1.49</v>
      </c>
      <c r="K24" s="9">
        <v>0</v>
      </c>
      <c r="L24" s="9">
        <v>78.930000000000007</v>
      </c>
      <c r="M24" s="9">
        <v>478.36</v>
      </c>
      <c r="N24" s="9">
        <v>56.75</v>
      </c>
      <c r="O24" s="9">
        <v>0</v>
      </c>
      <c r="P24" s="9">
        <v>0</v>
      </c>
      <c r="Q24" s="9">
        <v>128</v>
      </c>
      <c r="R24" s="9">
        <v>0</v>
      </c>
      <c r="S24" s="17">
        <f t="shared" si="2"/>
        <v>1141.67</v>
      </c>
      <c r="T24" s="9">
        <v>282.33999999999997</v>
      </c>
      <c r="U24" s="9">
        <v>0</v>
      </c>
      <c r="V24" s="17">
        <f t="shared" si="3"/>
        <v>282.33999999999997</v>
      </c>
      <c r="W24" s="9">
        <v>0</v>
      </c>
      <c r="X24" s="9">
        <v>0</v>
      </c>
      <c r="Y24" s="9">
        <v>3.41</v>
      </c>
      <c r="Z24" s="9">
        <v>0</v>
      </c>
      <c r="AA24" s="17">
        <f t="shared" si="4"/>
        <v>3.41</v>
      </c>
      <c r="AB24" s="9">
        <v>665.03</v>
      </c>
      <c r="AC24" s="17">
        <f t="shared" si="0"/>
        <v>665.03</v>
      </c>
      <c r="AE24" s="17">
        <f t="shared" si="5"/>
        <v>2147.31</v>
      </c>
      <c r="AF24">
        <v>106672.67</v>
      </c>
    </row>
    <row r="25" spans="1:35">
      <c r="A25" s="23">
        <v>42397</v>
      </c>
      <c r="B25" s="9">
        <v>511.22</v>
      </c>
      <c r="C25" s="9"/>
      <c r="D25" s="9"/>
      <c r="E25" s="17">
        <f t="shared" si="1"/>
        <v>511.22</v>
      </c>
      <c r="F25" s="9">
        <v>80.5</v>
      </c>
      <c r="G25" s="9">
        <v>0</v>
      </c>
      <c r="H25" s="9">
        <v>36.46</v>
      </c>
      <c r="I25" s="9">
        <v>147.27000000000001</v>
      </c>
      <c r="J25" s="9">
        <v>17.16</v>
      </c>
      <c r="K25" s="9">
        <v>0</v>
      </c>
      <c r="L25" s="9">
        <v>126.9</v>
      </c>
      <c r="M25" s="9">
        <v>158.99</v>
      </c>
      <c r="N25" s="9">
        <v>112.62</v>
      </c>
      <c r="O25" s="9">
        <v>0</v>
      </c>
      <c r="P25" s="9">
        <v>2.5</v>
      </c>
      <c r="Q25" s="9">
        <v>85</v>
      </c>
      <c r="R25" s="9">
        <v>0</v>
      </c>
      <c r="S25" s="17">
        <f t="shared" si="2"/>
        <v>767.40000000000009</v>
      </c>
      <c r="T25" s="9">
        <v>404.37</v>
      </c>
      <c r="U25" s="9">
        <v>0</v>
      </c>
      <c r="V25" s="17">
        <f t="shared" si="3"/>
        <v>404.37</v>
      </c>
      <c r="W25" s="9">
        <v>0</v>
      </c>
      <c r="X25" s="9">
        <v>0</v>
      </c>
      <c r="Y25" s="9">
        <v>4.92</v>
      </c>
      <c r="Z25" s="9">
        <v>0</v>
      </c>
      <c r="AA25" s="17">
        <f t="shared" si="4"/>
        <v>4.92</v>
      </c>
      <c r="AB25" s="9">
        <v>908.65</v>
      </c>
      <c r="AC25" s="17">
        <f t="shared" si="0"/>
        <v>908.65</v>
      </c>
      <c r="AE25" s="17">
        <f t="shared" si="5"/>
        <v>2596.5600000000004</v>
      </c>
    </row>
    <row r="26" spans="1:35">
      <c r="A26" s="23">
        <v>42398</v>
      </c>
      <c r="B26" s="9">
        <v>23.52</v>
      </c>
      <c r="C26" s="9">
        <v>0</v>
      </c>
      <c r="D26" s="9">
        <v>6.86</v>
      </c>
      <c r="E26" s="17">
        <f t="shared" si="1"/>
        <v>30.38</v>
      </c>
      <c r="F26" s="9">
        <v>99.5</v>
      </c>
      <c r="G26" s="9">
        <v>0</v>
      </c>
      <c r="H26" s="9">
        <v>179.77</v>
      </c>
      <c r="I26" s="9">
        <v>1488.79</v>
      </c>
      <c r="J26" s="9">
        <v>19.91</v>
      </c>
      <c r="K26" s="9">
        <v>0</v>
      </c>
      <c r="L26" s="9">
        <v>146.22999999999999</v>
      </c>
      <c r="M26" s="9">
        <v>128.88999999999999</v>
      </c>
      <c r="N26" s="9">
        <v>115.36</v>
      </c>
      <c r="O26" s="9">
        <v>0</v>
      </c>
      <c r="P26" s="9">
        <v>0</v>
      </c>
      <c r="Q26" s="9">
        <v>45</v>
      </c>
      <c r="R26" s="9">
        <v>0</v>
      </c>
      <c r="S26" s="17">
        <f t="shared" si="2"/>
        <v>2223.4500000000003</v>
      </c>
      <c r="T26" s="9">
        <v>252.08</v>
      </c>
      <c r="U26" s="9">
        <v>0</v>
      </c>
      <c r="V26" s="17">
        <f t="shared" si="3"/>
        <v>252.08</v>
      </c>
      <c r="W26" s="9">
        <v>0</v>
      </c>
      <c r="X26" s="9">
        <v>0</v>
      </c>
      <c r="Y26" s="9">
        <v>0</v>
      </c>
      <c r="Z26" s="9"/>
      <c r="AA26" s="17">
        <f t="shared" si="4"/>
        <v>0</v>
      </c>
      <c r="AB26" s="9">
        <v>700.8</v>
      </c>
      <c r="AC26" s="17">
        <f t="shared" si="0"/>
        <v>700.8</v>
      </c>
      <c r="AE26" s="17">
        <f t="shared" si="5"/>
        <v>3206.7100000000005</v>
      </c>
    </row>
    <row r="27" spans="1:35">
      <c r="B27" s="9"/>
      <c r="C27" s="9"/>
      <c r="D27" s="9"/>
      <c r="E27" s="1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7"/>
      <c r="T27" s="9"/>
      <c r="U27" s="9"/>
      <c r="V27" s="17"/>
      <c r="W27" s="9"/>
      <c r="X27" s="9"/>
      <c r="Y27" s="9"/>
      <c r="Z27" s="9"/>
      <c r="AA27" s="17"/>
      <c r="AB27" s="9"/>
      <c r="AC27" s="17"/>
      <c r="AE27" s="17"/>
      <c r="AI27" t="s">
        <v>90</v>
      </c>
    </row>
    <row r="28" spans="1:35" ht="15.75">
      <c r="B28" s="9">
        <f>SUM(B7:B27)</f>
        <v>3829.65</v>
      </c>
      <c r="C28" s="9">
        <f t="shared" ref="C28:AG28" si="6">SUM(C7:C27)</f>
        <v>0</v>
      </c>
      <c r="D28" s="9">
        <f t="shared" si="6"/>
        <v>30.869999999999997</v>
      </c>
      <c r="E28" s="9">
        <f t="shared" si="6"/>
        <v>3860.5200000000004</v>
      </c>
      <c r="F28" s="9">
        <f t="shared" si="6"/>
        <v>2425.5</v>
      </c>
      <c r="G28" s="9">
        <f t="shared" si="6"/>
        <v>15</v>
      </c>
      <c r="H28" s="9">
        <f t="shared" si="6"/>
        <v>1126.4600000000003</v>
      </c>
      <c r="I28" s="9">
        <f t="shared" si="6"/>
        <v>9291.7900000000009</v>
      </c>
      <c r="J28" s="9">
        <f t="shared" si="6"/>
        <v>383.98</v>
      </c>
      <c r="K28" s="9">
        <f t="shared" si="6"/>
        <v>54</v>
      </c>
      <c r="L28" s="9">
        <f t="shared" si="6"/>
        <v>2602.64</v>
      </c>
      <c r="M28" s="9">
        <f t="shared" si="6"/>
        <v>6398.4</v>
      </c>
      <c r="N28" s="9">
        <f t="shared" si="6"/>
        <v>1013.99</v>
      </c>
      <c r="O28" s="9">
        <f t="shared" si="6"/>
        <v>0</v>
      </c>
      <c r="P28" s="9">
        <f t="shared" si="6"/>
        <v>97.5</v>
      </c>
      <c r="Q28" s="9">
        <f t="shared" si="6"/>
        <v>11070.28</v>
      </c>
      <c r="R28" s="9">
        <f t="shared" si="6"/>
        <v>0</v>
      </c>
      <c r="S28" s="9">
        <f t="shared" si="6"/>
        <v>34479.54</v>
      </c>
      <c r="T28" s="9">
        <f t="shared" si="6"/>
        <v>5093.28</v>
      </c>
      <c r="U28" s="9">
        <f t="shared" si="6"/>
        <v>0</v>
      </c>
      <c r="V28" s="9">
        <f t="shared" si="6"/>
        <v>5093.28</v>
      </c>
      <c r="W28" s="9">
        <f>SUM(W7:W27)</f>
        <v>0.21000000000000002</v>
      </c>
      <c r="X28" s="9">
        <f t="shared" ref="X28:Y28" si="7">SUM(X7:X27)</f>
        <v>26.42</v>
      </c>
      <c r="Y28" s="9">
        <f t="shared" si="7"/>
        <v>67.3</v>
      </c>
      <c r="Z28" s="9">
        <f t="shared" si="6"/>
        <v>0</v>
      </c>
      <c r="AA28" s="9">
        <f>SUM(W28:Z28)</f>
        <v>93.93</v>
      </c>
      <c r="AB28" s="9">
        <f>SUM(AB7:AB27)</f>
        <v>17231.53</v>
      </c>
      <c r="AC28" s="9">
        <f t="shared" si="6"/>
        <v>17231.53</v>
      </c>
      <c r="AD28" s="9">
        <f t="shared" si="6"/>
        <v>0</v>
      </c>
      <c r="AE28" s="192">
        <f t="shared" si="6"/>
        <v>60758.8</v>
      </c>
      <c r="AF28" s="9">
        <f t="shared" si="6"/>
        <v>142230.22999999998</v>
      </c>
      <c r="AG28" s="9">
        <f t="shared" si="6"/>
        <v>35274.369999999995</v>
      </c>
    </row>
    <row r="29" spans="1:35">
      <c r="B29" s="9"/>
      <c r="C29" s="9"/>
      <c r="D29" s="9"/>
      <c r="E29" s="1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7"/>
      <c r="T29" s="9"/>
      <c r="U29" s="9"/>
      <c r="V29" s="17"/>
      <c r="W29" s="9"/>
      <c r="X29" s="9"/>
      <c r="Y29" s="9"/>
      <c r="Z29" s="9"/>
      <c r="AA29" s="17"/>
      <c r="AB29" s="9"/>
      <c r="AC29" s="17" t="s">
        <v>98</v>
      </c>
      <c r="AE29" s="191">
        <v>35557.56</v>
      </c>
      <c r="AI29" s="9"/>
    </row>
    <row r="30" spans="1:35">
      <c r="B30" s="9">
        <f>3772.96</f>
        <v>3772.96</v>
      </c>
      <c r="C30" s="9"/>
      <c r="D30" s="9"/>
      <c r="E30" s="1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7"/>
      <c r="T30" s="9"/>
      <c r="U30" s="9"/>
      <c r="V30" s="17"/>
      <c r="W30" s="9"/>
      <c r="X30" s="9"/>
      <c r="Y30" s="9"/>
      <c r="Z30" s="9"/>
      <c r="AA30" s="17"/>
      <c r="AB30" s="9"/>
      <c r="AC30" s="17" t="s">
        <v>99</v>
      </c>
      <c r="AE30" s="191">
        <v>106672.67</v>
      </c>
    </row>
    <row r="31" spans="1:35" ht="20.25">
      <c r="A31" s="19"/>
      <c r="B31" s="68">
        <f>B30-B28</f>
        <v>-56.690000000000055</v>
      </c>
      <c r="C31" s="7"/>
      <c r="D31" s="7"/>
      <c r="E31" s="18" t="s">
        <v>28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1"/>
      <c r="T31" s="7"/>
      <c r="U31" s="7"/>
      <c r="V31" s="11"/>
      <c r="W31" s="7"/>
      <c r="X31" s="7"/>
      <c r="Y31" s="7"/>
      <c r="Z31" s="7"/>
      <c r="AA31" s="11"/>
      <c r="AC31" s="190" t="s">
        <v>100</v>
      </c>
      <c r="AE31" s="191">
        <v>35274.370000000003</v>
      </c>
      <c r="AG31" s="193"/>
    </row>
    <row r="32" spans="1:35" ht="18.75">
      <c r="A32" s="19"/>
      <c r="B32" s="7"/>
      <c r="C32" s="7"/>
      <c r="D32" s="20" t="s">
        <v>110</v>
      </c>
      <c r="E32" s="1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1"/>
      <c r="T32" s="7"/>
      <c r="U32" s="7"/>
      <c r="V32" s="11"/>
      <c r="W32" s="7"/>
      <c r="X32" s="7"/>
      <c r="Y32" s="7"/>
      <c r="Z32" s="7"/>
      <c r="AA32" s="11"/>
      <c r="AB32" s="22" t="s">
        <v>101</v>
      </c>
      <c r="AE32" s="191">
        <f>SUM(AE28:AE31)</f>
        <v>238263.4</v>
      </c>
    </row>
    <row r="34" spans="1:32">
      <c r="B34">
        <v>85119001</v>
      </c>
      <c r="C34">
        <v>85119003</v>
      </c>
      <c r="D34">
        <v>85119018</v>
      </c>
      <c r="E34" s="12">
        <v>21310001</v>
      </c>
      <c r="F34">
        <v>85801005</v>
      </c>
      <c r="G34">
        <v>858011006</v>
      </c>
      <c r="H34">
        <v>85801008</v>
      </c>
      <c r="I34">
        <v>85801009</v>
      </c>
      <c r="J34">
        <v>85801099</v>
      </c>
      <c r="K34">
        <v>85801011</v>
      </c>
      <c r="L34">
        <v>85801014</v>
      </c>
      <c r="M34">
        <v>85801015</v>
      </c>
      <c r="N34">
        <v>85801017</v>
      </c>
      <c r="O34">
        <v>85801018</v>
      </c>
      <c r="P34">
        <v>85801019</v>
      </c>
      <c r="Q34">
        <v>95803010</v>
      </c>
      <c r="R34">
        <v>85803099</v>
      </c>
      <c r="S34" s="13">
        <v>21312001</v>
      </c>
      <c r="T34">
        <v>85807001</v>
      </c>
      <c r="U34">
        <v>85807099</v>
      </c>
      <c r="V34" s="13">
        <v>21314001</v>
      </c>
      <c r="W34">
        <v>85601002</v>
      </c>
      <c r="X34">
        <v>85601012</v>
      </c>
      <c r="Y34">
        <v>85601014</v>
      </c>
      <c r="Z34">
        <v>85909099</v>
      </c>
      <c r="AA34" s="13">
        <v>21315001</v>
      </c>
      <c r="AF34" s="9"/>
    </row>
    <row r="35" spans="1:32" ht="46.5" customHeight="1">
      <c r="A35" s="56" t="s">
        <v>60</v>
      </c>
      <c r="B35" s="1" t="s">
        <v>0</v>
      </c>
      <c r="C35" s="1" t="s">
        <v>1</v>
      </c>
      <c r="D35" s="1" t="s">
        <v>2</v>
      </c>
      <c r="E35" s="16" t="s">
        <v>22</v>
      </c>
      <c r="F35" s="4" t="s">
        <v>3</v>
      </c>
      <c r="G35" s="3" t="s">
        <v>4</v>
      </c>
      <c r="H35" s="1" t="s">
        <v>5</v>
      </c>
      <c r="I35" s="1" t="s">
        <v>6</v>
      </c>
      <c r="J35" s="1" t="s">
        <v>7</v>
      </c>
      <c r="K35" s="2" t="s">
        <v>8</v>
      </c>
      <c r="L35" s="1" t="s">
        <v>9</v>
      </c>
      <c r="M35" s="2" t="s">
        <v>10</v>
      </c>
      <c r="N35" s="1" t="s">
        <v>11</v>
      </c>
      <c r="O35" s="2" t="s">
        <v>12</v>
      </c>
      <c r="P35" s="1" t="s">
        <v>13</v>
      </c>
      <c r="Q35" s="2" t="s">
        <v>14</v>
      </c>
      <c r="R35" s="1" t="s">
        <v>15</v>
      </c>
      <c r="S35" s="14" t="s">
        <v>23</v>
      </c>
      <c r="T35" s="5" t="s">
        <v>25</v>
      </c>
      <c r="U35" s="1" t="s">
        <v>16</v>
      </c>
      <c r="V35" s="14" t="s">
        <v>24</v>
      </c>
      <c r="W35" s="1" t="s">
        <v>17</v>
      </c>
      <c r="X35" s="1" t="s">
        <v>18</v>
      </c>
      <c r="Y35" s="1" t="s">
        <v>19</v>
      </c>
      <c r="Z35" s="1" t="s">
        <v>20</v>
      </c>
      <c r="AA35" s="15" t="s">
        <v>26</v>
      </c>
      <c r="AB35" s="6" t="s">
        <v>21</v>
      </c>
      <c r="AC35" s="14" t="s">
        <v>27</v>
      </c>
      <c r="AE35" s="21" t="s">
        <v>29</v>
      </c>
    </row>
    <row r="36" spans="1:32">
      <c r="A36" s="8"/>
      <c r="B36" s="2"/>
      <c r="C36" s="2"/>
      <c r="D36" s="2"/>
      <c r="E36" s="24"/>
      <c r="F36" s="25"/>
      <c r="G36" s="2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7"/>
      <c r="T36" s="28"/>
      <c r="U36" s="2"/>
      <c r="V36" s="27"/>
      <c r="W36" s="2"/>
      <c r="X36" s="2"/>
      <c r="Y36" s="2"/>
      <c r="Z36" s="2"/>
      <c r="AA36" s="21"/>
      <c r="AB36" s="6"/>
      <c r="AC36" s="27"/>
      <c r="AE36" s="21"/>
    </row>
    <row r="37" spans="1:32">
      <c r="A37" s="23">
        <v>42401</v>
      </c>
      <c r="B37" s="9">
        <v>16.68</v>
      </c>
      <c r="C37" s="9">
        <v>0</v>
      </c>
      <c r="D37" s="9">
        <v>3.43</v>
      </c>
      <c r="E37" s="17">
        <f>SUM(B37:D37)</f>
        <v>20.11</v>
      </c>
      <c r="F37" s="9">
        <v>118.5</v>
      </c>
      <c r="G37" s="9">
        <v>0</v>
      </c>
      <c r="H37" s="9">
        <v>12.89</v>
      </c>
      <c r="I37" s="9">
        <v>1308.51</v>
      </c>
      <c r="J37" s="9">
        <v>2.0299999999999998</v>
      </c>
      <c r="K37" s="9">
        <v>0</v>
      </c>
      <c r="L37" s="9">
        <v>117.94</v>
      </c>
      <c r="M37" s="9">
        <v>558.53</v>
      </c>
      <c r="N37" s="9">
        <v>42.67</v>
      </c>
      <c r="O37" s="9">
        <v>0</v>
      </c>
      <c r="P37" s="9">
        <v>2.5</v>
      </c>
      <c r="Q37" s="9">
        <v>90</v>
      </c>
      <c r="R37" s="9">
        <v>0</v>
      </c>
      <c r="S37" s="17">
        <f>SUM(F37:R37)</f>
        <v>2253.5700000000002</v>
      </c>
      <c r="T37" s="9">
        <v>284.47000000000003</v>
      </c>
      <c r="U37" s="9">
        <v>0</v>
      </c>
      <c r="V37" s="17">
        <f>SUM(T37:U37)</f>
        <v>284.47000000000003</v>
      </c>
      <c r="W37" s="9">
        <v>0</v>
      </c>
      <c r="X37" s="9">
        <v>3</v>
      </c>
      <c r="Y37" s="9">
        <v>3.84</v>
      </c>
      <c r="Z37" s="9">
        <v>0</v>
      </c>
      <c r="AA37" s="17">
        <f>SUM(W37:Z37)</f>
        <v>6.84</v>
      </c>
      <c r="AB37" s="9">
        <v>271.04000000000002</v>
      </c>
      <c r="AC37" s="17">
        <f>SUM(AB37)</f>
        <v>271.04000000000002</v>
      </c>
      <c r="AE37" s="17">
        <f>AC37+AA37+V37+S37+E37</f>
        <v>2836.03</v>
      </c>
    </row>
    <row r="38" spans="1:32">
      <c r="A38" s="23">
        <v>42402</v>
      </c>
      <c r="B38" s="9">
        <v>1852.02</v>
      </c>
      <c r="C38" s="9">
        <v>0</v>
      </c>
      <c r="D38" s="9">
        <v>0</v>
      </c>
      <c r="E38" s="17">
        <f t="shared" ref="E38:E57" si="8">SUM(B38:D38)</f>
        <v>1852.02</v>
      </c>
      <c r="F38" s="9">
        <v>71</v>
      </c>
      <c r="G38" s="9">
        <v>0</v>
      </c>
      <c r="H38" s="9">
        <v>95.21</v>
      </c>
      <c r="I38" s="9">
        <v>481.4</v>
      </c>
      <c r="J38" s="9">
        <v>3.3</v>
      </c>
      <c r="K38" s="9">
        <v>0</v>
      </c>
      <c r="L38" s="9">
        <v>2718.44</v>
      </c>
      <c r="M38" s="9">
        <v>0</v>
      </c>
      <c r="N38" s="9">
        <v>43.09</v>
      </c>
      <c r="O38" s="9">
        <v>0</v>
      </c>
      <c r="P38" s="9">
        <v>0</v>
      </c>
      <c r="Q38" s="9">
        <v>50795</v>
      </c>
      <c r="R38" s="9">
        <v>0</v>
      </c>
      <c r="S38" s="17">
        <f t="shared" ref="S38:S56" si="9">SUM(F38:R38)</f>
        <v>54207.44</v>
      </c>
      <c r="T38" s="9">
        <v>282.63</v>
      </c>
      <c r="U38" s="9">
        <v>0</v>
      </c>
      <c r="V38" s="17">
        <f t="shared" ref="V38:V56" si="10">SUM(T38:U38)</f>
        <v>282.63</v>
      </c>
      <c r="W38" s="9">
        <v>0</v>
      </c>
      <c r="X38" s="9">
        <v>3</v>
      </c>
      <c r="Y38" s="9">
        <v>6.07</v>
      </c>
      <c r="Z38" s="9">
        <v>0</v>
      </c>
      <c r="AA38" s="17">
        <f t="shared" ref="AA38:AA57" si="11">SUM(W38:Z38)</f>
        <v>9.07</v>
      </c>
      <c r="AB38" s="9">
        <v>724.78</v>
      </c>
      <c r="AC38" s="17">
        <f t="shared" ref="AC38:AC57" si="12">SUM(AB38)</f>
        <v>724.78</v>
      </c>
      <c r="AE38" s="17">
        <f t="shared" ref="AE38:AE57" si="13">AC38+AA38+V38+S38+E38</f>
        <v>57075.94</v>
      </c>
    </row>
    <row r="39" spans="1:32">
      <c r="A39" s="23">
        <v>42403</v>
      </c>
      <c r="B39" s="9">
        <v>332.64</v>
      </c>
      <c r="C39" s="9">
        <v>0</v>
      </c>
      <c r="D39" s="9">
        <v>0</v>
      </c>
      <c r="E39" s="17">
        <f t="shared" si="8"/>
        <v>332.64</v>
      </c>
      <c r="F39" s="9">
        <v>58.5</v>
      </c>
      <c r="G39" s="9">
        <v>0</v>
      </c>
      <c r="H39" s="9">
        <v>89.83</v>
      </c>
      <c r="I39" s="9">
        <v>652.13</v>
      </c>
      <c r="J39" s="9">
        <v>0.52</v>
      </c>
      <c r="K39" s="9">
        <v>6</v>
      </c>
      <c r="L39" s="9">
        <v>89.33</v>
      </c>
      <c r="M39" s="9">
        <v>276.56</v>
      </c>
      <c r="N39" s="9">
        <v>72.069999999999993</v>
      </c>
      <c r="O39" s="9">
        <v>0</v>
      </c>
      <c r="P39" s="9">
        <v>7.5</v>
      </c>
      <c r="Q39" s="9">
        <v>58</v>
      </c>
      <c r="R39" s="9">
        <v>0</v>
      </c>
      <c r="S39" s="17">
        <f t="shared" si="9"/>
        <v>1310.44</v>
      </c>
      <c r="T39" s="9">
        <v>148.44</v>
      </c>
      <c r="U39" s="9">
        <v>0</v>
      </c>
      <c r="V39" s="17">
        <f t="shared" si="10"/>
        <v>148.44</v>
      </c>
      <c r="W39" s="9">
        <v>0</v>
      </c>
      <c r="X39" s="9">
        <v>0</v>
      </c>
      <c r="Y39" s="9">
        <v>1.39</v>
      </c>
      <c r="Z39" s="9">
        <v>0</v>
      </c>
      <c r="AA39" s="17">
        <f t="shared" si="11"/>
        <v>1.39</v>
      </c>
      <c r="AB39" s="9">
        <v>360.97</v>
      </c>
      <c r="AC39" s="17">
        <f t="shared" si="12"/>
        <v>360.97</v>
      </c>
      <c r="AE39" s="17">
        <f t="shared" si="13"/>
        <v>2153.88</v>
      </c>
    </row>
    <row r="40" spans="1:32">
      <c r="A40" s="23">
        <v>42404</v>
      </c>
      <c r="B40" s="9">
        <v>0</v>
      </c>
      <c r="C40" s="9">
        <v>0</v>
      </c>
      <c r="D40" s="9">
        <v>0</v>
      </c>
      <c r="E40" s="17">
        <f t="shared" si="8"/>
        <v>0</v>
      </c>
      <c r="F40" s="9">
        <v>90</v>
      </c>
      <c r="G40" s="9">
        <v>1</v>
      </c>
      <c r="H40" s="9">
        <v>35.25</v>
      </c>
      <c r="I40" s="9">
        <v>81.38</v>
      </c>
      <c r="J40" s="9">
        <v>9.86</v>
      </c>
      <c r="K40" s="9">
        <v>6</v>
      </c>
      <c r="L40" s="9">
        <v>324.97000000000003</v>
      </c>
      <c r="M40" s="9">
        <v>181.15</v>
      </c>
      <c r="N40" s="9">
        <v>23.16</v>
      </c>
      <c r="O40" s="9">
        <v>0</v>
      </c>
      <c r="P40" s="9">
        <v>0</v>
      </c>
      <c r="Q40" s="9">
        <v>5637.81</v>
      </c>
      <c r="R40" s="9">
        <v>0</v>
      </c>
      <c r="S40" s="17">
        <f t="shared" si="9"/>
        <v>6390.58</v>
      </c>
      <c r="T40" s="9">
        <v>67.400000000000006</v>
      </c>
      <c r="U40" s="9">
        <v>0</v>
      </c>
      <c r="V40" s="17">
        <f t="shared" si="10"/>
        <v>67.400000000000006</v>
      </c>
      <c r="W40" s="9">
        <v>0</v>
      </c>
      <c r="X40" s="9">
        <v>0</v>
      </c>
      <c r="Y40" s="9">
        <v>0</v>
      </c>
      <c r="Z40" s="9">
        <v>0</v>
      </c>
      <c r="AA40" s="17">
        <f t="shared" si="11"/>
        <v>0</v>
      </c>
      <c r="AB40" s="9">
        <v>546.29999999999995</v>
      </c>
      <c r="AC40" s="17">
        <f t="shared" si="12"/>
        <v>546.29999999999995</v>
      </c>
      <c r="AE40" s="17">
        <f t="shared" si="13"/>
        <v>7004.28</v>
      </c>
    </row>
    <row r="41" spans="1:32">
      <c r="A41" s="23">
        <v>42405</v>
      </c>
      <c r="B41" s="9">
        <v>3159</v>
      </c>
      <c r="C41" s="9">
        <v>0</v>
      </c>
      <c r="D41" s="9">
        <v>0</v>
      </c>
      <c r="E41" s="17">
        <f t="shared" si="8"/>
        <v>3159</v>
      </c>
      <c r="F41" s="9">
        <v>102.5</v>
      </c>
      <c r="G41" s="9">
        <v>0</v>
      </c>
      <c r="H41" s="9">
        <v>1</v>
      </c>
      <c r="I41" s="9">
        <v>91.8</v>
      </c>
      <c r="J41" s="9">
        <v>0.1</v>
      </c>
      <c r="K41" s="9">
        <v>0</v>
      </c>
      <c r="L41" s="9">
        <v>191.85</v>
      </c>
      <c r="M41" s="9">
        <v>87.41</v>
      </c>
      <c r="N41" s="9">
        <v>2.0099999999999998</v>
      </c>
      <c r="O41" s="9">
        <v>0</v>
      </c>
      <c r="P41" s="9">
        <v>5</v>
      </c>
      <c r="Q41" s="9">
        <v>90</v>
      </c>
      <c r="R41" s="9">
        <v>0</v>
      </c>
      <c r="S41" s="17">
        <f t="shared" si="9"/>
        <v>571.66999999999996</v>
      </c>
      <c r="T41" s="9">
        <v>65.39</v>
      </c>
      <c r="U41" s="9">
        <v>0</v>
      </c>
      <c r="V41" s="17">
        <f t="shared" si="10"/>
        <v>65.39</v>
      </c>
      <c r="W41" s="9">
        <v>0</v>
      </c>
      <c r="X41" s="9">
        <v>0</v>
      </c>
      <c r="Y41" s="9">
        <v>0</v>
      </c>
      <c r="Z41" s="9">
        <v>0</v>
      </c>
      <c r="AA41" s="17">
        <f t="shared" si="11"/>
        <v>0</v>
      </c>
      <c r="AB41" s="9">
        <v>319.35000000000002</v>
      </c>
      <c r="AC41" s="17">
        <f t="shared" si="12"/>
        <v>319.35000000000002</v>
      </c>
      <c r="AE41" s="17">
        <f t="shared" si="13"/>
        <v>4115.41</v>
      </c>
    </row>
    <row r="42" spans="1:32">
      <c r="A42" s="23">
        <v>42408</v>
      </c>
      <c r="B42" s="9">
        <v>637.59</v>
      </c>
      <c r="C42" s="9">
        <v>0</v>
      </c>
      <c r="D42" s="9">
        <v>0</v>
      </c>
      <c r="E42" s="17">
        <f t="shared" si="8"/>
        <v>637.59</v>
      </c>
      <c r="F42" s="9">
        <v>178.5</v>
      </c>
      <c r="G42" s="9">
        <v>1</v>
      </c>
      <c r="H42" s="9">
        <v>48.24</v>
      </c>
      <c r="I42" s="9">
        <v>402.5</v>
      </c>
      <c r="J42" s="9">
        <v>3.62</v>
      </c>
      <c r="K42" s="9">
        <v>0</v>
      </c>
      <c r="L42" s="9">
        <v>251.68</v>
      </c>
      <c r="M42" s="9">
        <v>498.67</v>
      </c>
      <c r="N42" s="9">
        <v>27.63</v>
      </c>
      <c r="O42" s="9">
        <v>0</v>
      </c>
      <c r="P42" s="9">
        <v>0</v>
      </c>
      <c r="Q42" s="9">
        <v>3279.81</v>
      </c>
      <c r="R42" s="9">
        <v>0</v>
      </c>
      <c r="S42" s="17">
        <f t="shared" si="9"/>
        <v>4691.6499999999996</v>
      </c>
      <c r="T42" s="9">
        <v>84.4</v>
      </c>
      <c r="U42" s="9">
        <v>0</v>
      </c>
      <c r="V42" s="17">
        <f t="shared" si="10"/>
        <v>84.4</v>
      </c>
      <c r="W42" s="9">
        <v>0</v>
      </c>
      <c r="X42" s="9">
        <v>0</v>
      </c>
      <c r="Y42" s="9">
        <v>5.89</v>
      </c>
      <c r="Z42" s="9">
        <v>0</v>
      </c>
      <c r="AA42" s="17">
        <f t="shared" si="11"/>
        <v>5.89</v>
      </c>
      <c r="AB42" s="9">
        <v>387.21</v>
      </c>
      <c r="AC42" s="17">
        <f t="shared" si="12"/>
        <v>387.21</v>
      </c>
      <c r="AE42" s="17">
        <f t="shared" si="13"/>
        <v>5806.74</v>
      </c>
    </row>
    <row r="43" spans="1:32">
      <c r="A43" s="23">
        <v>42409</v>
      </c>
      <c r="B43" s="9">
        <v>1055.3399999999999</v>
      </c>
      <c r="C43" s="9">
        <v>0</v>
      </c>
      <c r="D43" s="9">
        <v>3.43</v>
      </c>
      <c r="E43" s="17">
        <f t="shared" si="8"/>
        <v>1058.77</v>
      </c>
      <c r="F43" s="9">
        <v>139.5</v>
      </c>
      <c r="G43" s="9">
        <v>1</v>
      </c>
      <c r="H43" s="9">
        <v>58.34</v>
      </c>
      <c r="I43" s="9">
        <v>156.1</v>
      </c>
      <c r="J43" s="9">
        <v>10.44</v>
      </c>
      <c r="K43" s="9">
        <v>0</v>
      </c>
      <c r="L43" s="9">
        <v>129.36000000000001</v>
      </c>
      <c r="M43" s="9">
        <v>0</v>
      </c>
      <c r="N43" s="9">
        <v>31.98</v>
      </c>
      <c r="O43" s="9">
        <v>0</v>
      </c>
      <c r="P43" s="9">
        <v>5</v>
      </c>
      <c r="Q43" s="9">
        <v>13</v>
      </c>
      <c r="R43" s="9">
        <v>0</v>
      </c>
      <c r="S43" s="17">
        <f t="shared" si="9"/>
        <v>544.72</v>
      </c>
      <c r="T43" s="9">
        <v>614.29999999999995</v>
      </c>
      <c r="U43" s="9">
        <v>0</v>
      </c>
      <c r="V43" s="17">
        <f t="shared" si="10"/>
        <v>614.29999999999995</v>
      </c>
      <c r="W43" s="9">
        <v>59.51</v>
      </c>
      <c r="X43" s="9">
        <v>14.71</v>
      </c>
      <c r="Y43" s="9">
        <v>51.09</v>
      </c>
      <c r="Z43" s="9">
        <v>0</v>
      </c>
      <c r="AA43" s="17">
        <f t="shared" si="11"/>
        <v>125.31</v>
      </c>
      <c r="AB43" s="9">
        <v>483.91</v>
      </c>
      <c r="AC43" s="17">
        <f t="shared" si="12"/>
        <v>483.91</v>
      </c>
      <c r="AE43" s="17">
        <f t="shared" si="13"/>
        <v>2827.01</v>
      </c>
    </row>
    <row r="44" spans="1:32">
      <c r="A44" s="23">
        <v>42410</v>
      </c>
      <c r="B44" s="9">
        <v>0</v>
      </c>
      <c r="C44" s="9">
        <v>0</v>
      </c>
      <c r="D44" s="9">
        <v>13.72</v>
      </c>
      <c r="E44" s="17">
        <f t="shared" si="8"/>
        <v>13.72</v>
      </c>
      <c r="F44" s="9">
        <v>76.5</v>
      </c>
      <c r="G44" s="9">
        <v>0</v>
      </c>
      <c r="H44" s="9">
        <v>110.2</v>
      </c>
      <c r="I44" s="9">
        <v>1002.39</v>
      </c>
      <c r="J44" s="9">
        <v>7.96</v>
      </c>
      <c r="K44" s="9">
        <v>0</v>
      </c>
      <c r="L44" s="9">
        <v>326.89999999999998</v>
      </c>
      <c r="M44" s="9">
        <v>242.75</v>
      </c>
      <c r="N44" s="9">
        <v>85.78</v>
      </c>
      <c r="O44" s="9">
        <v>0</v>
      </c>
      <c r="P44" s="9">
        <v>10</v>
      </c>
      <c r="Q44" s="9">
        <v>2338</v>
      </c>
      <c r="R44" s="9">
        <v>0</v>
      </c>
      <c r="S44" s="17">
        <f t="shared" si="9"/>
        <v>4200.4799999999996</v>
      </c>
      <c r="T44" s="9">
        <v>95.78</v>
      </c>
      <c r="U44" s="9">
        <v>0</v>
      </c>
      <c r="V44" s="17">
        <f t="shared" si="10"/>
        <v>95.78</v>
      </c>
      <c r="W44" s="9">
        <v>225</v>
      </c>
      <c r="X44" s="9">
        <v>0</v>
      </c>
      <c r="Y44" s="9">
        <v>174.25</v>
      </c>
      <c r="Z44" s="9">
        <v>0</v>
      </c>
      <c r="AA44" s="17">
        <f t="shared" si="11"/>
        <v>399.25</v>
      </c>
      <c r="AB44" s="9">
        <v>2759.91</v>
      </c>
      <c r="AC44" s="17">
        <f t="shared" si="12"/>
        <v>2759.91</v>
      </c>
      <c r="AE44" s="17">
        <f t="shared" si="13"/>
        <v>7469.14</v>
      </c>
    </row>
    <row r="45" spans="1:32">
      <c r="A45" s="23">
        <v>42411</v>
      </c>
      <c r="B45" s="9">
        <v>2097.15</v>
      </c>
      <c r="C45" s="9">
        <v>0</v>
      </c>
      <c r="D45" s="9">
        <v>0</v>
      </c>
      <c r="E45" s="17">
        <f t="shared" si="8"/>
        <v>2097.15</v>
      </c>
      <c r="F45" s="9">
        <v>77</v>
      </c>
      <c r="G45" s="9">
        <v>1</v>
      </c>
      <c r="H45" s="9">
        <v>137.08000000000001</v>
      </c>
      <c r="I45" s="9">
        <v>957.58</v>
      </c>
      <c r="J45" s="9">
        <v>6</v>
      </c>
      <c r="K45" s="9">
        <v>6</v>
      </c>
      <c r="L45" s="9">
        <v>597.6</v>
      </c>
      <c r="M45" s="9">
        <v>149.69</v>
      </c>
      <c r="N45" s="9">
        <v>118.96</v>
      </c>
      <c r="O45" s="9">
        <v>4520</v>
      </c>
      <c r="P45" s="9">
        <v>0</v>
      </c>
      <c r="Q45" s="9">
        <v>3644</v>
      </c>
      <c r="R45" s="9">
        <v>0</v>
      </c>
      <c r="S45" s="17">
        <f t="shared" si="9"/>
        <v>10214.91</v>
      </c>
      <c r="T45" s="9">
        <v>125.67</v>
      </c>
      <c r="U45" s="9">
        <v>0</v>
      </c>
      <c r="V45" s="17">
        <f t="shared" si="10"/>
        <v>125.67</v>
      </c>
      <c r="W45" s="9">
        <v>1.93</v>
      </c>
      <c r="X45" s="9">
        <v>0</v>
      </c>
      <c r="Y45" s="9">
        <v>27.27</v>
      </c>
      <c r="Z45" s="9">
        <v>0</v>
      </c>
      <c r="AA45" s="17">
        <f t="shared" si="11"/>
        <v>29.2</v>
      </c>
      <c r="AB45" s="9">
        <v>261.68</v>
      </c>
      <c r="AC45" s="17">
        <f t="shared" si="12"/>
        <v>261.68</v>
      </c>
      <c r="AE45" s="17">
        <f t="shared" si="13"/>
        <v>12728.609999999999</v>
      </c>
    </row>
    <row r="46" spans="1:32">
      <c r="A46" s="23">
        <v>42412</v>
      </c>
      <c r="B46" s="9">
        <v>0</v>
      </c>
      <c r="C46" s="9">
        <v>0</v>
      </c>
      <c r="D46" s="9">
        <v>0</v>
      </c>
      <c r="E46" s="17">
        <f t="shared" si="8"/>
        <v>0</v>
      </c>
      <c r="F46" s="9">
        <v>147.5</v>
      </c>
      <c r="G46" s="9">
        <v>1</v>
      </c>
      <c r="H46" s="9">
        <v>28.91</v>
      </c>
      <c r="I46" s="9">
        <v>106.83</v>
      </c>
      <c r="J46" s="9">
        <v>8.77</v>
      </c>
      <c r="K46" s="9">
        <v>0</v>
      </c>
      <c r="L46" s="9">
        <v>39.56</v>
      </c>
      <c r="M46" s="9">
        <v>129.49</v>
      </c>
      <c r="N46" s="9">
        <v>28.66</v>
      </c>
      <c r="O46" s="9">
        <v>0</v>
      </c>
      <c r="P46" s="9">
        <v>0</v>
      </c>
      <c r="Q46" s="9">
        <v>216</v>
      </c>
      <c r="R46" s="9">
        <v>0</v>
      </c>
      <c r="S46" s="17">
        <f t="shared" si="9"/>
        <v>706.72</v>
      </c>
      <c r="T46" s="9">
        <v>246.4</v>
      </c>
      <c r="U46" s="9">
        <v>0</v>
      </c>
      <c r="V46" s="17">
        <f t="shared" si="10"/>
        <v>246.4</v>
      </c>
      <c r="W46" s="9">
        <v>1.02</v>
      </c>
      <c r="X46" s="9">
        <v>0</v>
      </c>
      <c r="Y46" s="9">
        <v>6.29</v>
      </c>
      <c r="Z46" s="9">
        <v>0</v>
      </c>
      <c r="AA46" s="17">
        <f t="shared" si="11"/>
        <v>7.3100000000000005</v>
      </c>
      <c r="AB46" s="9">
        <v>8</v>
      </c>
      <c r="AC46" s="17">
        <f t="shared" si="12"/>
        <v>8</v>
      </c>
      <c r="AE46" s="17">
        <f t="shared" si="13"/>
        <v>968.43000000000006</v>
      </c>
    </row>
    <row r="47" spans="1:32">
      <c r="A47" s="23">
        <v>42415</v>
      </c>
      <c r="B47" s="9">
        <v>1726.86</v>
      </c>
      <c r="C47" s="9">
        <v>4139.28</v>
      </c>
      <c r="D47" s="9">
        <v>0</v>
      </c>
      <c r="E47" s="17">
        <f t="shared" si="8"/>
        <v>5866.1399999999994</v>
      </c>
      <c r="F47" s="9">
        <v>162</v>
      </c>
      <c r="G47" s="9">
        <v>1</v>
      </c>
      <c r="H47" s="9">
        <v>126.48</v>
      </c>
      <c r="I47" s="9">
        <v>2042.73</v>
      </c>
      <c r="J47" s="9">
        <v>9.77</v>
      </c>
      <c r="K47" s="9">
        <v>6</v>
      </c>
      <c r="L47" s="9">
        <v>465.13</v>
      </c>
      <c r="M47" s="9">
        <v>522.04</v>
      </c>
      <c r="N47" s="9">
        <v>116.65</v>
      </c>
      <c r="O47" s="9">
        <v>0</v>
      </c>
      <c r="P47" s="9">
        <v>3</v>
      </c>
      <c r="Q47" s="9">
        <v>20</v>
      </c>
      <c r="R47" s="9">
        <v>0</v>
      </c>
      <c r="S47" s="17">
        <f t="shared" si="9"/>
        <v>3474.8</v>
      </c>
      <c r="T47" s="9">
        <v>307.08999999999997</v>
      </c>
      <c r="U47" s="9">
        <v>0</v>
      </c>
      <c r="V47" s="17">
        <f t="shared" si="10"/>
        <v>307.08999999999997</v>
      </c>
      <c r="W47" s="9">
        <v>1.7</v>
      </c>
      <c r="X47" s="9">
        <v>3</v>
      </c>
      <c r="Y47" s="9">
        <v>0.43</v>
      </c>
      <c r="Z47" s="9">
        <v>0</v>
      </c>
      <c r="AA47" s="17">
        <f t="shared" si="11"/>
        <v>5.13</v>
      </c>
      <c r="AB47" s="9">
        <v>642.29</v>
      </c>
      <c r="AC47" s="17">
        <f t="shared" si="12"/>
        <v>642.29</v>
      </c>
      <c r="AE47" s="17">
        <f t="shared" si="13"/>
        <v>10295.450000000001</v>
      </c>
    </row>
    <row r="48" spans="1:32">
      <c r="A48" s="23">
        <v>42416</v>
      </c>
      <c r="B48" s="9">
        <v>1.5</v>
      </c>
      <c r="C48" s="9">
        <v>0</v>
      </c>
      <c r="D48" s="9">
        <v>0</v>
      </c>
      <c r="E48" s="17">
        <f t="shared" si="8"/>
        <v>1.5</v>
      </c>
      <c r="F48" s="9">
        <v>90.5</v>
      </c>
      <c r="G48" s="9">
        <v>1</v>
      </c>
      <c r="H48" s="9">
        <v>13.89</v>
      </c>
      <c r="I48" s="9">
        <v>391.81</v>
      </c>
      <c r="J48" s="9">
        <v>2.4500000000000002</v>
      </c>
      <c r="K48" s="9">
        <v>0</v>
      </c>
      <c r="L48" s="9">
        <v>64.81</v>
      </c>
      <c r="M48" s="9">
        <v>0</v>
      </c>
      <c r="N48" s="9">
        <v>36.11</v>
      </c>
      <c r="O48" s="9">
        <v>0</v>
      </c>
      <c r="P48" s="9">
        <v>2.5</v>
      </c>
      <c r="Q48" s="9">
        <v>5</v>
      </c>
      <c r="R48" s="9">
        <v>0</v>
      </c>
      <c r="S48" s="17">
        <f t="shared" si="9"/>
        <v>608.07000000000005</v>
      </c>
      <c r="T48" s="9">
        <v>442.96</v>
      </c>
      <c r="U48" s="9">
        <v>0</v>
      </c>
      <c r="V48" s="17">
        <f t="shared" si="10"/>
        <v>442.96</v>
      </c>
      <c r="W48" s="9">
        <v>0</v>
      </c>
      <c r="X48" s="9">
        <v>0</v>
      </c>
      <c r="Y48" s="9">
        <v>1.39</v>
      </c>
      <c r="Z48" s="9">
        <v>0</v>
      </c>
      <c r="AA48" s="17">
        <f t="shared" si="11"/>
        <v>1.39</v>
      </c>
      <c r="AB48" s="9">
        <v>306.64999999999998</v>
      </c>
      <c r="AC48" s="17">
        <f t="shared" si="12"/>
        <v>306.64999999999998</v>
      </c>
      <c r="AE48" s="17">
        <f t="shared" si="13"/>
        <v>1360.5700000000002</v>
      </c>
    </row>
    <row r="49" spans="1:33">
      <c r="A49" s="23">
        <v>42417</v>
      </c>
      <c r="B49" s="9">
        <v>346.44</v>
      </c>
      <c r="C49" s="9">
        <v>0</v>
      </c>
      <c r="D49" s="9">
        <v>0</v>
      </c>
      <c r="E49" s="17">
        <f t="shared" si="8"/>
        <v>346.44</v>
      </c>
      <c r="F49" s="9">
        <v>60.5</v>
      </c>
      <c r="G49" s="9">
        <v>0</v>
      </c>
      <c r="H49" s="9">
        <v>7.37</v>
      </c>
      <c r="I49" s="9">
        <v>4339.34</v>
      </c>
      <c r="J49" s="9">
        <v>0.38</v>
      </c>
      <c r="K49" s="9">
        <v>0</v>
      </c>
      <c r="L49" s="9">
        <v>275.97000000000003</v>
      </c>
      <c r="M49" s="9">
        <v>283.27</v>
      </c>
      <c r="N49" s="9">
        <v>216.76</v>
      </c>
      <c r="O49" s="9">
        <v>0</v>
      </c>
      <c r="P49" s="9">
        <v>32.5</v>
      </c>
      <c r="Q49" s="9">
        <v>30</v>
      </c>
      <c r="R49" s="9">
        <v>0</v>
      </c>
      <c r="S49" s="17">
        <f t="shared" si="9"/>
        <v>5246.09</v>
      </c>
      <c r="T49" s="9">
        <v>474.69</v>
      </c>
      <c r="U49" s="9">
        <v>0</v>
      </c>
      <c r="V49" s="17">
        <f t="shared" si="10"/>
        <v>474.69</v>
      </c>
      <c r="W49" s="9">
        <v>0</v>
      </c>
      <c r="X49" s="9">
        <v>0</v>
      </c>
      <c r="Y49" s="9">
        <v>5.87</v>
      </c>
      <c r="Z49" s="9">
        <v>0</v>
      </c>
      <c r="AA49" s="17">
        <f t="shared" si="11"/>
        <v>5.87</v>
      </c>
      <c r="AB49" s="9">
        <v>12.08</v>
      </c>
      <c r="AC49" s="17">
        <f t="shared" si="12"/>
        <v>12.08</v>
      </c>
      <c r="AE49" s="17">
        <f t="shared" si="13"/>
        <v>6085.17</v>
      </c>
    </row>
    <row r="50" spans="1:33">
      <c r="A50" s="23">
        <v>42418</v>
      </c>
      <c r="B50" s="9">
        <v>3</v>
      </c>
      <c r="C50" s="9">
        <v>0</v>
      </c>
      <c r="D50" s="9">
        <v>0</v>
      </c>
      <c r="E50" s="17">
        <f t="shared" si="8"/>
        <v>3</v>
      </c>
      <c r="F50" s="9">
        <v>61</v>
      </c>
      <c r="G50" s="9">
        <v>0</v>
      </c>
      <c r="H50" s="9">
        <v>12.77</v>
      </c>
      <c r="I50" s="9">
        <v>2146.7600000000002</v>
      </c>
      <c r="J50" s="9">
        <v>226.77</v>
      </c>
      <c r="K50" s="9">
        <v>0</v>
      </c>
      <c r="L50" s="9">
        <v>151.96</v>
      </c>
      <c r="M50" s="9">
        <v>146.59</v>
      </c>
      <c r="N50" s="9">
        <v>72.03</v>
      </c>
      <c r="O50" s="9">
        <v>0</v>
      </c>
      <c r="P50" s="9">
        <v>0</v>
      </c>
      <c r="Q50" s="9">
        <v>112</v>
      </c>
      <c r="R50" s="9">
        <v>0</v>
      </c>
      <c r="S50" s="17">
        <f t="shared" si="9"/>
        <v>2929.8800000000006</v>
      </c>
      <c r="T50" s="9">
        <v>298.20999999999998</v>
      </c>
      <c r="U50" s="9">
        <v>0</v>
      </c>
      <c r="V50" s="17">
        <f t="shared" si="10"/>
        <v>298.20999999999998</v>
      </c>
      <c r="W50" s="9">
        <v>0</v>
      </c>
      <c r="X50" s="9">
        <v>0</v>
      </c>
      <c r="Y50" s="9">
        <v>0.96</v>
      </c>
      <c r="Z50" s="9">
        <v>0</v>
      </c>
      <c r="AA50" s="17">
        <f t="shared" si="11"/>
        <v>0.96</v>
      </c>
      <c r="AB50" s="9">
        <v>106.71</v>
      </c>
      <c r="AC50" s="17">
        <f t="shared" si="12"/>
        <v>106.71</v>
      </c>
      <c r="AE50" s="17">
        <f t="shared" si="13"/>
        <v>3338.7600000000007</v>
      </c>
    </row>
    <row r="51" spans="1:33">
      <c r="A51" s="23">
        <v>42419</v>
      </c>
      <c r="B51" s="9">
        <v>951.5</v>
      </c>
      <c r="C51" s="9">
        <v>0</v>
      </c>
      <c r="D51" s="9">
        <v>0</v>
      </c>
      <c r="E51" s="17">
        <f t="shared" si="8"/>
        <v>951.5</v>
      </c>
      <c r="F51" s="9">
        <v>46</v>
      </c>
      <c r="G51" s="9">
        <v>0</v>
      </c>
      <c r="H51" s="9">
        <v>11.3</v>
      </c>
      <c r="I51" s="9">
        <v>802.09</v>
      </c>
      <c r="J51" s="9">
        <v>0.34</v>
      </c>
      <c r="K51" s="9">
        <v>0</v>
      </c>
      <c r="L51" s="9">
        <v>813.44</v>
      </c>
      <c r="M51" s="9">
        <v>108.56</v>
      </c>
      <c r="N51" s="9">
        <v>73.790000000000006</v>
      </c>
      <c r="O51" s="9">
        <v>0</v>
      </c>
      <c r="P51" s="9">
        <v>2.5</v>
      </c>
      <c r="Q51" s="9">
        <v>289.7</v>
      </c>
      <c r="R51" s="9">
        <v>0</v>
      </c>
      <c r="S51" s="17">
        <f t="shared" si="9"/>
        <v>2147.7199999999998</v>
      </c>
      <c r="T51" s="9">
        <v>233.4</v>
      </c>
      <c r="U51" s="9">
        <v>0</v>
      </c>
      <c r="V51" s="17">
        <f t="shared" si="10"/>
        <v>233.4</v>
      </c>
      <c r="W51" s="9">
        <v>0</v>
      </c>
      <c r="X51" s="9">
        <v>0</v>
      </c>
      <c r="Y51" s="9">
        <v>0</v>
      </c>
      <c r="Z51" s="9">
        <v>0</v>
      </c>
      <c r="AA51" s="17">
        <f t="shared" si="11"/>
        <v>0</v>
      </c>
      <c r="AB51" s="9">
        <v>13118.86</v>
      </c>
      <c r="AC51" s="17">
        <f t="shared" si="12"/>
        <v>13118.86</v>
      </c>
      <c r="AE51" s="17">
        <f t="shared" si="13"/>
        <v>16451.48</v>
      </c>
      <c r="AF51">
        <v>35673.730000000003</v>
      </c>
    </row>
    <row r="52" spans="1:33">
      <c r="A52" s="23">
        <v>42422</v>
      </c>
      <c r="B52" s="9">
        <v>35.43</v>
      </c>
      <c r="C52" s="9">
        <v>0</v>
      </c>
      <c r="D52" s="9">
        <v>0</v>
      </c>
      <c r="E52" s="17">
        <f t="shared" si="8"/>
        <v>35.43</v>
      </c>
      <c r="F52" s="9">
        <v>97</v>
      </c>
      <c r="G52" s="9">
        <v>0</v>
      </c>
      <c r="H52" s="9">
        <v>23.3</v>
      </c>
      <c r="I52" s="9">
        <v>432.9</v>
      </c>
      <c r="J52" s="9">
        <v>1.79</v>
      </c>
      <c r="K52" s="9">
        <v>0</v>
      </c>
      <c r="L52" s="9">
        <v>128.82</v>
      </c>
      <c r="M52" s="9">
        <v>419.81</v>
      </c>
      <c r="N52" s="9">
        <v>35.6</v>
      </c>
      <c r="O52" s="9">
        <v>1500</v>
      </c>
      <c r="P52" s="9">
        <v>0</v>
      </c>
      <c r="Q52" s="9">
        <v>151.16999999999999</v>
      </c>
      <c r="R52" s="9">
        <v>0</v>
      </c>
      <c r="S52" s="17">
        <f t="shared" si="9"/>
        <v>2790.39</v>
      </c>
      <c r="T52" s="9">
        <v>150.54</v>
      </c>
      <c r="U52" s="9">
        <v>0</v>
      </c>
      <c r="V52" s="17">
        <f t="shared" si="10"/>
        <v>150.54</v>
      </c>
      <c r="W52" s="9">
        <v>0.17</v>
      </c>
      <c r="X52" s="9">
        <v>0</v>
      </c>
      <c r="Y52" s="9">
        <v>11.44</v>
      </c>
      <c r="Z52" s="9">
        <v>0</v>
      </c>
      <c r="AA52" s="17">
        <f t="shared" si="11"/>
        <v>11.61</v>
      </c>
      <c r="AB52" s="9">
        <v>149.72999999999999</v>
      </c>
      <c r="AC52" s="17">
        <f t="shared" si="12"/>
        <v>149.72999999999999</v>
      </c>
      <c r="AE52" s="17">
        <f t="shared" si="13"/>
        <v>3137.7</v>
      </c>
      <c r="AF52">
        <v>107021.18</v>
      </c>
    </row>
    <row r="53" spans="1:33">
      <c r="A53" s="23">
        <v>42423</v>
      </c>
      <c r="B53" s="9">
        <v>28.38</v>
      </c>
      <c r="C53" s="9">
        <v>0</v>
      </c>
      <c r="D53" s="9">
        <v>0</v>
      </c>
      <c r="E53" s="17">
        <f t="shared" si="8"/>
        <v>28.38</v>
      </c>
      <c r="F53" s="9">
        <v>168.5</v>
      </c>
      <c r="G53" s="9">
        <v>1</v>
      </c>
      <c r="H53" s="9">
        <v>73.930000000000007</v>
      </c>
      <c r="I53" s="9">
        <v>458.46</v>
      </c>
      <c r="J53" s="9">
        <v>6.52</v>
      </c>
      <c r="K53" s="9">
        <v>0</v>
      </c>
      <c r="L53" s="9">
        <v>64.09</v>
      </c>
      <c r="M53" s="9">
        <v>0</v>
      </c>
      <c r="N53" s="9">
        <v>27.92</v>
      </c>
      <c r="O53" s="9">
        <v>0</v>
      </c>
      <c r="P53" s="9">
        <v>7.5</v>
      </c>
      <c r="Q53" s="9">
        <v>43</v>
      </c>
      <c r="R53" s="9">
        <v>0</v>
      </c>
      <c r="S53" s="17">
        <f t="shared" si="9"/>
        <v>850.92</v>
      </c>
      <c r="T53" s="9">
        <v>185.25</v>
      </c>
      <c r="U53" s="9">
        <v>0</v>
      </c>
      <c r="V53" s="17">
        <f t="shared" si="10"/>
        <v>185.25</v>
      </c>
      <c r="W53" s="9">
        <v>4.4000000000000004</v>
      </c>
      <c r="X53" s="9">
        <v>0</v>
      </c>
      <c r="Y53" s="9">
        <v>28.89</v>
      </c>
      <c r="Z53" s="9">
        <v>0</v>
      </c>
      <c r="AA53" s="17">
        <f t="shared" si="11"/>
        <v>33.29</v>
      </c>
      <c r="AB53" s="9">
        <v>280.85000000000002</v>
      </c>
      <c r="AC53" s="17">
        <f t="shared" si="12"/>
        <v>280.85000000000002</v>
      </c>
      <c r="AE53" s="17">
        <f t="shared" si="13"/>
        <v>1378.69</v>
      </c>
    </row>
    <row r="54" spans="1:33">
      <c r="A54" s="23">
        <v>42424</v>
      </c>
      <c r="B54" s="9">
        <v>0</v>
      </c>
      <c r="C54" s="9">
        <v>0</v>
      </c>
      <c r="D54" s="9">
        <v>0</v>
      </c>
      <c r="E54" s="17">
        <f t="shared" si="8"/>
        <v>0</v>
      </c>
      <c r="F54" s="9">
        <v>72</v>
      </c>
      <c r="G54" s="9">
        <v>1</v>
      </c>
      <c r="H54" s="9">
        <v>55.08</v>
      </c>
      <c r="I54" s="9">
        <v>338.73</v>
      </c>
      <c r="J54" s="9">
        <v>8.64</v>
      </c>
      <c r="K54" s="9">
        <v>0</v>
      </c>
      <c r="L54" s="9">
        <v>87.28</v>
      </c>
      <c r="M54" s="9">
        <v>227.72</v>
      </c>
      <c r="N54" s="9">
        <v>62.79</v>
      </c>
      <c r="O54" s="9">
        <v>0</v>
      </c>
      <c r="P54" s="9">
        <v>0</v>
      </c>
      <c r="Q54" s="9">
        <v>654.29999999999995</v>
      </c>
      <c r="R54" s="9">
        <v>0</v>
      </c>
      <c r="S54" s="17">
        <f t="shared" si="9"/>
        <v>1507.54</v>
      </c>
      <c r="T54" s="9">
        <v>189.24</v>
      </c>
      <c r="U54" s="9">
        <v>0</v>
      </c>
      <c r="V54" s="17">
        <f t="shared" si="10"/>
        <v>189.24</v>
      </c>
      <c r="W54" s="9">
        <v>12.41</v>
      </c>
      <c r="X54" s="9">
        <v>0</v>
      </c>
      <c r="Y54" s="9">
        <v>56.94</v>
      </c>
      <c r="Z54" s="9">
        <v>0</v>
      </c>
      <c r="AA54" s="17">
        <f t="shared" si="11"/>
        <v>69.349999999999994</v>
      </c>
      <c r="AB54" s="9">
        <v>373.19</v>
      </c>
      <c r="AC54" s="17">
        <f t="shared" si="12"/>
        <v>373.19</v>
      </c>
      <c r="AE54" s="17">
        <f t="shared" si="13"/>
        <v>2139.3199999999997</v>
      </c>
    </row>
    <row r="55" spans="1:33">
      <c r="A55" s="23">
        <v>42425</v>
      </c>
      <c r="B55" s="9">
        <v>1934.52</v>
      </c>
      <c r="C55" s="9">
        <v>0</v>
      </c>
      <c r="D55" s="9">
        <v>3.43</v>
      </c>
      <c r="E55" s="17">
        <f t="shared" si="8"/>
        <v>1937.95</v>
      </c>
      <c r="F55" s="9">
        <v>128</v>
      </c>
      <c r="G55" s="9">
        <v>1</v>
      </c>
      <c r="H55" s="9">
        <v>44.97</v>
      </c>
      <c r="I55" s="9">
        <v>1003.12</v>
      </c>
      <c r="J55" s="9">
        <v>9.27</v>
      </c>
      <c r="K55" s="9">
        <v>0</v>
      </c>
      <c r="L55" s="9">
        <v>263.99</v>
      </c>
      <c r="M55" s="9">
        <v>809.27</v>
      </c>
      <c r="N55" s="9">
        <v>57.23</v>
      </c>
      <c r="O55" s="9">
        <v>0</v>
      </c>
      <c r="P55" s="9">
        <v>5</v>
      </c>
      <c r="Q55" s="9">
        <v>541.73</v>
      </c>
      <c r="R55" s="9">
        <v>0</v>
      </c>
      <c r="S55" s="17">
        <f t="shared" si="9"/>
        <v>2863.58</v>
      </c>
      <c r="T55" s="9">
        <v>132.44999999999999</v>
      </c>
      <c r="U55" s="9">
        <v>0</v>
      </c>
      <c r="V55" s="17">
        <f t="shared" si="10"/>
        <v>132.44999999999999</v>
      </c>
      <c r="W55" s="9">
        <v>0.26</v>
      </c>
      <c r="X55" s="9">
        <v>0</v>
      </c>
      <c r="Y55" s="9">
        <v>10.3</v>
      </c>
      <c r="Z55" s="9">
        <v>0</v>
      </c>
      <c r="AA55" s="17">
        <f t="shared" si="11"/>
        <v>10.56</v>
      </c>
      <c r="AB55" s="9">
        <v>1177.51</v>
      </c>
      <c r="AC55" s="17">
        <f t="shared" si="12"/>
        <v>1177.51</v>
      </c>
      <c r="AE55" s="17">
        <f t="shared" si="13"/>
        <v>6122.05</v>
      </c>
    </row>
    <row r="56" spans="1:33">
      <c r="A56" s="23">
        <v>42426</v>
      </c>
      <c r="B56" s="189" t="s">
        <v>91</v>
      </c>
      <c r="C56" s="9"/>
      <c r="D56" s="9"/>
      <c r="E56" s="17">
        <f t="shared" si="8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7">
        <f t="shared" si="9"/>
        <v>0</v>
      </c>
      <c r="T56" s="9"/>
      <c r="U56" s="9"/>
      <c r="V56" s="17">
        <f t="shared" si="10"/>
        <v>0</v>
      </c>
      <c r="W56" s="9"/>
      <c r="X56" s="9"/>
      <c r="Y56" s="9"/>
      <c r="Z56" s="9"/>
      <c r="AA56" s="17">
        <f t="shared" si="11"/>
        <v>0</v>
      </c>
      <c r="AB56" s="9"/>
      <c r="AC56" s="17">
        <f t="shared" si="12"/>
        <v>0</v>
      </c>
      <c r="AE56" s="17">
        <f t="shared" si="13"/>
        <v>0</v>
      </c>
    </row>
    <row r="57" spans="1:33">
      <c r="A57" s="23">
        <v>42429</v>
      </c>
      <c r="B57" s="189" t="s">
        <v>91</v>
      </c>
      <c r="C57" s="9"/>
      <c r="D57" s="9"/>
      <c r="E57" s="17">
        <f t="shared" si="8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7">
        <f t="shared" ref="S57" si="14">SUM(F57:R57)</f>
        <v>0</v>
      </c>
      <c r="T57" s="9"/>
      <c r="U57" s="9"/>
      <c r="V57" s="17">
        <f t="shared" ref="V57" si="15">SUM(T57:U57)</f>
        <v>0</v>
      </c>
      <c r="W57" s="9"/>
      <c r="X57" s="9"/>
      <c r="Y57" s="9"/>
      <c r="Z57" s="9"/>
      <c r="AA57" s="17">
        <f t="shared" si="11"/>
        <v>0</v>
      </c>
      <c r="AB57" s="9"/>
      <c r="AC57" s="17">
        <f t="shared" si="12"/>
        <v>0</v>
      </c>
      <c r="AE57" s="17">
        <f t="shared" si="13"/>
        <v>0</v>
      </c>
    </row>
    <row r="58" spans="1:33" ht="15.75">
      <c r="B58" s="9">
        <f>SUM(B37:B57)</f>
        <v>14178.050000000001</v>
      </c>
      <c r="C58" s="9">
        <f t="shared" ref="C58:AC58" si="16">SUM(C37:C57)</f>
        <v>4139.28</v>
      </c>
      <c r="D58" s="9">
        <f t="shared" si="16"/>
        <v>24.01</v>
      </c>
      <c r="E58" s="9">
        <f t="shared" si="16"/>
        <v>18341.340000000004</v>
      </c>
      <c r="F58" s="9">
        <f t="shared" si="16"/>
        <v>1945</v>
      </c>
      <c r="G58" s="9">
        <f t="shared" si="16"/>
        <v>10</v>
      </c>
      <c r="H58" s="9">
        <f t="shared" si="16"/>
        <v>986.03999999999985</v>
      </c>
      <c r="I58" s="9">
        <f t="shared" si="16"/>
        <v>17196.559999999998</v>
      </c>
      <c r="J58" s="9">
        <f t="shared" si="16"/>
        <v>318.52999999999997</v>
      </c>
      <c r="K58" s="9">
        <f t="shared" si="16"/>
        <v>24</v>
      </c>
      <c r="L58" s="9">
        <f t="shared" si="16"/>
        <v>7103.1200000000017</v>
      </c>
      <c r="M58" s="9">
        <f t="shared" si="16"/>
        <v>4641.51</v>
      </c>
      <c r="N58" s="9">
        <f t="shared" si="16"/>
        <v>1174.8899999999999</v>
      </c>
      <c r="O58" s="9">
        <f t="shared" si="16"/>
        <v>6020</v>
      </c>
      <c r="P58" s="9">
        <f t="shared" si="16"/>
        <v>83</v>
      </c>
      <c r="Q58" s="9">
        <f t="shared" si="16"/>
        <v>68008.51999999999</v>
      </c>
      <c r="R58" s="9">
        <f t="shared" si="16"/>
        <v>0</v>
      </c>
      <c r="S58" s="9">
        <f t="shared" si="16"/>
        <v>107511.17000000001</v>
      </c>
      <c r="T58" s="9">
        <f t="shared" si="16"/>
        <v>4428.71</v>
      </c>
      <c r="U58" s="9">
        <f t="shared" si="16"/>
        <v>0</v>
      </c>
      <c r="V58" s="9">
        <f t="shared" si="16"/>
        <v>4428.71</v>
      </c>
      <c r="W58" s="9">
        <f t="shared" si="16"/>
        <v>306.39999999999998</v>
      </c>
      <c r="X58" s="9">
        <f t="shared" si="16"/>
        <v>23.71</v>
      </c>
      <c r="Y58" s="9">
        <f t="shared" si="16"/>
        <v>392.31</v>
      </c>
      <c r="Z58" s="9">
        <f t="shared" si="16"/>
        <v>0</v>
      </c>
      <c r="AA58" s="9">
        <f t="shared" si="16"/>
        <v>722.42</v>
      </c>
      <c r="AB58" s="9">
        <f t="shared" si="16"/>
        <v>22291.019999999993</v>
      </c>
      <c r="AC58" s="9">
        <f t="shared" si="16"/>
        <v>22291.019999999993</v>
      </c>
      <c r="AD58" s="9">
        <f>SUM(AD37:AD57)</f>
        <v>0</v>
      </c>
      <c r="AE58" s="9">
        <f>SUM(AE37:AE57)</f>
        <v>153294.66</v>
      </c>
      <c r="AF58" s="9">
        <f>SUM(AF37:AF57)</f>
        <v>142694.91</v>
      </c>
      <c r="AG58" s="9">
        <f t="shared" ref="AG58" si="17">SUM(AG37:AG57)</f>
        <v>0</v>
      </c>
    </row>
    <row r="59" spans="1:3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98</v>
      </c>
      <c r="AE59" s="191">
        <v>35673.730000000003</v>
      </c>
    </row>
    <row r="60" spans="1:33">
      <c r="B60" s="9"/>
      <c r="C60" s="9"/>
      <c r="D60" s="9"/>
      <c r="E60" s="1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7"/>
      <c r="T60" s="9"/>
      <c r="U60" s="9"/>
      <c r="V60" s="17"/>
      <c r="W60" s="9"/>
      <c r="X60" s="9"/>
      <c r="Y60" s="9"/>
      <c r="Z60" s="9"/>
      <c r="AA60" s="17"/>
      <c r="AB60" s="9"/>
      <c r="AC60" s="17" t="s">
        <v>99</v>
      </c>
      <c r="AE60" s="191">
        <v>107021.18</v>
      </c>
    </row>
    <row r="61" spans="1:33">
      <c r="B61" s="9"/>
      <c r="C61" s="9"/>
      <c r="D61" s="9"/>
      <c r="E61" s="1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7"/>
      <c r="T61" s="9"/>
      <c r="U61" s="9"/>
      <c r="V61" s="17"/>
      <c r="W61" s="9"/>
      <c r="X61" s="9"/>
      <c r="Y61" s="9"/>
      <c r="Z61" s="9"/>
      <c r="AA61" s="17"/>
      <c r="AB61" s="9"/>
      <c r="AC61" s="190" t="s">
        <v>100</v>
      </c>
      <c r="AE61" s="191">
        <v>0</v>
      </c>
    </row>
    <row r="62" spans="1:33">
      <c r="B62" s="9"/>
      <c r="C62" s="9"/>
      <c r="D62" s="9"/>
      <c r="E62" s="17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7"/>
      <c r="T62" s="9"/>
      <c r="U62" s="9"/>
      <c r="V62" s="17"/>
      <c r="W62" s="9"/>
      <c r="X62" s="9"/>
      <c r="Y62" s="9"/>
      <c r="Z62" s="9"/>
      <c r="AA62" s="17"/>
      <c r="AB62" s="9"/>
      <c r="AE62" s="191">
        <f>SUM(AE58:AE61)</f>
        <v>295989.57</v>
      </c>
    </row>
    <row r="63" spans="1:33">
      <c r="B63" s="9"/>
      <c r="C63" s="9"/>
      <c r="D63" s="9"/>
      <c r="E63" s="17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7"/>
      <c r="T63" s="9"/>
      <c r="U63" s="9"/>
      <c r="V63" s="17"/>
      <c r="W63" s="9"/>
      <c r="X63" s="9"/>
      <c r="Y63" s="9"/>
      <c r="Z63" s="9"/>
      <c r="AA63" s="17"/>
      <c r="AB63" s="9"/>
      <c r="AC63" s="17"/>
      <c r="AE63" s="17"/>
    </row>
    <row r="64" spans="1:33" ht="20.25">
      <c r="B64" s="9"/>
      <c r="C64" s="9"/>
      <c r="D64" s="9"/>
      <c r="E64" s="37" t="s">
        <v>28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7"/>
      <c r="T64" s="9"/>
      <c r="U64" s="9"/>
      <c r="V64" s="17"/>
      <c r="W64" s="9"/>
      <c r="X64" s="9"/>
      <c r="Y64" s="9"/>
      <c r="Z64" s="9"/>
      <c r="AA64" s="17"/>
      <c r="AB64" s="9"/>
      <c r="AC64" s="17"/>
      <c r="AE64" s="17"/>
    </row>
    <row r="65" spans="1:33" ht="23.25">
      <c r="B65" s="9"/>
      <c r="C65" s="9"/>
      <c r="D65" s="38" t="s">
        <v>109</v>
      </c>
      <c r="E65" s="1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7"/>
      <c r="T65" s="9"/>
      <c r="U65" s="9"/>
      <c r="V65" s="17"/>
      <c r="W65" s="9"/>
      <c r="X65" s="9"/>
      <c r="Y65" s="9"/>
      <c r="Z65" s="9"/>
      <c r="AA65" s="17"/>
      <c r="AB65" s="9"/>
      <c r="AC65" s="17"/>
      <c r="AE65" s="17"/>
    </row>
    <row r="66" spans="1:33">
      <c r="B66" s="9"/>
      <c r="C66" s="9"/>
      <c r="D66" s="9"/>
      <c r="E66" s="17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7"/>
      <c r="T66" s="9"/>
      <c r="U66" s="9"/>
      <c r="V66" s="17"/>
      <c r="W66" s="9"/>
      <c r="X66" s="9"/>
      <c r="Y66" s="9"/>
      <c r="Z66" s="9"/>
      <c r="AA66" s="17"/>
      <c r="AB66" s="9"/>
      <c r="AC66" s="17"/>
      <c r="AE66" s="17"/>
    </row>
    <row r="67" spans="1:33">
      <c r="B67" s="32">
        <v>85119001</v>
      </c>
      <c r="C67" s="32">
        <v>85119003</v>
      </c>
      <c r="D67" s="32">
        <v>85119018</v>
      </c>
      <c r="E67" s="33">
        <v>21310001</v>
      </c>
      <c r="F67" s="32">
        <v>85801005</v>
      </c>
      <c r="G67" s="32">
        <v>858011006</v>
      </c>
      <c r="H67" s="32">
        <v>85801008</v>
      </c>
      <c r="I67" s="32">
        <v>85801009</v>
      </c>
      <c r="J67" s="32">
        <v>85801099</v>
      </c>
      <c r="K67" s="32">
        <v>85801011</v>
      </c>
      <c r="L67" s="32">
        <v>85801014</v>
      </c>
      <c r="M67" s="32">
        <v>85801015</v>
      </c>
      <c r="N67" s="32">
        <v>85801017</v>
      </c>
      <c r="O67" s="32">
        <v>85801018</v>
      </c>
      <c r="P67" s="32">
        <v>85801019</v>
      </c>
      <c r="Q67" s="32">
        <v>95803010</v>
      </c>
      <c r="R67" s="32">
        <v>85803099</v>
      </c>
      <c r="S67" s="34">
        <v>21312001</v>
      </c>
      <c r="T67" s="32">
        <v>85807001</v>
      </c>
      <c r="U67" s="32">
        <v>85807099</v>
      </c>
      <c r="V67" s="34">
        <v>21314001</v>
      </c>
      <c r="W67" s="32">
        <v>85601002</v>
      </c>
      <c r="X67" s="32">
        <v>85601012</v>
      </c>
      <c r="Y67" s="32">
        <v>85601014</v>
      </c>
      <c r="Z67" s="32">
        <v>85909099</v>
      </c>
      <c r="AA67" s="34">
        <v>21315001</v>
      </c>
      <c r="AB67" s="32"/>
      <c r="AC67" s="17"/>
      <c r="AE67" s="17"/>
    </row>
    <row r="68" spans="1:33" ht="51.75" customHeight="1">
      <c r="A68" s="39" t="s">
        <v>36</v>
      </c>
      <c r="B68" s="29" t="s">
        <v>0</v>
      </c>
      <c r="C68" s="29" t="s">
        <v>1</v>
      </c>
      <c r="D68" s="29" t="s">
        <v>2</v>
      </c>
      <c r="E68" s="35" t="s">
        <v>22</v>
      </c>
      <c r="F68" s="29" t="s">
        <v>3</v>
      </c>
      <c r="G68" s="29" t="s">
        <v>4</v>
      </c>
      <c r="H68" s="29" t="s">
        <v>5</v>
      </c>
      <c r="I68" s="29" t="s">
        <v>6</v>
      </c>
      <c r="J68" s="29" t="s">
        <v>7</v>
      </c>
      <c r="K68" s="29" t="s">
        <v>8</v>
      </c>
      <c r="L68" s="29" t="s">
        <v>9</v>
      </c>
      <c r="M68" s="29" t="s">
        <v>10</v>
      </c>
      <c r="N68" s="29" t="s">
        <v>11</v>
      </c>
      <c r="O68" s="29" t="s">
        <v>12</v>
      </c>
      <c r="P68" s="29" t="s">
        <v>13</v>
      </c>
      <c r="Q68" s="29" t="s">
        <v>14</v>
      </c>
      <c r="R68" s="29" t="s">
        <v>15</v>
      </c>
      <c r="S68" s="36" t="s">
        <v>23</v>
      </c>
      <c r="T68" s="29" t="s">
        <v>25</v>
      </c>
      <c r="U68" s="29" t="s">
        <v>16</v>
      </c>
      <c r="V68" s="36" t="s">
        <v>24</v>
      </c>
      <c r="W68" s="29" t="s">
        <v>17</v>
      </c>
      <c r="X68" s="29" t="s">
        <v>18</v>
      </c>
      <c r="Y68" s="29" t="s">
        <v>19</v>
      </c>
      <c r="Z68" s="29" t="s">
        <v>20</v>
      </c>
      <c r="AA68" s="36" t="s">
        <v>26</v>
      </c>
      <c r="AB68" s="29" t="s">
        <v>21</v>
      </c>
      <c r="AC68" s="36" t="s">
        <v>27</v>
      </c>
      <c r="AD68" s="31"/>
      <c r="AE68" s="30" t="s">
        <v>29</v>
      </c>
      <c r="AF68" s="31"/>
      <c r="AG68" s="31"/>
    </row>
    <row r="69" spans="1:33">
      <c r="A69" s="9"/>
      <c r="B69" s="9"/>
      <c r="C69" s="9"/>
      <c r="D69" s="9"/>
      <c r="E69" s="17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7"/>
      <c r="T69" s="9"/>
      <c r="U69" s="9"/>
      <c r="V69" s="17"/>
      <c r="W69" s="9"/>
      <c r="X69" s="9"/>
      <c r="Y69" s="9"/>
      <c r="Z69" s="9"/>
      <c r="AA69" s="17"/>
      <c r="AB69" s="9"/>
      <c r="AC69" s="17"/>
      <c r="AE69" s="17"/>
    </row>
    <row r="70" spans="1:33">
      <c r="A70" s="23">
        <v>42430</v>
      </c>
      <c r="B70" s="9">
        <v>20.68</v>
      </c>
      <c r="C70" s="9">
        <v>0</v>
      </c>
      <c r="D70" s="9">
        <v>0</v>
      </c>
      <c r="E70" s="17">
        <f>SUM(B70:D70)</f>
        <v>20.68</v>
      </c>
      <c r="F70" s="9">
        <v>170.5</v>
      </c>
      <c r="G70" s="9">
        <v>1</v>
      </c>
      <c r="H70" s="9">
        <v>130.01</v>
      </c>
      <c r="I70" s="9">
        <v>640.26</v>
      </c>
      <c r="J70" s="9">
        <v>19.11</v>
      </c>
      <c r="K70" s="9">
        <v>12</v>
      </c>
      <c r="L70" s="9">
        <v>92.97</v>
      </c>
      <c r="M70" s="9">
        <v>0</v>
      </c>
      <c r="N70" s="9">
        <v>97.64</v>
      </c>
      <c r="O70" s="9">
        <v>0</v>
      </c>
      <c r="P70" s="9">
        <v>0</v>
      </c>
      <c r="Q70" s="9">
        <v>130</v>
      </c>
      <c r="R70" s="9">
        <v>0</v>
      </c>
      <c r="S70" s="17">
        <f>SUM(F70:R70)</f>
        <v>1293.49</v>
      </c>
      <c r="T70" s="9">
        <v>128.55000000000001</v>
      </c>
      <c r="U70" s="9">
        <v>0</v>
      </c>
      <c r="V70" s="17">
        <f>SUM(T70:U70)</f>
        <v>128.55000000000001</v>
      </c>
      <c r="W70" s="9">
        <v>22.21</v>
      </c>
      <c r="X70" s="9">
        <v>0</v>
      </c>
      <c r="Y70" s="9">
        <v>105.42</v>
      </c>
      <c r="Z70" s="9">
        <v>0</v>
      </c>
      <c r="AA70" s="17">
        <f>SUM(W70:Z70)</f>
        <v>127.63</v>
      </c>
      <c r="AB70" s="9">
        <v>501.53</v>
      </c>
      <c r="AC70" s="17">
        <f>SUM(AB70)</f>
        <v>501.53</v>
      </c>
      <c r="AE70" s="17">
        <f>AC70+AA70+V70+S70+E70</f>
        <v>2071.8799999999997</v>
      </c>
    </row>
    <row r="71" spans="1:33">
      <c r="A71" s="23">
        <v>42431</v>
      </c>
      <c r="B71" s="9">
        <v>61.08</v>
      </c>
      <c r="C71" s="9">
        <v>0</v>
      </c>
      <c r="D71" s="9">
        <v>0</v>
      </c>
      <c r="E71" s="17">
        <f t="shared" ref="E71:E99" si="18">SUM(B71:D71)</f>
        <v>61.08</v>
      </c>
      <c r="F71" s="9">
        <v>153</v>
      </c>
      <c r="G71" s="9">
        <v>0</v>
      </c>
      <c r="H71" s="9">
        <v>88.09</v>
      </c>
      <c r="I71" s="9">
        <v>252.53</v>
      </c>
      <c r="J71" s="9">
        <v>16.43</v>
      </c>
      <c r="K71" s="9">
        <v>0</v>
      </c>
      <c r="L71" s="9">
        <v>72.97</v>
      </c>
      <c r="M71" s="9">
        <v>308.85000000000002</v>
      </c>
      <c r="N71" s="9">
        <v>47.85</v>
      </c>
      <c r="O71" s="9">
        <v>0</v>
      </c>
      <c r="P71" s="9">
        <v>20</v>
      </c>
      <c r="Q71" s="9">
        <v>38</v>
      </c>
      <c r="R71" s="9">
        <v>0</v>
      </c>
      <c r="S71" s="17">
        <f t="shared" ref="S71:S99" si="19">SUM(F71:R71)</f>
        <v>997.72</v>
      </c>
      <c r="T71" s="9">
        <v>273.94</v>
      </c>
      <c r="U71" s="9">
        <v>0</v>
      </c>
      <c r="V71" s="17">
        <f t="shared" ref="V71:V99" si="20">SUM(T71:U71)</f>
        <v>273.94</v>
      </c>
      <c r="W71" s="9">
        <v>2.6</v>
      </c>
      <c r="X71" s="9">
        <v>0</v>
      </c>
      <c r="Y71" s="9">
        <v>55.28</v>
      </c>
      <c r="Z71" s="9">
        <v>0</v>
      </c>
      <c r="AA71" s="17">
        <f t="shared" ref="AA71:AA99" si="21">SUM(W71:Z71)</f>
        <v>57.88</v>
      </c>
      <c r="AB71" s="9">
        <v>507.3</v>
      </c>
      <c r="AC71" s="17">
        <f t="shared" ref="AC71:AC99" si="22">SUM(AB71)</f>
        <v>507.3</v>
      </c>
      <c r="AE71" s="17">
        <f t="shared" ref="AE71:AE99" si="23">AC71+AA71+V71+S71+E71</f>
        <v>1897.92</v>
      </c>
    </row>
    <row r="72" spans="1:33">
      <c r="A72" s="23">
        <v>42432</v>
      </c>
      <c r="B72" s="9">
        <v>658.21</v>
      </c>
      <c r="C72" s="9">
        <v>0</v>
      </c>
      <c r="D72" s="9">
        <v>6.86</v>
      </c>
      <c r="E72" s="17">
        <f t="shared" si="18"/>
        <v>665.07</v>
      </c>
      <c r="F72" s="9">
        <v>96.5</v>
      </c>
      <c r="G72" s="9">
        <v>1</v>
      </c>
      <c r="H72" s="9">
        <v>67.84</v>
      </c>
      <c r="I72" s="9">
        <v>912.3</v>
      </c>
      <c r="J72" s="9">
        <v>13.13</v>
      </c>
      <c r="K72" s="9">
        <v>0</v>
      </c>
      <c r="L72" s="9">
        <v>154.69</v>
      </c>
      <c r="M72" s="9">
        <v>179.17</v>
      </c>
      <c r="N72" s="9">
        <v>72.08</v>
      </c>
      <c r="O72" s="9">
        <v>0</v>
      </c>
      <c r="P72" s="9">
        <v>5</v>
      </c>
      <c r="Q72" s="9">
        <v>53</v>
      </c>
      <c r="R72" s="9">
        <v>0</v>
      </c>
      <c r="S72" s="17">
        <f t="shared" si="19"/>
        <v>1554.71</v>
      </c>
      <c r="T72" s="9">
        <v>138.9</v>
      </c>
      <c r="U72" s="9">
        <v>0</v>
      </c>
      <c r="V72" s="17">
        <f t="shared" si="20"/>
        <v>138.9</v>
      </c>
      <c r="W72" s="9">
        <v>20.86</v>
      </c>
      <c r="X72" s="9">
        <v>3</v>
      </c>
      <c r="Y72" s="9">
        <v>95.78</v>
      </c>
      <c r="Z72" s="9">
        <v>0</v>
      </c>
      <c r="AA72" s="17">
        <f t="shared" si="21"/>
        <v>119.64</v>
      </c>
      <c r="AB72" s="9">
        <v>1076</v>
      </c>
      <c r="AC72" s="17">
        <f t="shared" si="22"/>
        <v>1076</v>
      </c>
      <c r="AE72" s="17">
        <f t="shared" si="23"/>
        <v>3554.32</v>
      </c>
    </row>
    <row r="73" spans="1:33">
      <c r="A73" s="23">
        <v>42433</v>
      </c>
      <c r="B73" s="9">
        <v>118.8</v>
      </c>
      <c r="C73" s="9">
        <v>0</v>
      </c>
      <c r="D73" s="9">
        <v>0</v>
      </c>
      <c r="E73" s="17">
        <f t="shared" si="18"/>
        <v>118.8</v>
      </c>
      <c r="F73" s="9">
        <v>62</v>
      </c>
      <c r="G73" s="9">
        <v>0</v>
      </c>
      <c r="H73" s="9">
        <v>39.700000000000003</v>
      </c>
      <c r="I73" s="9">
        <v>64.89</v>
      </c>
      <c r="J73" s="9">
        <v>8.86</v>
      </c>
      <c r="K73" s="9">
        <v>6</v>
      </c>
      <c r="L73" s="9">
        <v>47.23</v>
      </c>
      <c r="M73" s="9">
        <v>124.05</v>
      </c>
      <c r="N73" s="9">
        <v>23.61</v>
      </c>
      <c r="O73" s="9">
        <v>0</v>
      </c>
      <c r="P73" s="9">
        <v>0</v>
      </c>
      <c r="Q73" s="9">
        <v>16</v>
      </c>
      <c r="R73" s="9">
        <v>0</v>
      </c>
      <c r="S73" s="17">
        <f t="shared" si="19"/>
        <v>392.34</v>
      </c>
      <c r="T73" s="9">
        <v>445.37</v>
      </c>
      <c r="U73" s="9">
        <v>0</v>
      </c>
      <c r="V73" s="17">
        <f t="shared" si="20"/>
        <v>445.37</v>
      </c>
      <c r="W73" s="9">
        <v>1.2</v>
      </c>
      <c r="X73" s="9">
        <v>5.71</v>
      </c>
      <c r="Y73" s="9">
        <v>24.72</v>
      </c>
      <c r="Z73" s="9">
        <v>0</v>
      </c>
      <c r="AA73" s="17">
        <f t="shared" si="21"/>
        <v>31.63</v>
      </c>
      <c r="AB73" s="9">
        <v>157.33000000000001</v>
      </c>
      <c r="AC73" s="17">
        <f t="shared" si="22"/>
        <v>157.33000000000001</v>
      </c>
      <c r="AE73" s="17">
        <f t="shared" si="23"/>
        <v>1145.47</v>
      </c>
    </row>
    <row r="74" spans="1:33">
      <c r="A74" s="23">
        <v>42436</v>
      </c>
      <c r="B74" s="9">
        <v>40</v>
      </c>
      <c r="C74" s="9">
        <v>0</v>
      </c>
      <c r="D74" s="9">
        <v>0</v>
      </c>
      <c r="E74" s="17">
        <f>SUM(B74:D74)</f>
        <v>40</v>
      </c>
      <c r="F74" s="9">
        <v>160</v>
      </c>
      <c r="G74" s="9">
        <v>0</v>
      </c>
      <c r="H74" s="9">
        <v>25.8</v>
      </c>
      <c r="I74" s="9">
        <v>33.700000000000003</v>
      </c>
      <c r="J74" s="9">
        <v>0.98</v>
      </c>
      <c r="K74" s="9">
        <v>6</v>
      </c>
      <c r="L74" s="9">
        <v>30.33</v>
      </c>
      <c r="M74" s="9">
        <v>524.54</v>
      </c>
      <c r="N74" s="9">
        <v>8.84</v>
      </c>
      <c r="O74" s="9">
        <v>0</v>
      </c>
      <c r="P74" s="9">
        <v>10.5</v>
      </c>
      <c r="Q74" s="9">
        <v>110</v>
      </c>
      <c r="R74" s="9">
        <v>0</v>
      </c>
      <c r="S74" s="17">
        <f t="shared" si="19"/>
        <v>910.68999999999994</v>
      </c>
      <c r="T74" s="9">
        <v>92.85</v>
      </c>
      <c r="U74" s="9">
        <v>0</v>
      </c>
      <c r="V74" s="17">
        <f t="shared" si="20"/>
        <v>92.85</v>
      </c>
      <c r="W74" s="9">
        <v>4.67</v>
      </c>
      <c r="X74" s="9">
        <v>3</v>
      </c>
      <c r="Y74" s="9">
        <v>2.86</v>
      </c>
      <c r="Z74" s="9">
        <v>0</v>
      </c>
      <c r="AA74" s="17">
        <f t="shared" si="21"/>
        <v>10.53</v>
      </c>
      <c r="AB74" s="9">
        <v>52.51</v>
      </c>
      <c r="AC74" s="17">
        <f t="shared" si="22"/>
        <v>52.51</v>
      </c>
      <c r="AE74" s="17">
        <f t="shared" si="23"/>
        <v>1106.58</v>
      </c>
    </row>
    <row r="75" spans="1:33">
      <c r="A75" s="23">
        <v>42437</v>
      </c>
      <c r="B75" s="9">
        <v>51.3</v>
      </c>
      <c r="C75" s="9">
        <v>0</v>
      </c>
      <c r="D75" s="9">
        <v>0</v>
      </c>
      <c r="E75" s="17">
        <f t="shared" si="18"/>
        <v>51.3</v>
      </c>
      <c r="F75" s="9">
        <v>117</v>
      </c>
      <c r="G75" s="9">
        <v>0</v>
      </c>
      <c r="H75" s="9">
        <v>40.54</v>
      </c>
      <c r="I75" s="9">
        <v>162.82</v>
      </c>
      <c r="J75" s="9">
        <v>4.51</v>
      </c>
      <c r="K75" s="9">
        <v>18</v>
      </c>
      <c r="L75" s="9">
        <v>92.18</v>
      </c>
      <c r="M75" s="9">
        <v>0</v>
      </c>
      <c r="N75" s="9">
        <v>27.12</v>
      </c>
      <c r="O75" s="9">
        <v>0</v>
      </c>
      <c r="P75" s="9">
        <v>10</v>
      </c>
      <c r="Q75" s="9">
        <v>572</v>
      </c>
      <c r="R75" s="9">
        <v>0</v>
      </c>
      <c r="S75" s="17">
        <f t="shared" si="19"/>
        <v>1044.17</v>
      </c>
      <c r="T75" s="9">
        <v>157.29</v>
      </c>
      <c r="U75" s="9">
        <v>0</v>
      </c>
      <c r="V75" s="17">
        <f t="shared" si="20"/>
        <v>157.29</v>
      </c>
      <c r="W75" s="9">
        <v>11.72</v>
      </c>
      <c r="X75" s="9">
        <v>3</v>
      </c>
      <c r="Y75" s="9">
        <v>75.89</v>
      </c>
      <c r="Z75" s="9">
        <v>0</v>
      </c>
      <c r="AA75" s="17">
        <f t="shared" si="21"/>
        <v>90.61</v>
      </c>
      <c r="AB75" s="9">
        <v>682.17</v>
      </c>
      <c r="AC75" s="17">
        <f t="shared" si="22"/>
        <v>682.17</v>
      </c>
      <c r="AE75" s="17">
        <f t="shared" si="23"/>
        <v>2025.54</v>
      </c>
    </row>
    <row r="76" spans="1:33">
      <c r="A76" s="23">
        <v>42438</v>
      </c>
      <c r="B76" s="9">
        <v>20.04</v>
      </c>
      <c r="C76" s="9">
        <v>0</v>
      </c>
      <c r="D76" s="9">
        <v>0</v>
      </c>
      <c r="E76" s="17">
        <f t="shared" si="18"/>
        <v>20.04</v>
      </c>
      <c r="F76" s="9">
        <v>72.5</v>
      </c>
      <c r="G76" s="9">
        <v>1</v>
      </c>
      <c r="H76" s="9">
        <v>27.02</v>
      </c>
      <c r="I76" s="9">
        <v>256.81</v>
      </c>
      <c r="J76" s="9">
        <v>0.76</v>
      </c>
      <c r="K76" s="9">
        <v>0</v>
      </c>
      <c r="L76" s="9">
        <v>28.33</v>
      </c>
      <c r="M76" s="9">
        <v>254.17</v>
      </c>
      <c r="N76" s="9">
        <v>16.16</v>
      </c>
      <c r="O76" s="9">
        <v>0</v>
      </c>
      <c r="P76" s="9">
        <v>7.5</v>
      </c>
      <c r="Q76" s="9">
        <v>40</v>
      </c>
      <c r="R76" s="9">
        <v>0</v>
      </c>
      <c r="S76" s="17">
        <f t="shared" si="19"/>
        <v>704.24999999999989</v>
      </c>
      <c r="T76" s="9">
        <v>105.13</v>
      </c>
      <c r="U76" s="9">
        <v>0</v>
      </c>
      <c r="V76" s="17">
        <f t="shared" si="20"/>
        <v>105.13</v>
      </c>
      <c r="W76" s="9">
        <v>0.01</v>
      </c>
      <c r="X76" s="9">
        <v>0</v>
      </c>
      <c r="Y76" s="9">
        <v>3.71</v>
      </c>
      <c r="Z76" s="9">
        <v>0</v>
      </c>
      <c r="AA76" s="17">
        <f t="shared" si="21"/>
        <v>3.7199999999999998</v>
      </c>
      <c r="AB76" s="9">
        <v>19.27</v>
      </c>
      <c r="AC76" s="17">
        <f t="shared" si="22"/>
        <v>19.27</v>
      </c>
      <c r="AE76" s="17">
        <f t="shared" si="23"/>
        <v>852.40999999999985</v>
      </c>
    </row>
    <row r="77" spans="1:33">
      <c r="A77" s="23">
        <v>42439</v>
      </c>
      <c r="B77" s="9">
        <v>247.56</v>
      </c>
      <c r="C77" s="9">
        <v>0</v>
      </c>
      <c r="D77" s="9">
        <v>0</v>
      </c>
      <c r="E77" s="17">
        <f t="shared" si="18"/>
        <v>247.56</v>
      </c>
      <c r="F77" s="9">
        <v>54</v>
      </c>
      <c r="G77" s="9">
        <v>1</v>
      </c>
      <c r="H77" s="9">
        <v>25.65</v>
      </c>
      <c r="I77" s="9">
        <v>169.84</v>
      </c>
      <c r="J77" s="9">
        <v>7.65</v>
      </c>
      <c r="K77" s="9">
        <v>0</v>
      </c>
      <c r="L77" s="9">
        <v>98.77</v>
      </c>
      <c r="M77" s="9">
        <v>200.77</v>
      </c>
      <c r="N77" s="9">
        <v>25.09</v>
      </c>
      <c r="O77" s="9">
        <v>0</v>
      </c>
      <c r="P77" s="9">
        <v>10</v>
      </c>
      <c r="Q77" s="9">
        <v>167.79</v>
      </c>
      <c r="R77" s="9">
        <v>0</v>
      </c>
      <c r="S77" s="17">
        <f t="shared" si="19"/>
        <v>760.56</v>
      </c>
      <c r="T77" s="9">
        <v>0</v>
      </c>
      <c r="U77" s="9">
        <v>0</v>
      </c>
      <c r="V77" s="17">
        <f t="shared" si="20"/>
        <v>0</v>
      </c>
      <c r="W77" s="9">
        <v>3.94</v>
      </c>
      <c r="X77" s="9">
        <v>0</v>
      </c>
      <c r="Y77" s="9">
        <v>131.44999999999999</v>
      </c>
      <c r="Z77" s="9">
        <v>0</v>
      </c>
      <c r="AA77" s="17">
        <f t="shared" si="21"/>
        <v>135.38999999999999</v>
      </c>
      <c r="AB77" s="9">
        <v>1265.1600000000001</v>
      </c>
      <c r="AC77" s="17">
        <f t="shared" si="22"/>
        <v>1265.1600000000001</v>
      </c>
      <c r="AE77" s="17">
        <f t="shared" si="23"/>
        <v>2408.67</v>
      </c>
    </row>
    <row r="78" spans="1:33">
      <c r="A78" s="23">
        <v>42440</v>
      </c>
      <c r="B78" s="9">
        <v>0</v>
      </c>
      <c r="C78" s="9">
        <v>0</v>
      </c>
      <c r="D78" s="9">
        <v>0</v>
      </c>
      <c r="E78" s="17">
        <f t="shared" si="18"/>
        <v>0</v>
      </c>
      <c r="F78" s="9">
        <v>70</v>
      </c>
      <c r="G78" s="9">
        <v>0</v>
      </c>
      <c r="H78" s="9">
        <v>26.36</v>
      </c>
      <c r="I78" s="9">
        <v>497.3</v>
      </c>
      <c r="J78" s="9">
        <v>4.9400000000000004</v>
      </c>
      <c r="K78" s="9">
        <v>0</v>
      </c>
      <c r="L78" s="9">
        <v>72.89</v>
      </c>
      <c r="M78" s="9">
        <v>110.21</v>
      </c>
      <c r="N78" s="9">
        <v>26.39</v>
      </c>
      <c r="O78" s="9">
        <v>0</v>
      </c>
      <c r="P78" s="9">
        <v>0</v>
      </c>
      <c r="Q78" s="9">
        <v>70</v>
      </c>
      <c r="R78" s="9">
        <v>0</v>
      </c>
      <c r="S78" s="17">
        <f t="shared" si="19"/>
        <v>878.09</v>
      </c>
      <c r="T78" s="9">
        <v>33.35</v>
      </c>
      <c r="U78" s="9">
        <v>0</v>
      </c>
      <c r="V78" s="17">
        <f t="shared" si="20"/>
        <v>33.35</v>
      </c>
      <c r="W78" s="9">
        <v>7.34</v>
      </c>
      <c r="X78" s="9">
        <v>0</v>
      </c>
      <c r="Y78" s="9">
        <v>59.7</v>
      </c>
      <c r="Z78" s="9">
        <v>0</v>
      </c>
      <c r="AA78" s="17">
        <f t="shared" si="21"/>
        <v>67.040000000000006</v>
      </c>
      <c r="AB78" s="9">
        <v>724.37</v>
      </c>
      <c r="AC78" s="17">
        <f t="shared" si="22"/>
        <v>724.37</v>
      </c>
      <c r="AE78" s="17">
        <f t="shared" si="23"/>
        <v>1702.85</v>
      </c>
    </row>
    <row r="79" spans="1:33">
      <c r="A79" s="23">
        <v>42443</v>
      </c>
      <c r="B79" s="9">
        <v>1371.18</v>
      </c>
      <c r="C79" s="9">
        <v>0</v>
      </c>
      <c r="D79" s="9">
        <v>0</v>
      </c>
      <c r="E79" s="17">
        <f t="shared" si="18"/>
        <v>1371.18</v>
      </c>
      <c r="F79" s="9">
        <v>130.5</v>
      </c>
      <c r="G79" s="9">
        <v>0</v>
      </c>
      <c r="H79" s="9">
        <v>11.57</v>
      </c>
      <c r="I79" s="9">
        <v>828.52</v>
      </c>
      <c r="J79" s="9">
        <v>1.3</v>
      </c>
      <c r="K79" s="9">
        <v>6</v>
      </c>
      <c r="L79" s="9">
        <v>232.09</v>
      </c>
      <c r="M79" s="9">
        <v>452.9</v>
      </c>
      <c r="N79" s="9">
        <v>33.03</v>
      </c>
      <c r="O79" s="9">
        <v>500</v>
      </c>
      <c r="P79" s="9">
        <v>2.5</v>
      </c>
      <c r="Q79" s="9">
        <v>1351</v>
      </c>
      <c r="R79" s="9">
        <v>0</v>
      </c>
      <c r="S79" s="17">
        <f t="shared" si="19"/>
        <v>3549.41</v>
      </c>
      <c r="T79" s="9">
        <v>76.05</v>
      </c>
      <c r="U79" s="9">
        <v>0</v>
      </c>
      <c r="V79" s="17">
        <f t="shared" si="20"/>
        <v>76.05</v>
      </c>
      <c r="W79" s="9">
        <v>3.25</v>
      </c>
      <c r="X79" s="9">
        <v>8.7100000000000009</v>
      </c>
      <c r="Y79" s="9">
        <v>40.479999999999997</v>
      </c>
      <c r="Z79" s="9">
        <v>0</v>
      </c>
      <c r="AA79" s="17">
        <f t="shared" si="21"/>
        <v>52.44</v>
      </c>
      <c r="AB79" s="9">
        <v>266.12</v>
      </c>
      <c r="AC79" s="17">
        <f t="shared" si="22"/>
        <v>266.12</v>
      </c>
      <c r="AE79" s="17">
        <f t="shared" si="23"/>
        <v>5315.2</v>
      </c>
    </row>
    <row r="80" spans="1:33">
      <c r="A80" s="23">
        <v>42444</v>
      </c>
      <c r="B80" s="9">
        <v>2350.38</v>
      </c>
      <c r="C80" s="9">
        <v>0</v>
      </c>
      <c r="D80" s="9">
        <v>0</v>
      </c>
      <c r="E80" s="17">
        <f t="shared" si="18"/>
        <v>2350.38</v>
      </c>
      <c r="F80" s="9">
        <v>71</v>
      </c>
      <c r="G80" s="9">
        <v>0</v>
      </c>
      <c r="H80" s="9">
        <v>104.59</v>
      </c>
      <c r="I80" s="9">
        <v>1020.79</v>
      </c>
      <c r="J80" s="9">
        <v>44.38</v>
      </c>
      <c r="K80" s="9">
        <v>0</v>
      </c>
      <c r="L80" s="9">
        <v>269.89999999999998</v>
      </c>
      <c r="M80" s="9">
        <v>0</v>
      </c>
      <c r="N80" s="9">
        <v>81.12</v>
      </c>
      <c r="O80" s="9">
        <v>0</v>
      </c>
      <c r="P80" s="9">
        <v>10</v>
      </c>
      <c r="Q80" s="9">
        <v>1047.8800000000001</v>
      </c>
      <c r="R80" s="9">
        <v>0</v>
      </c>
      <c r="S80" s="17">
        <f t="shared" si="19"/>
        <v>2649.66</v>
      </c>
      <c r="T80" s="9">
        <v>321.77999999999997</v>
      </c>
      <c r="U80" s="9">
        <v>0</v>
      </c>
      <c r="V80" s="17">
        <f t="shared" si="20"/>
        <v>321.77999999999997</v>
      </c>
      <c r="W80" s="9">
        <v>4.1900000000000004</v>
      </c>
      <c r="X80" s="9">
        <v>3</v>
      </c>
      <c r="Y80" s="9">
        <v>43.57</v>
      </c>
      <c r="Z80" s="9">
        <v>0</v>
      </c>
      <c r="AA80" s="17">
        <f t="shared" si="21"/>
        <v>50.76</v>
      </c>
      <c r="AB80" s="9">
        <v>345.86</v>
      </c>
      <c r="AC80" s="17">
        <f t="shared" si="22"/>
        <v>345.86</v>
      </c>
      <c r="AE80" s="17">
        <f t="shared" si="23"/>
        <v>5718.4400000000005</v>
      </c>
    </row>
    <row r="81" spans="1:32">
      <c r="A81" s="23">
        <v>42445</v>
      </c>
      <c r="B81" s="9">
        <v>90</v>
      </c>
      <c r="C81" s="9">
        <v>0</v>
      </c>
      <c r="D81" s="9">
        <v>0</v>
      </c>
      <c r="E81" s="17">
        <f t="shared" si="18"/>
        <v>90</v>
      </c>
      <c r="F81" s="9">
        <v>73</v>
      </c>
      <c r="G81" s="9">
        <v>0</v>
      </c>
      <c r="H81" s="9">
        <v>36.159999999999997</v>
      </c>
      <c r="I81" s="9">
        <v>171.44</v>
      </c>
      <c r="J81" s="9">
        <v>10.02</v>
      </c>
      <c r="K81" s="9">
        <v>6</v>
      </c>
      <c r="L81" s="9">
        <v>114.9</v>
      </c>
      <c r="M81" s="9">
        <v>315.49</v>
      </c>
      <c r="N81" s="9">
        <v>45.63</v>
      </c>
      <c r="O81" s="9">
        <v>0</v>
      </c>
      <c r="P81" s="9">
        <v>7.5</v>
      </c>
      <c r="Q81" s="9">
        <v>83</v>
      </c>
      <c r="R81" s="9">
        <v>0</v>
      </c>
      <c r="S81" s="17">
        <f t="shared" si="19"/>
        <v>863.14</v>
      </c>
      <c r="T81" s="9">
        <v>380.98</v>
      </c>
      <c r="U81" s="9">
        <v>0</v>
      </c>
      <c r="V81" s="17">
        <f t="shared" si="20"/>
        <v>380.98</v>
      </c>
      <c r="W81" s="9">
        <v>17.86</v>
      </c>
      <c r="X81" s="9">
        <v>0</v>
      </c>
      <c r="Y81" s="9">
        <v>117.02</v>
      </c>
      <c r="Z81" s="9">
        <v>0</v>
      </c>
      <c r="AA81" s="17">
        <f t="shared" si="21"/>
        <v>134.88</v>
      </c>
      <c r="AB81" s="9">
        <v>1919.03</v>
      </c>
      <c r="AC81" s="17">
        <f t="shared" si="22"/>
        <v>1919.03</v>
      </c>
      <c r="AE81" s="17">
        <f t="shared" si="23"/>
        <v>3388.0299999999997</v>
      </c>
    </row>
    <row r="82" spans="1:32">
      <c r="A82" s="23">
        <v>42446</v>
      </c>
      <c r="B82" s="9">
        <v>809.82</v>
      </c>
      <c r="C82" s="9">
        <v>0</v>
      </c>
      <c r="D82" s="9">
        <v>0</v>
      </c>
      <c r="E82" s="17">
        <f t="shared" si="18"/>
        <v>809.82</v>
      </c>
      <c r="F82" s="9">
        <v>49.5</v>
      </c>
      <c r="G82" s="9">
        <v>1</v>
      </c>
      <c r="H82" s="9">
        <v>9.35</v>
      </c>
      <c r="I82" s="9">
        <v>424.02</v>
      </c>
      <c r="J82" s="9">
        <v>0.45</v>
      </c>
      <c r="K82" s="9">
        <v>0</v>
      </c>
      <c r="L82" s="9">
        <v>101.04</v>
      </c>
      <c r="M82" s="9">
        <v>79.97</v>
      </c>
      <c r="N82" s="9">
        <v>48.74</v>
      </c>
      <c r="O82" s="9">
        <v>0</v>
      </c>
      <c r="P82" s="9">
        <v>0</v>
      </c>
      <c r="Q82" s="9">
        <v>284.26</v>
      </c>
      <c r="R82" s="9">
        <v>0</v>
      </c>
      <c r="S82" s="17">
        <f t="shared" si="19"/>
        <v>998.33</v>
      </c>
      <c r="T82" s="9">
        <v>262.01</v>
      </c>
      <c r="U82" s="9">
        <v>0</v>
      </c>
      <c r="V82" s="17">
        <f t="shared" si="20"/>
        <v>262.01</v>
      </c>
      <c r="W82" s="9">
        <v>0.81</v>
      </c>
      <c r="X82" s="9">
        <v>0</v>
      </c>
      <c r="Y82" s="9">
        <v>3.07</v>
      </c>
      <c r="Z82" s="9">
        <v>0</v>
      </c>
      <c r="AA82" s="17">
        <f t="shared" si="21"/>
        <v>3.88</v>
      </c>
      <c r="AB82" s="9">
        <v>124.53</v>
      </c>
      <c r="AC82" s="17">
        <f t="shared" si="22"/>
        <v>124.53</v>
      </c>
      <c r="AE82" s="17">
        <f t="shared" si="23"/>
        <v>2198.5700000000002</v>
      </c>
    </row>
    <row r="83" spans="1:32">
      <c r="A83" s="23">
        <v>42447</v>
      </c>
      <c r="B83" s="9">
        <v>4183.83</v>
      </c>
      <c r="C83" s="9">
        <v>0</v>
      </c>
      <c r="D83" s="9">
        <v>0</v>
      </c>
      <c r="E83" s="17">
        <f t="shared" si="18"/>
        <v>4183.83</v>
      </c>
      <c r="F83" s="9">
        <v>71.5</v>
      </c>
      <c r="G83" s="9">
        <v>0</v>
      </c>
      <c r="H83" s="9">
        <v>42.09</v>
      </c>
      <c r="I83" s="9">
        <v>1325.24</v>
      </c>
      <c r="J83" s="9">
        <v>7.76</v>
      </c>
      <c r="K83" s="9">
        <v>0</v>
      </c>
      <c r="L83" s="9">
        <v>470.9</v>
      </c>
      <c r="M83" s="9">
        <v>105.28</v>
      </c>
      <c r="N83" s="9">
        <v>75.48</v>
      </c>
      <c r="O83" s="9">
        <v>0</v>
      </c>
      <c r="P83" s="9">
        <v>5</v>
      </c>
      <c r="Q83" s="9">
        <v>1720.3</v>
      </c>
      <c r="R83" s="9">
        <v>0</v>
      </c>
      <c r="S83" s="17">
        <f t="shared" si="19"/>
        <v>3823.5499999999993</v>
      </c>
      <c r="T83" s="9">
        <v>304.05</v>
      </c>
      <c r="U83" s="9">
        <v>0</v>
      </c>
      <c r="V83" s="17">
        <f t="shared" si="20"/>
        <v>304.05</v>
      </c>
      <c r="W83" s="9">
        <v>2</v>
      </c>
      <c r="X83" s="9">
        <v>0</v>
      </c>
      <c r="Y83" s="9">
        <v>71.89</v>
      </c>
      <c r="Z83" s="9">
        <v>0</v>
      </c>
      <c r="AA83" s="17">
        <f t="shared" si="21"/>
        <v>73.89</v>
      </c>
      <c r="AB83" s="9">
        <v>1630.93</v>
      </c>
      <c r="AC83" s="17">
        <f t="shared" si="22"/>
        <v>1630.93</v>
      </c>
      <c r="AE83" s="17">
        <f t="shared" si="23"/>
        <v>10016.25</v>
      </c>
    </row>
    <row r="84" spans="1:32">
      <c r="A84" s="23">
        <v>42450</v>
      </c>
      <c r="B84" s="9">
        <v>0</v>
      </c>
      <c r="C84" s="9">
        <v>0</v>
      </c>
      <c r="D84" s="9">
        <v>72.03</v>
      </c>
      <c r="E84" s="17">
        <f t="shared" si="18"/>
        <v>72.03</v>
      </c>
      <c r="F84" s="9">
        <v>51.5</v>
      </c>
      <c r="G84" s="9">
        <v>0</v>
      </c>
      <c r="H84" s="9">
        <v>8.4</v>
      </c>
      <c r="I84" s="9">
        <v>121.69</v>
      </c>
      <c r="J84" s="9">
        <v>0</v>
      </c>
      <c r="K84" s="9">
        <v>12</v>
      </c>
      <c r="L84" s="9">
        <v>28.66</v>
      </c>
      <c r="M84" s="9">
        <v>602.24</v>
      </c>
      <c r="N84" s="9">
        <v>16.36</v>
      </c>
      <c r="O84" s="9">
        <v>0</v>
      </c>
      <c r="P84" s="9">
        <v>0</v>
      </c>
      <c r="Q84" s="9">
        <v>0</v>
      </c>
      <c r="R84" s="9">
        <v>0</v>
      </c>
      <c r="S84" s="17">
        <f t="shared" si="19"/>
        <v>840.85</v>
      </c>
      <c r="T84" s="9">
        <v>310.94</v>
      </c>
      <c r="U84" s="9">
        <v>0</v>
      </c>
      <c r="V84" s="17">
        <f t="shared" si="20"/>
        <v>310.94</v>
      </c>
      <c r="W84" s="9">
        <v>0.38</v>
      </c>
      <c r="X84" s="9">
        <v>0</v>
      </c>
      <c r="Y84" s="9">
        <v>9.85</v>
      </c>
      <c r="Z84" s="9">
        <v>0</v>
      </c>
      <c r="AA84" s="17">
        <f t="shared" si="21"/>
        <v>10.23</v>
      </c>
      <c r="AB84" s="9">
        <v>52.59</v>
      </c>
      <c r="AC84" s="17">
        <f t="shared" si="22"/>
        <v>52.59</v>
      </c>
      <c r="AE84" s="17">
        <f t="shared" si="23"/>
        <v>1286.6400000000001</v>
      </c>
    </row>
    <row r="85" spans="1:32">
      <c r="A85" s="23">
        <v>42451</v>
      </c>
      <c r="B85" s="9">
        <v>0</v>
      </c>
      <c r="C85" s="9">
        <v>0</v>
      </c>
      <c r="D85" s="9">
        <v>0</v>
      </c>
      <c r="E85" s="17">
        <f t="shared" si="18"/>
        <v>0</v>
      </c>
      <c r="F85" s="9">
        <v>26</v>
      </c>
      <c r="G85" s="9">
        <v>0</v>
      </c>
      <c r="H85" s="9">
        <v>5.57</v>
      </c>
      <c r="I85" s="9">
        <v>7.69</v>
      </c>
      <c r="J85" s="9">
        <v>0.42</v>
      </c>
      <c r="K85" s="9">
        <v>0</v>
      </c>
      <c r="L85" s="9">
        <v>46.69</v>
      </c>
      <c r="M85" s="9">
        <v>0</v>
      </c>
      <c r="N85" s="9">
        <v>3.05</v>
      </c>
      <c r="O85" s="9">
        <v>0</v>
      </c>
      <c r="P85" s="9">
        <v>0</v>
      </c>
      <c r="Q85" s="9">
        <v>0</v>
      </c>
      <c r="R85" s="9">
        <v>0</v>
      </c>
      <c r="S85" s="17">
        <f t="shared" si="19"/>
        <v>89.42</v>
      </c>
      <c r="T85" s="9">
        <v>292.18</v>
      </c>
      <c r="U85" s="9">
        <v>0</v>
      </c>
      <c r="V85" s="17">
        <f t="shared" si="20"/>
        <v>292.18</v>
      </c>
      <c r="W85" s="9">
        <v>2.81</v>
      </c>
      <c r="X85" s="9">
        <v>0</v>
      </c>
      <c r="Y85" s="9">
        <v>69.23</v>
      </c>
      <c r="Z85" s="9">
        <v>0</v>
      </c>
      <c r="AA85" s="17">
        <f t="shared" si="21"/>
        <v>72.040000000000006</v>
      </c>
      <c r="AB85" s="9">
        <v>599.67999999999995</v>
      </c>
      <c r="AC85" s="17">
        <f t="shared" si="22"/>
        <v>599.67999999999995</v>
      </c>
      <c r="AE85" s="17">
        <f t="shared" si="23"/>
        <v>1053.32</v>
      </c>
      <c r="AF85">
        <v>35673.730000000003</v>
      </c>
    </row>
    <row r="86" spans="1:32">
      <c r="A86" s="23">
        <v>42452</v>
      </c>
      <c r="B86" s="9">
        <v>0</v>
      </c>
      <c r="C86" s="9">
        <v>0</v>
      </c>
      <c r="D86" s="9">
        <v>0</v>
      </c>
      <c r="E86" s="17">
        <f t="shared" si="18"/>
        <v>0</v>
      </c>
      <c r="F86" s="9">
        <v>8</v>
      </c>
      <c r="G86" s="9">
        <v>0</v>
      </c>
      <c r="H86" s="9">
        <v>1.23</v>
      </c>
      <c r="I86" s="9">
        <v>6.71</v>
      </c>
      <c r="J86" s="9">
        <v>0.36</v>
      </c>
      <c r="K86" s="9">
        <v>0</v>
      </c>
      <c r="L86" s="9">
        <v>75.650000000000006</v>
      </c>
      <c r="M86" s="9">
        <v>242.24</v>
      </c>
      <c r="N86" s="9">
        <v>0.74</v>
      </c>
      <c r="O86" s="9">
        <v>0</v>
      </c>
      <c r="P86" s="9">
        <v>35</v>
      </c>
      <c r="Q86" s="9">
        <v>1227</v>
      </c>
      <c r="R86" s="9">
        <v>0</v>
      </c>
      <c r="S86" s="17">
        <f t="shared" si="19"/>
        <v>1596.93</v>
      </c>
      <c r="T86" s="9">
        <v>228.31</v>
      </c>
      <c r="U86" s="9">
        <v>0</v>
      </c>
      <c r="V86" s="17">
        <f t="shared" si="20"/>
        <v>228.31</v>
      </c>
      <c r="W86" s="9">
        <v>0</v>
      </c>
      <c r="X86" s="9">
        <v>0</v>
      </c>
      <c r="Y86" s="9">
        <v>0</v>
      </c>
      <c r="Z86" s="9">
        <v>0</v>
      </c>
      <c r="AA86" s="17">
        <f t="shared" si="21"/>
        <v>0</v>
      </c>
      <c r="AB86" s="9">
        <v>0</v>
      </c>
      <c r="AC86" s="17">
        <f t="shared" si="22"/>
        <v>0</v>
      </c>
      <c r="AE86" s="17">
        <f t="shared" si="23"/>
        <v>1825.24</v>
      </c>
      <c r="AF86">
        <v>107021.18</v>
      </c>
    </row>
    <row r="87" spans="1:32">
      <c r="A87" s="23">
        <v>42453</v>
      </c>
      <c r="B87" s="9" t="s">
        <v>91</v>
      </c>
      <c r="C87" s="9"/>
      <c r="D87" s="9"/>
      <c r="E87" s="17">
        <f t="shared" si="18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7">
        <f t="shared" si="19"/>
        <v>0</v>
      </c>
      <c r="T87" s="9"/>
      <c r="U87" s="9"/>
      <c r="V87" s="17">
        <f t="shared" si="20"/>
        <v>0</v>
      </c>
      <c r="W87" s="9"/>
      <c r="X87" s="9"/>
      <c r="Y87" s="9"/>
      <c r="Z87" s="9"/>
      <c r="AA87" s="17">
        <f t="shared" si="21"/>
        <v>0</v>
      </c>
      <c r="AB87" s="9"/>
      <c r="AC87" s="17">
        <f t="shared" si="22"/>
        <v>0</v>
      </c>
      <c r="AE87" s="17">
        <f t="shared" si="23"/>
        <v>0</v>
      </c>
    </row>
    <row r="88" spans="1:32">
      <c r="A88" s="23">
        <v>42454</v>
      </c>
      <c r="B88" s="9" t="s">
        <v>91</v>
      </c>
      <c r="C88" s="9"/>
      <c r="D88" s="9"/>
      <c r="E88" s="17">
        <f t="shared" si="18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7">
        <f t="shared" si="19"/>
        <v>0</v>
      </c>
      <c r="T88" s="9"/>
      <c r="U88" s="9"/>
      <c r="V88" s="17">
        <f t="shared" si="20"/>
        <v>0</v>
      </c>
      <c r="W88" s="9"/>
      <c r="X88" s="9"/>
      <c r="Y88" s="9"/>
      <c r="Z88" s="9"/>
      <c r="AA88" s="17">
        <f t="shared" si="21"/>
        <v>0</v>
      </c>
      <c r="AB88" s="9"/>
      <c r="AC88" s="17">
        <f t="shared" si="22"/>
        <v>0</v>
      </c>
      <c r="AE88" s="17">
        <f t="shared" si="23"/>
        <v>0</v>
      </c>
    </row>
    <row r="89" spans="1:32">
      <c r="A89" s="23">
        <v>42457</v>
      </c>
      <c r="B89" s="9" t="s">
        <v>91</v>
      </c>
      <c r="C89" s="9"/>
      <c r="D89" s="9"/>
      <c r="E89" s="17">
        <f t="shared" si="18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7">
        <f t="shared" si="19"/>
        <v>0</v>
      </c>
      <c r="T89" s="9"/>
      <c r="U89" s="9"/>
      <c r="V89" s="17">
        <f t="shared" si="20"/>
        <v>0</v>
      </c>
      <c r="W89" s="9"/>
      <c r="X89" s="9"/>
      <c r="Y89" s="9"/>
      <c r="Z89" s="9"/>
      <c r="AA89" s="17">
        <f t="shared" si="21"/>
        <v>0</v>
      </c>
      <c r="AB89" s="9"/>
      <c r="AC89" s="17">
        <f t="shared" si="22"/>
        <v>0</v>
      </c>
      <c r="AE89" s="17">
        <f t="shared" si="23"/>
        <v>0</v>
      </c>
    </row>
    <row r="90" spans="1:32">
      <c r="A90" s="23">
        <v>42458</v>
      </c>
      <c r="B90" s="9">
        <v>3959.57</v>
      </c>
      <c r="C90" s="9">
        <v>0</v>
      </c>
      <c r="D90" s="9">
        <v>0</v>
      </c>
      <c r="E90" s="17">
        <f t="shared" si="18"/>
        <v>3959.57</v>
      </c>
      <c r="F90" s="9">
        <v>155.5</v>
      </c>
      <c r="G90" s="9">
        <v>0</v>
      </c>
      <c r="H90" s="9">
        <v>93.62</v>
      </c>
      <c r="I90" s="9">
        <v>1902.2</v>
      </c>
      <c r="J90" s="9">
        <v>5.19</v>
      </c>
      <c r="K90" s="9">
        <v>6</v>
      </c>
      <c r="L90" s="9">
        <v>469.79</v>
      </c>
      <c r="M90" s="9">
        <v>1040.03</v>
      </c>
      <c r="N90" s="9">
        <v>150.21</v>
      </c>
      <c r="O90" s="9">
        <v>0</v>
      </c>
      <c r="P90" s="9">
        <v>2.5</v>
      </c>
      <c r="Q90" s="9">
        <v>269</v>
      </c>
      <c r="R90" s="9">
        <v>0</v>
      </c>
      <c r="S90" s="17">
        <f t="shared" si="19"/>
        <v>4094.04</v>
      </c>
      <c r="T90" s="9">
        <v>317.36</v>
      </c>
      <c r="U90" s="9">
        <v>0</v>
      </c>
      <c r="V90" s="17">
        <f t="shared" si="20"/>
        <v>317.36</v>
      </c>
      <c r="W90" s="9">
        <v>47.51</v>
      </c>
      <c r="X90" s="9">
        <v>0</v>
      </c>
      <c r="Y90" s="9">
        <v>256.56</v>
      </c>
      <c r="Z90" s="9">
        <v>0</v>
      </c>
      <c r="AA90" s="17">
        <f t="shared" si="21"/>
        <v>304.07</v>
      </c>
      <c r="AB90" s="9">
        <v>2455.71</v>
      </c>
      <c r="AC90" s="17">
        <f t="shared" si="22"/>
        <v>2455.71</v>
      </c>
      <c r="AE90" s="17">
        <f t="shared" si="23"/>
        <v>11130.75</v>
      </c>
    </row>
    <row r="91" spans="1:32">
      <c r="A91" s="23">
        <v>42459</v>
      </c>
      <c r="B91" s="9">
        <v>1740.48</v>
      </c>
      <c r="C91" s="9">
        <v>0</v>
      </c>
      <c r="D91" s="9">
        <v>0</v>
      </c>
      <c r="E91" s="17">
        <f t="shared" si="18"/>
        <v>1740.48</v>
      </c>
      <c r="F91" s="9">
        <v>94</v>
      </c>
      <c r="G91" s="9">
        <v>1</v>
      </c>
      <c r="H91" s="9">
        <v>60.07</v>
      </c>
      <c r="I91" s="9">
        <v>1405.25</v>
      </c>
      <c r="J91" s="9">
        <v>12.4</v>
      </c>
      <c r="K91" s="9">
        <v>0</v>
      </c>
      <c r="L91" s="9">
        <v>213.12</v>
      </c>
      <c r="M91" s="9">
        <v>212.58</v>
      </c>
      <c r="N91" s="9">
        <v>74.97</v>
      </c>
      <c r="O91" s="9">
        <v>0</v>
      </c>
      <c r="P91" s="9">
        <v>2.5</v>
      </c>
      <c r="Q91" s="9">
        <v>58</v>
      </c>
      <c r="R91" s="9">
        <v>0</v>
      </c>
      <c r="S91" s="17">
        <f t="shared" si="19"/>
        <v>2133.89</v>
      </c>
      <c r="T91" s="9">
        <v>666.81</v>
      </c>
      <c r="U91" s="9">
        <v>0</v>
      </c>
      <c r="V91" s="17">
        <f t="shared" si="20"/>
        <v>666.81</v>
      </c>
      <c r="W91" s="9">
        <v>20.99</v>
      </c>
      <c r="X91" s="9">
        <v>0</v>
      </c>
      <c r="Y91" s="9">
        <v>43.36</v>
      </c>
      <c r="Z91" s="9">
        <v>0</v>
      </c>
      <c r="AA91" s="17">
        <f t="shared" si="21"/>
        <v>64.349999999999994</v>
      </c>
      <c r="AB91" s="9">
        <v>110.21</v>
      </c>
      <c r="AC91" s="17">
        <f t="shared" si="22"/>
        <v>110.21</v>
      </c>
      <c r="AE91" s="17">
        <f t="shared" si="23"/>
        <v>4715.74</v>
      </c>
    </row>
    <row r="92" spans="1:32">
      <c r="A92" s="23">
        <v>42460</v>
      </c>
      <c r="B92" s="9">
        <v>135.21</v>
      </c>
      <c r="C92" s="9">
        <v>0</v>
      </c>
      <c r="D92" s="9">
        <v>0</v>
      </c>
      <c r="E92" s="17">
        <f t="shared" si="18"/>
        <v>135.21</v>
      </c>
      <c r="F92" s="9">
        <v>66.5</v>
      </c>
      <c r="G92" s="9">
        <v>0</v>
      </c>
      <c r="H92" s="9">
        <v>83.66</v>
      </c>
      <c r="I92" s="9">
        <v>1233.8800000000001</v>
      </c>
      <c r="J92" s="9">
        <v>3.6</v>
      </c>
      <c r="K92" s="9">
        <v>0</v>
      </c>
      <c r="L92" s="9">
        <v>128.69</v>
      </c>
      <c r="M92" s="9">
        <v>210.84</v>
      </c>
      <c r="N92" s="9">
        <v>49.93</v>
      </c>
      <c r="O92" s="9">
        <v>0</v>
      </c>
      <c r="P92" s="9">
        <v>7.5</v>
      </c>
      <c r="Q92" s="9">
        <v>81</v>
      </c>
      <c r="R92" s="9">
        <v>0</v>
      </c>
      <c r="S92" s="17">
        <f t="shared" si="19"/>
        <v>1865.6000000000001</v>
      </c>
      <c r="T92" s="9">
        <v>496.32</v>
      </c>
      <c r="U92" s="9">
        <v>0</v>
      </c>
      <c r="V92" s="17">
        <f t="shared" si="20"/>
        <v>496.32</v>
      </c>
      <c r="W92" s="9">
        <v>30.34</v>
      </c>
      <c r="X92" s="9">
        <v>0</v>
      </c>
      <c r="Y92" s="9">
        <v>21.19</v>
      </c>
      <c r="Z92" s="9">
        <v>0</v>
      </c>
      <c r="AA92" s="17">
        <f t="shared" si="21"/>
        <v>51.53</v>
      </c>
      <c r="AB92" s="9">
        <v>375.85</v>
      </c>
      <c r="AC92" s="17">
        <f t="shared" si="22"/>
        <v>375.85</v>
      </c>
      <c r="AE92" s="17">
        <f t="shared" si="23"/>
        <v>2924.51</v>
      </c>
    </row>
    <row r="93" spans="1:32">
      <c r="B93" s="9"/>
      <c r="C93" s="9"/>
      <c r="D93" s="9"/>
      <c r="E93" s="17">
        <f t="shared" si="18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7">
        <f t="shared" si="19"/>
        <v>0</v>
      </c>
      <c r="T93" s="9"/>
      <c r="U93" s="9"/>
      <c r="V93" s="17">
        <f t="shared" si="20"/>
        <v>0</v>
      </c>
      <c r="W93" s="9"/>
      <c r="X93" s="9"/>
      <c r="Y93" s="9"/>
      <c r="Z93" s="9"/>
      <c r="AA93" s="17">
        <f t="shared" si="21"/>
        <v>0</v>
      </c>
      <c r="AB93" s="9"/>
      <c r="AC93" s="17">
        <f t="shared" si="22"/>
        <v>0</v>
      </c>
      <c r="AE93" s="17">
        <f t="shared" si="23"/>
        <v>0</v>
      </c>
    </row>
    <row r="94" spans="1:32">
      <c r="B94" s="9"/>
      <c r="C94" s="9"/>
      <c r="D94" s="9"/>
      <c r="E94" s="17">
        <f t="shared" si="18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7">
        <f t="shared" si="19"/>
        <v>0</v>
      </c>
      <c r="T94" s="9"/>
      <c r="U94" s="9"/>
      <c r="V94" s="17">
        <f t="shared" si="20"/>
        <v>0</v>
      </c>
      <c r="W94" s="9"/>
      <c r="X94" s="9"/>
      <c r="Y94" s="9"/>
      <c r="Z94" s="9"/>
      <c r="AA94" s="17">
        <f t="shared" si="21"/>
        <v>0</v>
      </c>
      <c r="AB94" s="9"/>
      <c r="AC94" s="17">
        <f t="shared" si="22"/>
        <v>0</v>
      </c>
      <c r="AE94" s="17">
        <f t="shared" si="23"/>
        <v>0</v>
      </c>
    </row>
    <row r="95" spans="1:32">
      <c r="B95" s="9"/>
      <c r="C95" s="9"/>
      <c r="D95" s="9"/>
      <c r="E95" s="17">
        <f t="shared" si="18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7">
        <f t="shared" si="19"/>
        <v>0</v>
      </c>
      <c r="T95" s="9"/>
      <c r="U95" s="9"/>
      <c r="V95" s="17">
        <f t="shared" si="20"/>
        <v>0</v>
      </c>
      <c r="W95" s="9"/>
      <c r="X95" s="9"/>
      <c r="Y95" s="9"/>
      <c r="Z95" s="9"/>
      <c r="AA95" s="17">
        <f t="shared" si="21"/>
        <v>0</v>
      </c>
      <c r="AB95" s="9"/>
      <c r="AC95" s="17">
        <f t="shared" si="22"/>
        <v>0</v>
      </c>
      <c r="AE95" s="17">
        <f t="shared" si="23"/>
        <v>0</v>
      </c>
    </row>
    <row r="96" spans="1:32">
      <c r="B96" s="9"/>
      <c r="C96" s="9"/>
      <c r="D96" s="9"/>
      <c r="E96" s="17">
        <f t="shared" si="18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7">
        <f t="shared" si="19"/>
        <v>0</v>
      </c>
      <c r="T96" s="9"/>
      <c r="U96" s="9"/>
      <c r="V96" s="17">
        <f t="shared" si="20"/>
        <v>0</v>
      </c>
      <c r="W96" s="9"/>
      <c r="X96" s="9"/>
      <c r="Y96" s="9"/>
      <c r="Z96" s="9"/>
      <c r="AA96" s="17">
        <f t="shared" si="21"/>
        <v>0</v>
      </c>
      <c r="AB96" s="9"/>
      <c r="AC96" s="17">
        <f t="shared" si="22"/>
        <v>0</v>
      </c>
      <c r="AE96" s="17">
        <f t="shared" si="23"/>
        <v>0</v>
      </c>
    </row>
    <row r="97" spans="1:33">
      <c r="B97" s="9"/>
      <c r="C97" s="9"/>
      <c r="D97" s="9"/>
      <c r="E97" s="17">
        <f t="shared" si="18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7">
        <f t="shared" si="19"/>
        <v>0</v>
      </c>
      <c r="T97" s="9"/>
      <c r="U97" s="9"/>
      <c r="V97" s="17">
        <f t="shared" si="20"/>
        <v>0</v>
      </c>
      <c r="W97" s="9"/>
      <c r="X97" s="9"/>
      <c r="Y97" s="9"/>
      <c r="Z97" s="9"/>
      <c r="AA97" s="17">
        <f t="shared" si="21"/>
        <v>0</v>
      </c>
      <c r="AB97" s="9"/>
      <c r="AC97" s="17">
        <f t="shared" si="22"/>
        <v>0</v>
      </c>
      <c r="AE97" s="17">
        <f t="shared" si="23"/>
        <v>0</v>
      </c>
    </row>
    <row r="98" spans="1:33">
      <c r="B98" s="9"/>
      <c r="C98" s="9"/>
      <c r="D98" s="9"/>
      <c r="E98" s="17">
        <f t="shared" si="18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7">
        <f t="shared" si="19"/>
        <v>0</v>
      </c>
      <c r="T98" s="9"/>
      <c r="U98" s="9"/>
      <c r="V98" s="17">
        <f t="shared" si="20"/>
        <v>0</v>
      </c>
      <c r="W98" s="9"/>
      <c r="X98" s="9"/>
      <c r="Y98" s="9"/>
      <c r="Z98" s="9"/>
      <c r="AA98" s="17">
        <f t="shared" si="21"/>
        <v>0</v>
      </c>
      <c r="AB98" s="9"/>
      <c r="AC98" s="17">
        <f t="shared" si="22"/>
        <v>0</v>
      </c>
      <c r="AE98" s="17">
        <f t="shared" si="23"/>
        <v>0</v>
      </c>
    </row>
    <row r="99" spans="1:33">
      <c r="B99" s="9"/>
      <c r="C99" s="9"/>
      <c r="D99" s="9"/>
      <c r="E99" s="17">
        <f t="shared" si="18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7">
        <f t="shared" si="19"/>
        <v>0</v>
      </c>
      <c r="T99" s="9"/>
      <c r="U99" s="9"/>
      <c r="V99" s="17">
        <f t="shared" si="20"/>
        <v>0</v>
      </c>
      <c r="W99" s="9"/>
      <c r="X99" s="9"/>
      <c r="Y99" s="9"/>
      <c r="Z99" s="9"/>
      <c r="AA99" s="17">
        <f t="shared" si="21"/>
        <v>0</v>
      </c>
      <c r="AB99" s="9"/>
      <c r="AC99" s="17">
        <f t="shared" si="22"/>
        <v>0</v>
      </c>
      <c r="AE99" s="17">
        <f t="shared" si="23"/>
        <v>0</v>
      </c>
    </row>
    <row r="100" spans="1:33">
      <c r="B100" s="9"/>
      <c r="C100" s="9"/>
      <c r="D100" s="9"/>
      <c r="E100" s="1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7"/>
      <c r="T100" s="9"/>
      <c r="U100" s="9"/>
      <c r="V100" s="17"/>
      <c r="W100" s="9"/>
      <c r="X100" s="9"/>
      <c r="Y100" s="9"/>
      <c r="Z100" s="9"/>
      <c r="AA100" s="17"/>
      <c r="AB100" s="9"/>
      <c r="AC100" s="17"/>
      <c r="AE100" s="17"/>
    </row>
    <row r="101" spans="1:33" ht="15.75">
      <c r="B101" s="9">
        <f>SUM(B69:B99)</f>
        <v>15858.139999999998</v>
      </c>
      <c r="C101" s="9">
        <f t="shared" ref="C101:AE101" si="24">SUM(C69:C99)</f>
        <v>0</v>
      </c>
      <c r="D101" s="9">
        <f t="shared" si="24"/>
        <v>78.89</v>
      </c>
      <c r="E101" s="9">
        <f t="shared" si="24"/>
        <v>15937.029999999999</v>
      </c>
      <c r="F101" s="9">
        <f t="shared" si="24"/>
        <v>1752.5</v>
      </c>
      <c r="G101" s="9">
        <f t="shared" si="24"/>
        <v>6</v>
      </c>
      <c r="H101" s="9">
        <f t="shared" si="24"/>
        <v>927.32</v>
      </c>
      <c r="I101" s="9">
        <f t="shared" si="24"/>
        <v>11437.879999999997</v>
      </c>
      <c r="J101" s="9">
        <f t="shared" si="24"/>
        <v>162.24999999999997</v>
      </c>
      <c r="K101" s="9">
        <f t="shared" si="24"/>
        <v>72</v>
      </c>
      <c r="L101" s="9">
        <f t="shared" si="24"/>
        <v>2841.7900000000004</v>
      </c>
      <c r="M101" s="9">
        <f t="shared" si="24"/>
        <v>4963.329999999999</v>
      </c>
      <c r="N101" s="9">
        <f t="shared" si="24"/>
        <v>924.04</v>
      </c>
      <c r="O101" s="9">
        <f t="shared" si="24"/>
        <v>500</v>
      </c>
      <c r="P101" s="9">
        <f t="shared" si="24"/>
        <v>135.5</v>
      </c>
      <c r="Q101" s="9">
        <f t="shared" si="24"/>
        <v>7318.2300000000005</v>
      </c>
      <c r="R101" s="9">
        <f t="shared" si="24"/>
        <v>0</v>
      </c>
      <c r="S101" s="9">
        <f t="shared" si="24"/>
        <v>31040.839999999997</v>
      </c>
      <c r="T101" s="9">
        <f t="shared" si="24"/>
        <v>5032.17</v>
      </c>
      <c r="U101" s="9">
        <f t="shared" si="24"/>
        <v>0</v>
      </c>
      <c r="V101" s="9">
        <f t="shared" si="24"/>
        <v>5032.17</v>
      </c>
      <c r="W101" s="9">
        <f t="shared" si="24"/>
        <v>204.69000000000003</v>
      </c>
      <c r="X101" s="9">
        <f t="shared" si="24"/>
        <v>26.42</v>
      </c>
      <c r="Y101" s="9">
        <f t="shared" si="24"/>
        <v>1231.0300000000002</v>
      </c>
      <c r="Z101" s="9">
        <f t="shared" si="24"/>
        <v>0</v>
      </c>
      <c r="AA101" s="9">
        <f t="shared" si="24"/>
        <v>1462.1399999999999</v>
      </c>
      <c r="AB101" s="9">
        <f t="shared" si="24"/>
        <v>12866.15</v>
      </c>
      <c r="AC101" s="9">
        <f t="shared" si="24"/>
        <v>12866.15</v>
      </c>
      <c r="AD101" s="9">
        <f t="shared" si="24"/>
        <v>0</v>
      </c>
      <c r="AE101" s="9">
        <f t="shared" si="24"/>
        <v>66338.329999999987</v>
      </c>
      <c r="AF101" s="9">
        <f t="shared" ref="AF101:AG101" si="25">SUM(AF80:AF100)</f>
        <v>142694.91</v>
      </c>
      <c r="AG101" s="9">
        <f t="shared" si="25"/>
        <v>0</v>
      </c>
    </row>
    <row r="102" spans="1:33">
      <c r="B102" s="9"/>
      <c r="C102" s="9"/>
      <c r="D102" s="9"/>
      <c r="E102" s="1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7"/>
      <c r="T102" s="9"/>
      <c r="U102" s="9"/>
      <c r="V102" s="17"/>
      <c r="W102" s="9"/>
      <c r="X102" s="9"/>
      <c r="Y102" s="9"/>
      <c r="Z102" s="9"/>
      <c r="AA102" s="17"/>
      <c r="AB102" s="9"/>
      <c r="AC102" s="17" t="s">
        <v>98</v>
      </c>
      <c r="AE102" s="191">
        <v>35673.730000000003</v>
      </c>
    </row>
    <row r="103" spans="1:33">
      <c r="B103" s="9"/>
      <c r="C103" s="9"/>
      <c r="D103" s="9"/>
      <c r="E103" s="1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7"/>
      <c r="T103" s="9"/>
      <c r="U103" s="9"/>
      <c r="V103" s="17"/>
      <c r="W103" s="9"/>
      <c r="X103" s="9"/>
      <c r="Y103" s="9"/>
      <c r="Z103" s="9"/>
      <c r="AA103" s="17"/>
      <c r="AB103" s="9"/>
      <c r="AC103" s="17" t="s">
        <v>99</v>
      </c>
      <c r="AE103" s="191">
        <v>107021.18</v>
      </c>
    </row>
    <row r="104" spans="1:33" ht="20.25">
      <c r="B104" s="9"/>
      <c r="C104" s="9"/>
      <c r="D104" s="9"/>
      <c r="E104" s="37" t="s">
        <v>28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7"/>
      <c r="T104" s="9"/>
      <c r="U104" s="9"/>
      <c r="V104" s="17"/>
      <c r="W104" s="9"/>
      <c r="X104" s="9"/>
      <c r="Y104" s="9"/>
      <c r="Z104" s="9"/>
      <c r="AA104" s="17"/>
      <c r="AB104" s="9"/>
      <c r="AC104" s="190" t="s">
        <v>100</v>
      </c>
      <c r="AE104" s="191"/>
    </row>
    <row r="105" spans="1:33" ht="23.25">
      <c r="B105" s="9"/>
      <c r="C105" s="9"/>
      <c r="D105" s="38" t="s">
        <v>108</v>
      </c>
      <c r="E105" s="1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7"/>
      <c r="T105" s="9"/>
      <c r="U105" s="9"/>
      <c r="V105" s="17"/>
      <c r="W105" s="9"/>
      <c r="X105" s="9"/>
      <c r="Y105" s="9"/>
      <c r="Z105" s="9"/>
      <c r="AA105" s="17"/>
      <c r="AB105" s="9"/>
      <c r="AE105" s="191">
        <f>SUM(AE101:AE104)</f>
        <v>209033.24</v>
      </c>
    </row>
    <row r="106" spans="1:33">
      <c r="B106" s="9"/>
      <c r="C106" s="9"/>
      <c r="D106" s="9"/>
      <c r="E106" s="1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7"/>
      <c r="T106" s="9"/>
      <c r="U106" s="9"/>
      <c r="V106" s="17"/>
      <c r="W106" s="9"/>
      <c r="X106" s="9"/>
      <c r="Y106" s="9"/>
      <c r="Z106" s="9"/>
      <c r="AA106" s="17"/>
      <c r="AB106" s="9"/>
      <c r="AC106" s="17"/>
      <c r="AE106" s="17"/>
    </row>
    <row r="107" spans="1:33">
      <c r="B107" s="32">
        <v>85119001</v>
      </c>
      <c r="C107" s="32">
        <v>85119003</v>
      </c>
      <c r="D107" s="32">
        <v>85119018</v>
      </c>
      <c r="E107" s="33">
        <v>21310001</v>
      </c>
      <c r="F107" s="32">
        <v>85801005</v>
      </c>
      <c r="G107" s="32">
        <v>858011006</v>
      </c>
      <c r="H107" s="32">
        <v>85801008</v>
      </c>
      <c r="I107" s="32">
        <v>85801009</v>
      </c>
      <c r="J107" s="32">
        <v>85801099</v>
      </c>
      <c r="K107" s="32">
        <v>85801011</v>
      </c>
      <c r="L107" s="32">
        <v>85801014</v>
      </c>
      <c r="M107" s="32">
        <v>85801015</v>
      </c>
      <c r="N107" s="32">
        <v>85801017</v>
      </c>
      <c r="O107" s="32">
        <v>85801018</v>
      </c>
      <c r="P107" s="32">
        <v>85801019</v>
      </c>
      <c r="Q107" s="32">
        <v>95803010</v>
      </c>
      <c r="R107" s="32">
        <v>85803099</v>
      </c>
      <c r="S107" s="34">
        <v>21312001</v>
      </c>
      <c r="T107" s="32">
        <v>85807001</v>
      </c>
      <c r="U107" s="32">
        <v>85807099</v>
      </c>
      <c r="V107" s="34">
        <v>21314001</v>
      </c>
      <c r="W107" s="32">
        <v>85601002</v>
      </c>
      <c r="X107" s="32">
        <v>85601012</v>
      </c>
      <c r="Y107" s="32">
        <v>85601014</v>
      </c>
      <c r="Z107" s="32">
        <v>85909099</v>
      </c>
      <c r="AA107" s="34">
        <v>21315001</v>
      </c>
      <c r="AB107" s="32"/>
      <c r="AC107" s="17"/>
      <c r="AE107" s="17"/>
    </row>
    <row r="108" spans="1:33" ht="51.75">
      <c r="A108" s="39" t="s">
        <v>37</v>
      </c>
      <c r="B108" s="29" t="s">
        <v>0</v>
      </c>
      <c r="C108" s="29" t="s">
        <v>1</v>
      </c>
      <c r="D108" s="29" t="s">
        <v>2</v>
      </c>
      <c r="E108" s="35" t="s">
        <v>22</v>
      </c>
      <c r="F108" s="29" t="s">
        <v>3</v>
      </c>
      <c r="G108" s="29" t="s">
        <v>4</v>
      </c>
      <c r="H108" s="29" t="s">
        <v>5</v>
      </c>
      <c r="I108" s="29" t="s">
        <v>6</v>
      </c>
      <c r="J108" s="29" t="s">
        <v>7</v>
      </c>
      <c r="K108" s="29" t="s">
        <v>8</v>
      </c>
      <c r="L108" s="29" t="s">
        <v>9</v>
      </c>
      <c r="M108" s="29" t="s">
        <v>10</v>
      </c>
      <c r="N108" s="29" t="s">
        <v>11</v>
      </c>
      <c r="O108" s="29" t="s">
        <v>12</v>
      </c>
      <c r="P108" s="29" t="s">
        <v>13</v>
      </c>
      <c r="Q108" s="29" t="s">
        <v>14</v>
      </c>
      <c r="R108" s="29" t="s">
        <v>15</v>
      </c>
      <c r="S108" s="36" t="s">
        <v>23</v>
      </c>
      <c r="T108" s="29" t="s">
        <v>25</v>
      </c>
      <c r="U108" s="29" t="s">
        <v>16</v>
      </c>
      <c r="V108" s="36" t="s">
        <v>24</v>
      </c>
      <c r="W108" s="29" t="s">
        <v>17</v>
      </c>
      <c r="X108" s="29" t="s">
        <v>18</v>
      </c>
      <c r="Y108" s="29" t="s">
        <v>19</v>
      </c>
      <c r="Z108" s="29" t="s">
        <v>20</v>
      </c>
      <c r="AA108" s="36" t="s">
        <v>26</v>
      </c>
      <c r="AB108" s="29" t="s">
        <v>21</v>
      </c>
      <c r="AC108" s="36" t="s">
        <v>27</v>
      </c>
      <c r="AD108" s="31"/>
      <c r="AE108" s="30" t="s">
        <v>29</v>
      </c>
    </row>
    <row r="109" spans="1:33">
      <c r="B109" s="9"/>
      <c r="C109" s="9"/>
      <c r="D109" s="9"/>
      <c r="E109" s="1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7"/>
      <c r="T109" s="9"/>
      <c r="U109" s="9"/>
      <c r="V109" s="17"/>
      <c r="W109" s="9"/>
      <c r="X109" s="9"/>
      <c r="Y109" s="9"/>
      <c r="Z109" s="9"/>
      <c r="AA109" s="17"/>
      <c r="AB109" s="9"/>
      <c r="AC109" s="17"/>
      <c r="AE109" s="17"/>
    </row>
    <row r="110" spans="1:33">
      <c r="A110" s="23">
        <v>42461</v>
      </c>
      <c r="B110" s="9">
        <v>68.11</v>
      </c>
      <c r="C110" s="9">
        <v>0</v>
      </c>
      <c r="D110" s="9">
        <v>0</v>
      </c>
      <c r="E110" s="17">
        <f>SUM(B110:D110)</f>
        <v>68.11</v>
      </c>
      <c r="F110" s="9">
        <v>75.5</v>
      </c>
      <c r="G110" s="9">
        <v>0</v>
      </c>
      <c r="H110" s="9">
        <v>22.75</v>
      </c>
      <c r="I110" s="9">
        <v>616.04</v>
      </c>
      <c r="J110" s="9">
        <v>3.42</v>
      </c>
      <c r="K110" s="9">
        <v>0</v>
      </c>
      <c r="L110" s="9">
        <v>67.98</v>
      </c>
      <c r="M110" s="9">
        <v>289.49</v>
      </c>
      <c r="N110" s="9">
        <v>25</v>
      </c>
      <c r="O110" s="9">
        <v>0</v>
      </c>
      <c r="P110" s="9">
        <v>0</v>
      </c>
      <c r="Q110" s="9">
        <v>16</v>
      </c>
      <c r="R110" s="9">
        <v>0</v>
      </c>
      <c r="S110" s="17">
        <f>SUM(F110:R110)</f>
        <v>1116.1799999999998</v>
      </c>
      <c r="T110" s="9">
        <v>405.06</v>
      </c>
      <c r="U110" s="9">
        <v>0</v>
      </c>
      <c r="V110" s="17">
        <f>SUM(T110:U110)</f>
        <v>405.06</v>
      </c>
      <c r="W110" s="9">
        <v>0.42</v>
      </c>
      <c r="X110" s="9">
        <v>3</v>
      </c>
      <c r="Y110" s="9">
        <v>29.79</v>
      </c>
      <c r="Z110" s="9">
        <v>0</v>
      </c>
      <c r="AA110" s="17">
        <f>SUM(W110:Z110)</f>
        <v>33.21</v>
      </c>
      <c r="AB110" s="9">
        <v>117.4</v>
      </c>
      <c r="AC110" s="17">
        <f>SUM(AB110)</f>
        <v>117.4</v>
      </c>
      <c r="AE110" s="17">
        <f>AC110+AA110+V110+S110+E110</f>
        <v>1739.9599999999998</v>
      </c>
      <c r="AG110" t="s">
        <v>102</v>
      </c>
    </row>
    <row r="111" spans="1:33">
      <c r="A111" s="23">
        <v>42464</v>
      </c>
      <c r="B111" s="9">
        <v>385.28</v>
      </c>
      <c r="C111" s="9">
        <v>0</v>
      </c>
      <c r="D111" s="9">
        <v>3.43</v>
      </c>
      <c r="E111" s="17">
        <f t="shared" ref="E111:E139" si="26">SUM(B111:D111)</f>
        <v>388.71</v>
      </c>
      <c r="F111" s="9">
        <v>144.5</v>
      </c>
      <c r="G111" s="9">
        <v>1</v>
      </c>
      <c r="H111" s="9">
        <v>50.51</v>
      </c>
      <c r="I111" s="9">
        <v>666.4</v>
      </c>
      <c r="J111" s="9">
        <v>6.24</v>
      </c>
      <c r="K111" s="9">
        <v>6</v>
      </c>
      <c r="L111" s="9">
        <v>151.36000000000001</v>
      </c>
      <c r="M111" s="9">
        <v>500.76</v>
      </c>
      <c r="N111" s="9">
        <v>47.55</v>
      </c>
      <c r="O111" s="9">
        <v>0</v>
      </c>
      <c r="P111" s="9">
        <v>20</v>
      </c>
      <c r="Q111" s="9">
        <v>50</v>
      </c>
      <c r="R111" s="9">
        <v>0</v>
      </c>
      <c r="S111" s="17">
        <f t="shared" ref="S111:S139" si="27">SUM(F111:R111)</f>
        <v>1644.32</v>
      </c>
      <c r="T111" s="9">
        <v>531.47</v>
      </c>
      <c r="U111" s="9">
        <v>0</v>
      </c>
      <c r="V111" s="17">
        <f t="shared" ref="V111:V139" si="28">SUM(T111:U111)</f>
        <v>531.47</v>
      </c>
      <c r="W111" s="9">
        <v>9.1</v>
      </c>
      <c r="X111" s="9">
        <v>3</v>
      </c>
      <c r="Y111" s="40">
        <v>89.95</v>
      </c>
      <c r="Z111" s="9">
        <v>0</v>
      </c>
      <c r="AA111" s="17">
        <f t="shared" ref="AA111:AA139" si="29">SUM(W111:Z111)</f>
        <v>102.05</v>
      </c>
      <c r="AB111" s="9">
        <v>669.85</v>
      </c>
      <c r="AC111" s="17">
        <f t="shared" ref="AC111:AC139" si="30">SUM(AB111)</f>
        <v>669.85</v>
      </c>
      <c r="AE111" s="17">
        <f t="shared" ref="AE111:AE139" si="31">AC111+AA111+V111+S111+E111</f>
        <v>3336.3999999999996</v>
      </c>
    </row>
    <row r="112" spans="1:33">
      <c r="A112" s="23">
        <v>42465</v>
      </c>
      <c r="B112" s="9">
        <v>9</v>
      </c>
      <c r="C112" s="9">
        <v>0</v>
      </c>
      <c r="D112" s="9">
        <v>0</v>
      </c>
      <c r="E112" s="17">
        <f t="shared" si="26"/>
        <v>9</v>
      </c>
      <c r="F112" s="9">
        <v>88.5</v>
      </c>
      <c r="G112" s="9">
        <v>0</v>
      </c>
      <c r="H112" s="9">
        <v>11.01</v>
      </c>
      <c r="I112" s="9">
        <v>173.22</v>
      </c>
      <c r="J112" s="9">
        <v>0</v>
      </c>
      <c r="K112" s="9">
        <v>0</v>
      </c>
      <c r="L112" s="9">
        <v>71.83</v>
      </c>
      <c r="M112" s="9">
        <v>0</v>
      </c>
      <c r="N112" s="9">
        <v>19.989999999999998</v>
      </c>
      <c r="O112" s="9">
        <v>0</v>
      </c>
      <c r="P112" s="9">
        <v>0</v>
      </c>
      <c r="Q112" s="9">
        <v>55</v>
      </c>
      <c r="R112" s="9">
        <v>0</v>
      </c>
      <c r="S112" s="17">
        <f t="shared" si="27"/>
        <v>419.55</v>
      </c>
      <c r="T112" s="9">
        <v>796.91</v>
      </c>
      <c r="U112" s="9">
        <v>0</v>
      </c>
      <c r="V112" s="17">
        <f t="shared" si="28"/>
        <v>796.91</v>
      </c>
      <c r="W112" s="9">
        <v>5.13</v>
      </c>
      <c r="X112" s="9">
        <v>0</v>
      </c>
      <c r="Y112" s="9">
        <v>28.63</v>
      </c>
      <c r="Z112" s="9">
        <v>0</v>
      </c>
      <c r="AA112" s="17">
        <f t="shared" si="29"/>
        <v>33.76</v>
      </c>
      <c r="AB112" s="9">
        <v>282.69</v>
      </c>
      <c r="AC112" s="17">
        <f t="shared" si="30"/>
        <v>282.69</v>
      </c>
      <c r="AE112" s="17">
        <f t="shared" si="31"/>
        <v>1541.9099999999999</v>
      </c>
    </row>
    <row r="113" spans="1:36">
      <c r="A113" s="23">
        <v>42466</v>
      </c>
      <c r="B113" s="9">
        <v>0</v>
      </c>
      <c r="C113" s="9">
        <v>0</v>
      </c>
      <c r="D113" s="9">
        <v>0</v>
      </c>
      <c r="E113" s="17">
        <f t="shared" si="26"/>
        <v>0</v>
      </c>
      <c r="F113" s="9">
        <v>57.5</v>
      </c>
      <c r="G113" s="9">
        <v>1</v>
      </c>
      <c r="H113" s="9">
        <v>10.07</v>
      </c>
      <c r="I113" s="9">
        <v>77.44</v>
      </c>
      <c r="J113" s="9">
        <v>3.26</v>
      </c>
      <c r="K113" s="9">
        <v>6</v>
      </c>
      <c r="L113" s="9">
        <v>222.5</v>
      </c>
      <c r="M113" s="9">
        <v>0</v>
      </c>
      <c r="N113" s="9">
        <v>8.08</v>
      </c>
      <c r="O113" s="9">
        <v>0</v>
      </c>
      <c r="P113" s="9">
        <v>25</v>
      </c>
      <c r="Q113" s="9">
        <v>16</v>
      </c>
      <c r="R113" s="9">
        <v>0</v>
      </c>
      <c r="S113" s="17">
        <f t="shared" si="27"/>
        <v>426.84999999999997</v>
      </c>
      <c r="T113" s="9">
        <v>93.61</v>
      </c>
      <c r="U113" s="9">
        <v>0</v>
      </c>
      <c r="V113" s="17">
        <f t="shared" si="28"/>
        <v>93.61</v>
      </c>
      <c r="W113" s="9">
        <v>0</v>
      </c>
      <c r="X113" s="9">
        <v>0</v>
      </c>
      <c r="Y113" s="9">
        <v>0.64</v>
      </c>
      <c r="Z113" s="9">
        <v>0</v>
      </c>
      <c r="AA113" s="17">
        <f t="shared" si="29"/>
        <v>0.64</v>
      </c>
      <c r="AB113" s="9">
        <v>3944.01</v>
      </c>
      <c r="AC113" s="17">
        <f t="shared" si="30"/>
        <v>3944.01</v>
      </c>
      <c r="AE113" s="17">
        <f t="shared" si="31"/>
        <v>4465.1100000000006</v>
      </c>
    </row>
    <row r="114" spans="1:36">
      <c r="A114" s="23">
        <v>42467</v>
      </c>
      <c r="B114" s="9">
        <v>299.86</v>
      </c>
      <c r="C114" s="9">
        <v>0</v>
      </c>
      <c r="D114" s="9">
        <v>0</v>
      </c>
      <c r="E114" s="17">
        <f t="shared" si="26"/>
        <v>299.86</v>
      </c>
      <c r="F114" s="9">
        <v>90</v>
      </c>
      <c r="G114" s="9">
        <v>1</v>
      </c>
      <c r="H114" s="9">
        <v>36.409999999999997</v>
      </c>
      <c r="I114" s="9">
        <v>244.57</v>
      </c>
      <c r="J114" s="9">
        <v>0.92</v>
      </c>
      <c r="K114" s="9">
        <v>0</v>
      </c>
      <c r="L114" s="9">
        <v>99.12</v>
      </c>
      <c r="M114" s="9">
        <v>395.49</v>
      </c>
      <c r="N114" s="9">
        <v>26.94</v>
      </c>
      <c r="O114" s="9">
        <v>0</v>
      </c>
      <c r="P114" s="9">
        <v>5</v>
      </c>
      <c r="Q114" s="9">
        <v>53</v>
      </c>
      <c r="R114" s="9">
        <v>0</v>
      </c>
      <c r="S114" s="17">
        <f t="shared" si="27"/>
        <v>952.45</v>
      </c>
      <c r="T114" s="9">
        <v>65</v>
      </c>
      <c r="U114" s="9">
        <v>0</v>
      </c>
      <c r="V114" s="17">
        <f t="shared" si="28"/>
        <v>65</v>
      </c>
      <c r="W114" s="9">
        <v>7.16</v>
      </c>
      <c r="X114" s="9">
        <v>0</v>
      </c>
      <c r="Y114" s="9">
        <v>55.84</v>
      </c>
      <c r="Z114" s="9">
        <v>0</v>
      </c>
      <c r="AA114" s="17">
        <f t="shared" si="29"/>
        <v>63</v>
      </c>
      <c r="AB114" s="9">
        <v>1127.4000000000001</v>
      </c>
      <c r="AC114" s="17">
        <f t="shared" si="30"/>
        <v>1127.4000000000001</v>
      </c>
      <c r="AE114" s="17">
        <f t="shared" si="31"/>
        <v>2507.7100000000005</v>
      </c>
    </row>
    <row r="115" spans="1:36">
      <c r="A115" s="23">
        <v>42468</v>
      </c>
      <c r="B115" s="9">
        <v>16.32</v>
      </c>
      <c r="C115" s="9">
        <v>0</v>
      </c>
      <c r="D115" s="9">
        <v>6.86</v>
      </c>
      <c r="E115" s="17">
        <f t="shared" si="26"/>
        <v>23.18</v>
      </c>
      <c r="F115" s="9">
        <v>64</v>
      </c>
      <c r="G115" s="9">
        <v>0</v>
      </c>
      <c r="H115" s="9">
        <v>69.56</v>
      </c>
      <c r="I115" s="9">
        <v>418.55</v>
      </c>
      <c r="J115" s="9">
        <v>16.3</v>
      </c>
      <c r="K115" s="9">
        <v>0</v>
      </c>
      <c r="L115" s="9">
        <v>40.21</v>
      </c>
      <c r="M115" s="9">
        <v>135.66</v>
      </c>
      <c r="N115" s="9">
        <v>30.65</v>
      </c>
      <c r="O115" s="9">
        <v>0</v>
      </c>
      <c r="P115" s="9">
        <v>0</v>
      </c>
      <c r="Q115" s="9">
        <v>65</v>
      </c>
      <c r="R115" s="9">
        <v>0</v>
      </c>
      <c r="S115" s="17">
        <f t="shared" si="27"/>
        <v>839.93</v>
      </c>
      <c r="T115" s="9">
        <v>103.28</v>
      </c>
      <c r="U115" s="9">
        <v>0</v>
      </c>
      <c r="V115" s="17">
        <f t="shared" si="28"/>
        <v>103.28</v>
      </c>
      <c r="W115" s="9">
        <v>0</v>
      </c>
      <c r="X115" s="9">
        <v>0</v>
      </c>
      <c r="Y115" s="9">
        <v>10.24</v>
      </c>
      <c r="Z115" s="9">
        <v>0</v>
      </c>
      <c r="AA115" s="17">
        <f t="shared" si="29"/>
        <v>10.24</v>
      </c>
      <c r="AB115" s="9">
        <v>19</v>
      </c>
      <c r="AC115" s="17">
        <f t="shared" si="30"/>
        <v>19</v>
      </c>
      <c r="AE115" s="17">
        <f t="shared" si="31"/>
        <v>995.62999999999988</v>
      </c>
      <c r="AG115" s="265"/>
      <c r="AH115" s="265"/>
      <c r="AI115" s="265"/>
      <c r="AJ115" s="265"/>
    </row>
    <row r="116" spans="1:36">
      <c r="A116" s="23">
        <v>42471</v>
      </c>
      <c r="B116" s="9">
        <v>1239.4000000000001</v>
      </c>
      <c r="C116" s="9">
        <v>0</v>
      </c>
      <c r="D116" s="9">
        <v>17.149999999999999</v>
      </c>
      <c r="E116" s="17">
        <f t="shared" si="26"/>
        <v>1256.5500000000002</v>
      </c>
      <c r="F116" s="9">
        <v>153.5</v>
      </c>
      <c r="G116" s="9">
        <v>1</v>
      </c>
      <c r="H116" s="9">
        <v>33.03</v>
      </c>
      <c r="I116" s="9">
        <v>181.43</v>
      </c>
      <c r="J116" s="9">
        <v>7.47</v>
      </c>
      <c r="K116" s="9">
        <v>6</v>
      </c>
      <c r="L116" s="9">
        <v>176.72</v>
      </c>
      <c r="M116" s="9">
        <v>476.67</v>
      </c>
      <c r="N116" s="9">
        <v>18.16</v>
      </c>
      <c r="O116" s="9">
        <v>1002.58</v>
      </c>
      <c r="P116" s="9">
        <v>0</v>
      </c>
      <c r="Q116" s="9">
        <v>83</v>
      </c>
      <c r="R116" s="9">
        <v>0</v>
      </c>
      <c r="S116" s="17">
        <f t="shared" si="27"/>
        <v>2139.5600000000004</v>
      </c>
      <c r="T116" s="9">
        <v>153.91</v>
      </c>
      <c r="U116" s="9">
        <v>0</v>
      </c>
      <c r="V116" s="17">
        <f t="shared" si="28"/>
        <v>153.91</v>
      </c>
      <c r="W116" s="9">
        <v>16.440000000000001</v>
      </c>
      <c r="X116" s="9">
        <v>3</v>
      </c>
      <c r="Y116" s="9">
        <v>68.62</v>
      </c>
      <c r="Z116" s="9">
        <v>0</v>
      </c>
      <c r="AA116" s="17">
        <f t="shared" si="29"/>
        <v>88.06</v>
      </c>
      <c r="AB116" s="9">
        <v>619.33000000000004</v>
      </c>
      <c r="AC116" s="17">
        <f t="shared" si="30"/>
        <v>619.33000000000004</v>
      </c>
      <c r="AE116" s="17">
        <f t="shared" si="31"/>
        <v>4257.4100000000008</v>
      </c>
    </row>
    <row r="117" spans="1:36">
      <c r="A117" s="23">
        <v>42472</v>
      </c>
      <c r="B117" s="9">
        <v>0</v>
      </c>
      <c r="C117" s="9">
        <v>0</v>
      </c>
      <c r="D117" s="9">
        <v>0</v>
      </c>
      <c r="E117" s="17">
        <f t="shared" si="26"/>
        <v>0</v>
      </c>
      <c r="F117" s="9">
        <v>70.5</v>
      </c>
      <c r="G117" s="9">
        <v>0</v>
      </c>
      <c r="H117" s="9">
        <v>15.44</v>
      </c>
      <c r="I117" s="9">
        <v>202.38</v>
      </c>
      <c r="J117" s="9">
        <v>8.11</v>
      </c>
      <c r="K117" s="9">
        <v>0</v>
      </c>
      <c r="L117" s="9">
        <v>28.01</v>
      </c>
      <c r="M117" s="9">
        <v>0</v>
      </c>
      <c r="N117" s="9">
        <v>12.96</v>
      </c>
      <c r="O117" s="9">
        <v>0</v>
      </c>
      <c r="P117" s="9">
        <v>0</v>
      </c>
      <c r="Q117" s="9">
        <v>40</v>
      </c>
      <c r="R117" s="9">
        <v>0</v>
      </c>
      <c r="S117" s="17">
        <f t="shared" si="27"/>
        <v>377.4</v>
      </c>
      <c r="T117" s="9">
        <v>100.83</v>
      </c>
      <c r="U117" s="9">
        <v>0</v>
      </c>
      <c r="V117" s="17">
        <f t="shared" si="28"/>
        <v>100.83</v>
      </c>
      <c r="W117" s="9">
        <v>0.91</v>
      </c>
      <c r="X117" s="9">
        <v>3</v>
      </c>
      <c r="Y117" s="9">
        <v>34.32</v>
      </c>
      <c r="Z117" s="9">
        <v>0</v>
      </c>
      <c r="AA117" s="17">
        <f t="shared" si="29"/>
        <v>38.230000000000004</v>
      </c>
      <c r="AB117" s="9">
        <v>102.46</v>
      </c>
      <c r="AC117" s="17">
        <f t="shared" si="30"/>
        <v>102.46</v>
      </c>
      <c r="AE117" s="17">
        <f t="shared" si="31"/>
        <v>618.91999999999996</v>
      </c>
    </row>
    <row r="118" spans="1:36">
      <c r="A118" s="23">
        <v>42473</v>
      </c>
      <c r="B118" s="9">
        <v>9.4700000000000006</v>
      </c>
      <c r="C118" s="9">
        <v>0</v>
      </c>
      <c r="D118" s="9">
        <v>0</v>
      </c>
      <c r="E118" s="17">
        <f t="shared" si="26"/>
        <v>9.4700000000000006</v>
      </c>
      <c r="F118" s="9">
        <v>56</v>
      </c>
      <c r="G118" s="9">
        <v>0</v>
      </c>
      <c r="H118" s="9">
        <v>39.6</v>
      </c>
      <c r="I118" s="9">
        <v>667.03</v>
      </c>
      <c r="J118" s="9">
        <v>7.57</v>
      </c>
      <c r="K118" s="9">
        <v>12</v>
      </c>
      <c r="L118" s="9">
        <v>72.39</v>
      </c>
      <c r="M118" s="9">
        <v>265.01</v>
      </c>
      <c r="N118" s="9">
        <v>44.43</v>
      </c>
      <c r="O118" s="9">
        <v>0</v>
      </c>
      <c r="P118" s="9">
        <v>2.5</v>
      </c>
      <c r="Q118" s="9">
        <v>35</v>
      </c>
      <c r="R118" s="9">
        <v>0</v>
      </c>
      <c r="S118" s="17">
        <f t="shared" si="27"/>
        <v>1201.53</v>
      </c>
      <c r="T118" s="9">
        <v>64.13</v>
      </c>
      <c r="U118" s="9">
        <v>0</v>
      </c>
      <c r="V118" s="17">
        <f t="shared" si="28"/>
        <v>64.13</v>
      </c>
      <c r="W118" s="9">
        <v>10.33</v>
      </c>
      <c r="X118" s="9">
        <v>0</v>
      </c>
      <c r="Y118" s="9">
        <v>66.239999999999995</v>
      </c>
      <c r="Z118" s="9">
        <v>0</v>
      </c>
      <c r="AA118" s="17">
        <f t="shared" si="29"/>
        <v>76.569999999999993</v>
      </c>
      <c r="AB118" s="9">
        <v>509.67</v>
      </c>
      <c r="AC118" s="17">
        <f t="shared" si="30"/>
        <v>509.67</v>
      </c>
      <c r="AE118" s="17">
        <f t="shared" si="31"/>
        <v>1861.3700000000001</v>
      </c>
    </row>
    <row r="119" spans="1:36">
      <c r="A119" s="23">
        <v>42474</v>
      </c>
      <c r="B119" s="9">
        <v>0</v>
      </c>
      <c r="C119" s="9">
        <v>0</v>
      </c>
      <c r="D119" s="9">
        <v>0</v>
      </c>
      <c r="E119" s="17">
        <f t="shared" si="26"/>
        <v>0</v>
      </c>
      <c r="F119" s="9">
        <v>82.5</v>
      </c>
      <c r="G119" s="9">
        <v>1</v>
      </c>
      <c r="H119" s="9">
        <v>34.340000000000003</v>
      </c>
      <c r="I119" s="9">
        <v>92.03</v>
      </c>
      <c r="J119" s="9">
        <v>6.11</v>
      </c>
      <c r="K119" s="9">
        <v>6</v>
      </c>
      <c r="L119" s="9">
        <v>46.94</v>
      </c>
      <c r="M119" s="9">
        <v>140.88999999999999</v>
      </c>
      <c r="N119" s="9">
        <v>21.2</v>
      </c>
      <c r="O119" s="9">
        <v>0</v>
      </c>
      <c r="P119" s="9">
        <v>0</v>
      </c>
      <c r="Q119" s="9">
        <v>45</v>
      </c>
      <c r="R119" s="9">
        <v>0</v>
      </c>
      <c r="S119" s="17">
        <f t="shared" si="27"/>
        <v>476.01</v>
      </c>
      <c r="T119" s="9">
        <v>101.59</v>
      </c>
      <c r="U119" s="9">
        <v>0</v>
      </c>
      <c r="V119" s="17">
        <f t="shared" si="28"/>
        <v>101.59</v>
      </c>
      <c r="W119" s="9">
        <v>21.2</v>
      </c>
      <c r="X119" s="9">
        <v>0</v>
      </c>
      <c r="Y119" s="9">
        <v>72.75</v>
      </c>
      <c r="Z119" s="9">
        <v>0</v>
      </c>
      <c r="AA119" s="17">
        <f t="shared" si="29"/>
        <v>93.95</v>
      </c>
      <c r="AB119" s="9">
        <v>537.89</v>
      </c>
      <c r="AC119" s="17">
        <f t="shared" si="30"/>
        <v>537.89</v>
      </c>
      <c r="AE119" s="17">
        <f t="shared" si="31"/>
        <v>1209.44</v>
      </c>
    </row>
    <row r="120" spans="1:36">
      <c r="A120" s="23">
        <v>42475</v>
      </c>
      <c r="B120" s="9">
        <v>42.38</v>
      </c>
      <c r="C120" s="9">
        <v>0</v>
      </c>
      <c r="D120" s="9">
        <v>0</v>
      </c>
      <c r="E120" s="17">
        <f t="shared" si="26"/>
        <v>42.38</v>
      </c>
      <c r="F120" s="9">
        <v>69.5</v>
      </c>
      <c r="G120" s="9">
        <v>0</v>
      </c>
      <c r="H120" s="9">
        <v>44.26</v>
      </c>
      <c r="I120" s="9">
        <v>907.08</v>
      </c>
      <c r="J120" s="9">
        <v>3.37</v>
      </c>
      <c r="K120" s="9">
        <v>0</v>
      </c>
      <c r="L120" s="9">
        <v>64.27</v>
      </c>
      <c r="M120" s="9">
        <v>112.74</v>
      </c>
      <c r="N120" s="9">
        <v>58.03</v>
      </c>
      <c r="O120" s="9">
        <v>0</v>
      </c>
      <c r="P120" s="9">
        <v>0</v>
      </c>
      <c r="Q120" s="9">
        <v>3</v>
      </c>
      <c r="R120" s="9">
        <v>0</v>
      </c>
      <c r="S120" s="17">
        <f t="shared" si="27"/>
        <v>1262.25</v>
      </c>
      <c r="T120" s="9">
        <v>90.47</v>
      </c>
      <c r="U120" s="9">
        <v>0</v>
      </c>
      <c r="V120" s="17">
        <f t="shared" si="28"/>
        <v>90.47</v>
      </c>
      <c r="W120" s="9">
        <v>0.4</v>
      </c>
      <c r="X120" s="9">
        <v>3</v>
      </c>
      <c r="Y120" s="9">
        <v>6.86</v>
      </c>
      <c r="Z120" s="9">
        <v>0</v>
      </c>
      <c r="AA120" s="17">
        <f t="shared" si="29"/>
        <v>10.26</v>
      </c>
      <c r="AB120" s="9">
        <v>66.900000000000006</v>
      </c>
      <c r="AC120" s="17">
        <f t="shared" si="30"/>
        <v>66.900000000000006</v>
      </c>
      <c r="AE120" s="17">
        <f t="shared" si="31"/>
        <v>1472.2600000000002</v>
      </c>
    </row>
    <row r="121" spans="1:36">
      <c r="A121" s="23">
        <v>42478</v>
      </c>
      <c r="B121" s="9">
        <v>28.86</v>
      </c>
      <c r="C121" s="9">
        <v>0</v>
      </c>
      <c r="D121" s="9">
        <v>6.86</v>
      </c>
      <c r="E121" s="17">
        <f t="shared" si="26"/>
        <v>35.72</v>
      </c>
      <c r="F121" s="9">
        <v>74.5</v>
      </c>
      <c r="G121" s="9">
        <v>0</v>
      </c>
      <c r="H121" s="9">
        <v>30.56</v>
      </c>
      <c r="I121" s="9">
        <v>306.24</v>
      </c>
      <c r="J121" s="9">
        <v>3.05</v>
      </c>
      <c r="K121" s="9">
        <v>0</v>
      </c>
      <c r="L121" s="9">
        <v>76.239999999999995</v>
      </c>
      <c r="M121" s="9">
        <v>612.14</v>
      </c>
      <c r="N121" s="9">
        <v>16.190000000000001</v>
      </c>
      <c r="O121" s="9">
        <v>0</v>
      </c>
      <c r="P121" s="9">
        <v>40.5</v>
      </c>
      <c r="Q121" s="9">
        <v>224.4</v>
      </c>
      <c r="R121" s="9">
        <v>0</v>
      </c>
      <c r="S121" s="17">
        <f t="shared" si="27"/>
        <v>1383.8200000000002</v>
      </c>
      <c r="T121" s="9">
        <v>303.2</v>
      </c>
      <c r="U121" s="9">
        <v>0</v>
      </c>
      <c r="V121" s="17">
        <f t="shared" si="28"/>
        <v>303.2</v>
      </c>
      <c r="W121" s="9">
        <v>4.07</v>
      </c>
      <c r="X121" s="9">
        <v>0</v>
      </c>
      <c r="Y121" s="9">
        <v>37.53</v>
      </c>
      <c r="Z121" s="9">
        <v>0</v>
      </c>
      <c r="AA121" s="17">
        <f t="shared" si="29"/>
        <v>41.6</v>
      </c>
      <c r="AB121" s="9">
        <v>496.44</v>
      </c>
      <c r="AC121" s="17">
        <f t="shared" si="30"/>
        <v>496.44</v>
      </c>
      <c r="AE121" s="17">
        <f t="shared" si="31"/>
        <v>2260.7800000000002</v>
      </c>
    </row>
    <row r="122" spans="1:36">
      <c r="A122" s="23">
        <v>42479</v>
      </c>
      <c r="B122" s="9">
        <v>42.54</v>
      </c>
      <c r="C122" s="9">
        <v>0</v>
      </c>
      <c r="D122" s="9">
        <v>0</v>
      </c>
      <c r="E122" s="17">
        <f t="shared" si="26"/>
        <v>42.54</v>
      </c>
      <c r="F122" s="9">
        <v>97</v>
      </c>
      <c r="G122" s="9">
        <v>2</v>
      </c>
      <c r="H122" s="9">
        <v>48.22</v>
      </c>
      <c r="I122" s="9">
        <v>151.37</v>
      </c>
      <c r="J122" s="9">
        <v>11.05</v>
      </c>
      <c r="K122" s="9">
        <v>6</v>
      </c>
      <c r="L122" s="9">
        <v>46.97</v>
      </c>
      <c r="M122" s="9">
        <v>0</v>
      </c>
      <c r="N122" s="9">
        <v>23.44</v>
      </c>
      <c r="O122" s="9">
        <v>0</v>
      </c>
      <c r="P122" s="9">
        <v>0</v>
      </c>
      <c r="Q122" s="9">
        <v>0</v>
      </c>
      <c r="R122" s="9">
        <v>0</v>
      </c>
      <c r="S122" s="17">
        <f t="shared" si="27"/>
        <v>386.05</v>
      </c>
      <c r="T122" s="9">
        <v>533.65</v>
      </c>
      <c r="U122" s="9">
        <v>0</v>
      </c>
      <c r="V122" s="17">
        <f t="shared" si="28"/>
        <v>533.65</v>
      </c>
      <c r="W122" s="9">
        <v>0.15</v>
      </c>
      <c r="X122" s="9">
        <v>3</v>
      </c>
      <c r="Y122" s="9">
        <v>14.44</v>
      </c>
      <c r="Z122" s="9">
        <v>0</v>
      </c>
      <c r="AA122" s="17">
        <f t="shared" si="29"/>
        <v>17.59</v>
      </c>
      <c r="AB122" s="9">
        <v>24.01</v>
      </c>
      <c r="AC122" s="17">
        <f t="shared" si="30"/>
        <v>24.01</v>
      </c>
      <c r="AE122" s="17">
        <f t="shared" si="31"/>
        <v>1003.8399999999999</v>
      </c>
    </row>
    <row r="123" spans="1:36">
      <c r="A123" s="23">
        <v>42480</v>
      </c>
      <c r="B123" s="9">
        <v>667.94</v>
      </c>
      <c r="C123" s="9">
        <v>0</v>
      </c>
      <c r="D123" s="9">
        <v>0</v>
      </c>
      <c r="E123" s="17">
        <f t="shared" si="26"/>
        <v>667.94</v>
      </c>
      <c r="F123" s="9">
        <v>93</v>
      </c>
      <c r="G123" s="9">
        <v>6</v>
      </c>
      <c r="H123" s="9">
        <v>160.51</v>
      </c>
      <c r="I123" s="9">
        <v>1214.4100000000001</v>
      </c>
      <c r="J123" s="9">
        <v>0</v>
      </c>
      <c r="K123" s="9">
        <v>0</v>
      </c>
      <c r="L123" s="9">
        <v>280.92</v>
      </c>
      <c r="M123" s="9">
        <v>262.55</v>
      </c>
      <c r="N123" s="9">
        <v>113.67</v>
      </c>
      <c r="O123" s="9">
        <v>0</v>
      </c>
      <c r="P123" s="9">
        <v>0</v>
      </c>
      <c r="Q123" s="9">
        <v>2924.84</v>
      </c>
      <c r="R123" s="9">
        <v>0</v>
      </c>
      <c r="S123" s="17">
        <f t="shared" si="27"/>
        <v>5055.8999999999996</v>
      </c>
      <c r="T123" s="9">
        <v>394.06</v>
      </c>
      <c r="U123" s="9">
        <v>0</v>
      </c>
      <c r="V123" s="17">
        <f t="shared" si="28"/>
        <v>394.06</v>
      </c>
      <c r="W123" s="9">
        <v>0.03</v>
      </c>
      <c r="X123" s="9">
        <v>0</v>
      </c>
      <c r="Y123" s="9">
        <v>50.74</v>
      </c>
      <c r="Z123" s="9">
        <v>0</v>
      </c>
      <c r="AA123" s="17">
        <f t="shared" si="29"/>
        <v>50.77</v>
      </c>
      <c r="AB123" s="9"/>
      <c r="AC123" s="17">
        <f t="shared" si="30"/>
        <v>0</v>
      </c>
      <c r="AE123" s="17">
        <f t="shared" si="31"/>
        <v>6168.67</v>
      </c>
    </row>
    <row r="124" spans="1:36">
      <c r="A124" s="23">
        <v>42481</v>
      </c>
      <c r="B124" s="9">
        <v>1725.63</v>
      </c>
      <c r="C124" s="9">
        <v>0</v>
      </c>
      <c r="D124" s="9">
        <v>3.43</v>
      </c>
      <c r="E124" s="17">
        <f t="shared" si="26"/>
        <v>1729.0600000000002</v>
      </c>
      <c r="F124" s="9">
        <v>135</v>
      </c>
      <c r="G124" s="9">
        <v>2</v>
      </c>
      <c r="H124" s="9">
        <v>50.16</v>
      </c>
      <c r="I124" s="9">
        <v>615.22</v>
      </c>
      <c r="J124" s="9">
        <v>4.41</v>
      </c>
      <c r="K124" s="9">
        <v>0</v>
      </c>
      <c r="L124" s="9">
        <v>196.04</v>
      </c>
      <c r="M124" s="9">
        <v>126.13</v>
      </c>
      <c r="N124" s="9">
        <v>60.36</v>
      </c>
      <c r="O124" s="9">
        <v>0</v>
      </c>
      <c r="P124" s="9">
        <v>0</v>
      </c>
      <c r="Q124" s="9">
        <v>820</v>
      </c>
      <c r="R124" s="9">
        <v>0</v>
      </c>
      <c r="S124" s="17">
        <f t="shared" si="27"/>
        <v>2009.32</v>
      </c>
      <c r="T124" s="9">
        <v>382.89</v>
      </c>
      <c r="U124" s="9">
        <v>0</v>
      </c>
      <c r="V124" s="17">
        <f t="shared" si="28"/>
        <v>382.89</v>
      </c>
      <c r="W124" s="9">
        <v>1.3</v>
      </c>
      <c r="X124" s="9">
        <v>0</v>
      </c>
      <c r="Y124" s="9">
        <v>51.01</v>
      </c>
      <c r="Z124" s="9">
        <v>0</v>
      </c>
      <c r="AA124" s="17">
        <f t="shared" si="29"/>
        <v>52.309999999999995</v>
      </c>
      <c r="AB124" s="9">
        <v>120.02</v>
      </c>
      <c r="AC124" s="17">
        <f t="shared" si="30"/>
        <v>120.02</v>
      </c>
      <c r="AE124" s="17">
        <f t="shared" si="31"/>
        <v>4293.6000000000004</v>
      </c>
    </row>
    <row r="125" spans="1:36">
      <c r="A125" s="23">
        <v>42482</v>
      </c>
      <c r="B125" s="9">
        <v>4148.1000000000004</v>
      </c>
      <c r="C125" s="9">
        <v>0</v>
      </c>
      <c r="D125" s="9">
        <v>0</v>
      </c>
      <c r="E125" s="17">
        <f t="shared" si="26"/>
        <v>4148.1000000000004</v>
      </c>
      <c r="F125" s="9">
        <v>71</v>
      </c>
      <c r="G125" s="9">
        <v>0</v>
      </c>
      <c r="H125" s="9">
        <v>18.98</v>
      </c>
      <c r="I125" s="9">
        <v>2194.16</v>
      </c>
      <c r="J125" s="9">
        <v>4.49</v>
      </c>
      <c r="K125" s="9">
        <v>0</v>
      </c>
      <c r="L125" s="9">
        <v>1156.49</v>
      </c>
      <c r="M125" s="9">
        <v>147.22999999999999</v>
      </c>
      <c r="N125" s="9">
        <v>76.88</v>
      </c>
      <c r="O125" s="9">
        <v>12000</v>
      </c>
      <c r="P125" s="9">
        <v>2.5</v>
      </c>
      <c r="Q125" s="9">
        <v>4000</v>
      </c>
      <c r="R125" s="9">
        <v>0</v>
      </c>
      <c r="S125" s="17">
        <f t="shared" si="27"/>
        <v>19671.73</v>
      </c>
      <c r="T125" s="9">
        <v>221.26</v>
      </c>
      <c r="U125" s="9">
        <v>0</v>
      </c>
      <c r="V125" s="17">
        <f t="shared" si="28"/>
        <v>221.26</v>
      </c>
      <c r="W125" s="9">
        <v>3.13</v>
      </c>
      <c r="X125" s="9">
        <v>3</v>
      </c>
      <c r="Y125" s="9">
        <v>182.65</v>
      </c>
      <c r="Z125" s="9">
        <v>0</v>
      </c>
      <c r="AA125" s="17">
        <f t="shared" si="29"/>
        <v>188.78</v>
      </c>
      <c r="AB125" s="9">
        <v>392.52</v>
      </c>
      <c r="AC125" s="17">
        <f t="shared" si="30"/>
        <v>392.52</v>
      </c>
      <c r="AE125" s="17">
        <f t="shared" si="31"/>
        <v>24622.39</v>
      </c>
    </row>
    <row r="126" spans="1:36">
      <c r="A126" s="23">
        <v>42485</v>
      </c>
      <c r="B126" s="9">
        <v>2173.7399999999998</v>
      </c>
      <c r="C126" s="9">
        <v>0</v>
      </c>
      <c r="D126" s="9">
        <v>3.43</v>
      </c>
      <c r="E126" s="17">
        <f t="shared" si="26"/>
        <v>2177.1699999999996</v>
      </c>
      <c r="F126" s="9">
        <v>106</v>
      </c>
      <c r="G126" s="9">
        <v>0</v>
      </c>
      <c r="H126" s="9">
        <v>80.290000000000006</v>
      </c>
      <c r="I126" s="9">
        <v>365.49</v>
      </c>
      <c r="J126" s="9">
        <v>0</v>
      </c>
      <c r="K126" s="9">
        <v>0</v>
      </c>
      <c r="L126" s="9">
        <f>5.31+16.07+210.69</f>
        <v>232.07</v>
      </c>
      <c r="M126" s="9">
        <v>422.93</v>
      </c>
      <c r="N126" s="9">
        <v>57.34</v>
      </c>
      <c r="O126" s="9">
        <v>0</v>
      </c>
      <c r="P126" s="9">
        <v>0</v>
      </c>
      <c r="Q126" s="9">
        <v>294.52</v>
      </c>
      <c r="R126" s="9">
        <v>0</v>
      </c>
      <c r="S126" s="17">
        <f t="shared" si="27"/>
        <v>1558.6399999999999</v>
      </c>
      <c r="T126" s="9">
        <v>322.39</v>
      </c>
      <c r="U126" s="9">
        <v>0</v>
      </c>
      <c r="V126" s="17">
        <f t="shared" si="28"/>
        <v>322.39</v>
      </c>
      <c r="W126" s="9">
        <v>35.39</v>
      </c>
      <c r="X126" s="9">
        <v>3</v>
      </c>
      <c r="Y126" s="9">
        <f>203.36+15.15</f>
        <v>218.51000000000002</v>
      </c>
      <c r="Z126" s="9">
        <v>0</v>
      </c>
      <c r="AA126" s="17">
        <f t="shared" si="29"/>
        <v>256.90000000000003</v>
      </c>
      <c r="AB126" s="9">
        <v>1131.5</v>
      </c>
      <c r="AC126" s="17">
        <f t="shared" si="30"/>
        <v>1131.5</v>
      </c>
      <c r="AE126" s="17">
        <f t="shared" si="31"/>
        <v>5446.5999999999995</v>
      </c>
    </row>
    <row r="127" spans="1:36">
      <c r="A127" s="23">
        <v>42486</v>
      </c>
      <c r="B127" s="9">
        <v>13.48</v>
      </c>
      <c r="C127" s="9">
        <v>0</v>
      </c>
      <c r="D127" s="9">
        <v>0</v>
      </c>
      <c r="E127" s="17">
        <f t="shared" ref="E127:E128" si="32">SUM(B127:D127)</f>
        <v>13.48</v>
      </c>
      <c r="F127" s="9">
        <v>89.5</v>
      </c>
      <c r="G127" s="9">
        <v>0</v>
      </c>
      <c r="H127" s="9">
        <v>5</v>
      </c>
      <c r="I127" s="9">
        <v>8.91</v>
      </c>
      <c r="J127" s="9">
        <v>0</v>
      </c>
      <c r="K127" s="9">
        <v>0</v>
      </c>
      <c r="L127" s="9">
        <v>28.16</v>
      </c>
      <c r="M127" s="9">
        <v>0</v>
      </c>
      <c r="N127" s="9">
        <v>1.2</v>
      </c>
      <c r="O127" s="9">
        <v>0</v>
      </c>
      <c r="P127" s="9">
        <v>0</v>
      </c>
      <c r="Q127" s="9">
        <v>20</v>
      </c>
      <c r="R127" s="9">
        <v>0</v>
      </c>
      <c r="S127" s="17">
        <f t="shared" ref="S127:S128" si="33">SUM(F127:R127)</f>
        <v>152.76999999999998</v>
      </c>
      <c r="T127" s="9">
        <v>351.85</v>
      </c>
      <c r="U127" s="9">
        <v>0</v>
      </c>
      <c r="V127" s="17">
        <f t="shared" ref="V127:V128" si="34">SUM(T127:U127)</f>
        <v>351.85</v>
      </c>
      <c r="W127" s="9">
        <v>0</v>
      </c>
      <c r="X127" s="9">
        <v>0</v>
      </c>
      <c r="Y127" s="9">
        <v>11.88</v>
      </c>
      <c r="Z127" s="9">
        <v>0</v>
      </c>
      <c r="AA127" s="17">
        <f t="shared" ref="AA127:AA128" si="35">SUM(W127:Z127)</f>
        <v>11.88</v>
      </c>
      <c r="AB127" s="9">
        <v>68.86</v>
      </c>
      <c r="AC127" s="17">
        <f t="shared" ref="AC127:AC128" si="36">SUM(AB127)</f>
        <v>68.86</v>
      </c>
      <c r="AE127" s="17">
        <f t="shared" ref="AE127:AE128" si="37">AC127+AA127+V127+S127+E127</f>
        <v>598.84</v>
      </c>
    </row>
    <row r="128" spans="1:36">
      <c r="A128" s="23">
        <v>42487</v>
      </c>
      <c r="B128" s="9">
        <v>1689.75</v>
      </c>
      <c r="C128" s="9">
        <v>0</v>
      </c>
      <c r="D128" s="9">
        <v>3.43</v>
      </c>
      <c r="E128" s="17">
        <f t="shared" si="32"/>
        <v>1693.18</v>
      </c>
      <c r="F128" s="9">
        <v>114</v>
      </c>
      <c r="G128" s="9">
        <v>0</v>
      </c>
      <c r="H128" s="9">
        <v>66.81</v>
      </c>
      <c r="I128" s="9">
        <v>1748.97</v>
      </c>
      <c r="J128" s="9">
        <v>231.28</v>
      </c>
      <c r="K128" s="9">
        <v>0</v>
      </c>
      <c r="L128" s="9">
        <v>302.58999999999997</v>
      </c>
      <c r="M128" s="9">
        <v>249.42</v>
      </c>
      <c r="N128" s="9">
        <v>108.23</v>
      </c>
      <c r="O128" s="9">
        <v>0</v>
      </c>
      <c r="P128" s="9">
        <v>0</v>
      </c>
      <c r="Q128" s="9">
        <v>36.4</v>
      </c>
      <c r="R128" s="9">
        <v>0</v>
      </c>
      <c r="S128" s="17">
        <f t="shared" si="33"/>
        <v>2857.7000000000003</v>
      </c>
      <c r="T128" s="9">
        <v>210.37</v>
      </c>
      <c r="U128" s="9">
        <v>0</v>
      </c>
      <c r="V128" s="17">
        <f t="shared" si="34"/>
        <v>210.37</v>
      </c>
      <c r="W128" s="9">
        <v>0.75</v>
      </c>
      <c r="X128" s="9">
        <v>0</v>
      </c>
      <c r="Y128" s="9">
        <v>30.01</v>
      </c>
      <c r="Z128" s="9">
        <v>0</v>
      </c>
      <c r="AA128" s="17">
        <f t="shared" si="35"/>
        <v>30.76</v>
      </c>
      <c r="AB128" s="9">
        <v>1769.46</v>
      </c>
      <c r="AC128" s="17">
        <f t="shared" si="36"/>
        <v>1769.46</v>
      </c>
      <c r="AE128" s="17">
        <f t="shared" si="37"/>
        <v>6561.4700000000012</v>
      </c>
    </row>
    <row r="129" spans="1:33">
      <c r="A129" s="23">
        <v>42488</v>
      </c>
      <c r="B129" s="9">
        <v>0</v>
      </c>
      <c r="C129" s="9">
        <v>0</v>
      </c>
      <c r="D129" s="9">
        <v>0</v>
      </c>
      <c r="E129" s="17">
        <f t="shared" si="26"/>
        <v>0</v>
      </c>
      <c r="F129" s="9">
        <v>59.5</v>
      </c>
      <c r="G129" s="9">
        <v>0</v>
      </c>
      <c r="H129" s="9">
        <v>22.81</v>
      </c>
      <c r="I129" s="9">
        <v>118.66</v>
      </c>
      <c r="J129" s="9">
        <v>2.8</v>
      </c>
      <c r="K129" s="9">
        <v>0</v>
      </c>
      <c r="L129" s="9">
        <v>23</v>
      </c>
      <c r="M129" s="9">
        <v>140.88999999999999</v>
      </c>
      <c r="N129" s="9">
        <v>17.97</v>
      </c>
      <c r="O129" s="9">
        <v>0</v>
      </c>
      <c r="P129" s="9">
        <v>5</v>
      </c>
      <c r="Q129" s="9">
        <v>0</v>
      </c>
      <c r="R129" s="9"/>
      <c r="S129" s="17">
        <f t="shared" si="27"/>
        <v>390.63</v>
      </c>
      <c r="T129" s="9">
        <v>227.1</v>
      </c>
      <c r="U129" s="9">
        <v>0</v>
      </c>
      <c r="V129" s="17">
        <f t="shared" si="28"/>
        <v>227.1</v>
      </c>
      <c r="W129" s="9">
        <v>0</v>
      </c>
      <c r="X129" s="9">
        <v>3</v>
      </c>
      <c r="Y129" s="9">
        <v>8.58</v>
      </c>
      <c r="Z129" s="9">
        <v>0</v>
      </c>
      <c r="AA129" s="17">
        <f t="shared" si="29"/>
        <v>11.58</v>
      </c>
      <c r="AB129" s="9">
        <v>5</v>
      </c>
      <c r="AC129" s="17">
        <f t="shared" si="30"/>
        <v>5</v>
      </c>
      <c r="AE129" s="17">
        <f t="shared" si="31"/>
        <v>634.30999999999995</v>
      </c>
    </row>
    <row r="130" spans="1:33">
      <c r="A130" s="23">
        <v>42489</v>
      </c>
      <c r="B130" s="9">
        <v>1017.12</v>
      </c>
      <c r="C130" s="9">
        <v>0</v>
      </c>
      <c r="D130" s="9">
        <v>6.86</v>
      </c>
      <c r="E130" s="17">
        <f t="shared" si="26"/>
        <v>1023.98</v>
      </c>
      <c r="F130" s="9">
        <v>69.5</v>
      </c>
      <c r="G130" s="9">
        <v>0</v>
      </c>
      <c r="H130" s="9">
        <v>65.03</v>
      </c>
      <c r="I130" s="9">
        <v>353.71</v>
      </c>
      <c r="J130" s="9">
        <v>4.41</v>
      </c>
      <c r="K130" s="9">
        <v>0</v>
      </c>
      <c r="L130" s="9">
        <v>326.38</v>
      </c>
      <c r="M130" s="9">
        <v>109.62</v>
      </c>
      <c r="N130" s="9">
        <v>50.1</v>
      </c>
      <c r="O130" s="9">
        <v>0</v>
      </c>
      <c r="P130" s="9">
        <v>0</v>
      </c>
      <c r="Q130" s="9">
        <v>38</v>
      </c>
      <c r="R130" s="9">
        <v>0</v>
      </c>
      <c r="S130" s="17">
        <f t="shared" si="27"/>
        <v>1016.75</v>
      </c>
      <c r="T130" s="9">
        <v>323.10000000000002</v>
      </c>
      <c r="U130" s="9">
        <v>0</v>
      </c>
      <c r="V130" s="17">
        <f t="shared" si="28"/>
        <v>323.10000000000002</v>
      </c>
      <c r="W130" s="9">
        <v>12.93</v>
      </c>
      <c r="X130" s="9">
        <v>6</v>
      </c>
      <c r="Y130" s="9">
        <v>282.22000000000003</v>
      </c>
      <c r="Z130" s="9">
        <v>0</v>
      </c>
      <c r="AA130" s="17">
        <f t="shared" si="29"/>
        <v>301.15000000000003</v>
      </c>
      <c r="AB130" s="9">
        <v>4502.55</v>
      </c>
      <c r="AC130" s="17">
        <f t="shared" si="30"/>
        <v>4502.55</v>
      </c>
      <c r="AE130" s="17">
        <f t="shared" si="31"/>
        <v>7167.5300000000007</v>
      </c>
    </row>
    <row r="131" spans="1:33">
      <c r="B131" s="9"/>
      <c r="C131" s="9"/>
      <c r="D131" s="9"/>
      <c r="E131" s="17">
        <f t="shared" si="26"/>
        <v>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7">
        <f t="shared" si="27"/>
        <v>0</v>
      </c>
      <c r="T131" s="9"/>
      <c r="U131" s="9"/>
      <c r="V131" s="17">
        <f t="shared" si="28"/>
        <v>0</v>
      </c>
      <c r="W131" s="9"/>
      <c r="X131" s="9"/>
      <c r="Y131" s="9"/>
      <c r="Z131" s="9"/>
      <c r="AA131" s="17">
        <f t="shared" si="29"/>
        <v>0</v>
      </c>
      <c r="AB131" s="9"/>
      <c r="AC131" s="17">
        <f t="shared" si="30"/>
        <v>0</v>
      </c>
      <c r="AE131" s="17">
        <f t="shared" si="31"/>
        <v>0</v>
      </c>
    </row>
    <row r="132" spans="1:33">
      <c r="B132" s="9"/>
      <c r="C132" s="9"/>
      <c r="D132" s="9"/>
      <c r="E132" s="17">
        <f t="shared" si="26"/>
        <v>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7">
        <f t="shared" si="27"/>
        <v>0</v>
      </c>
      <c r="T132" s="9"/>
      <c r="U132" s="9"/>
      <c r="V132" s="17">
        <f t="shared" si="28"/>
        <v>0</v>
      </c>
      <c r="W132" s="9"/>
      <c r="X132" s="9"/>
      <c r="Y132" s="9"/>
      <c r="Z132" s="9"/>
      <c r="AA132" s="17">
        <f t="shared" si="29"/>
        <v>0</v>
      </c>
      <c r="AB132" s="9"/>
      <c r="AC132" s="17">
        <f t="shared" si="30"/>
        <v>0</v>
      </c>
      <c r="AE132" s="17">
        <f t="shared" si="31"/>
        <v>0</v>
      </c>
    </row>
    <row r="133" spans="1:33">
      <c r="B133" s="9"/>
      <c r="C133" s="9"/>
      <c r="D133" s="9"/>
      <c r="E133" s="17">
        <f t="shared" si="26"/>
        <v>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7">
        <f t="shared" si="27"/>
        <v>0</v>
      </c>
      <c r="T133" s="9"/>
      <c r="U133" s="9"/>
      <c r="V133" s="17">
        <f t="shared" si="28"/>
        <v>0</v>
      </c>
      <c r="W133" s="9"/>
      <c r="X133" s="9"/>
      <c r="Y133" s="9"/>
      <c r="Z133" s="9"/>
      <c r="AA133" s="17">
        <f t="shared" si="29"/>
        <v>0</v>
      </c>
      <c r="AB133" s="9"/>
      <c r="AC133" s="17">
        <f t="shared" si="30"/>
        <v>0</v>
      </c>
      <c r="AE133" s="17">
        <f t="shared" si="31"/>
        <v>0</v>
      </c>
    </row>
    <row r="134" spans="1:33">
      <c r="B134" s="9"/>
      <c r="C134" s="9"/>
      <c r="D134" s="9"/>
      <c r="E134" s="17">
        <f t="shared" si="26"/>
        <v>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7">
        <f t="shared" si="27"/>
        <v>0</v>
      </c>
      <c r="T134" s="9"/>
      <c r="U134" s="9"/>
      <c r="V134" s="17">
        <f t="shared" si="28"/>
        <v>0</v>
      </c>
      <c r="W134" s="9"/>
      <c r="X134" s="9"/>
      <c r="Y134" s="9"/>
      <c r="Z134" s="9"/>
      <c r="AA134" s="17">
        <f t="shared" si="29"/>
        <v>0</v>
      </c>
      <c r="AB134" s="9"/>
      <c r="AC134" s="17">
        <f t="shared" si="30"/>
        <v>0</v>
      </c>
      <c r="AE134" s="17">
        <f t="shared" si="31"/>
        <v>0</v>
      </c>
    </row>
    <row r="135" spans="1:33">
      <c r="B135" s="9"/>
      <c r="C135" s="9"/>
      <c r="D135" s="9"/>
      <c r="E135" s="17">
        <f t="shared" si="26"/>
        <v>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7">
        <f t="shared" si="27"/>
        <v>0</v>
      </c>
      <c r="T135" s="9"/>
      <c r="U135" s="9"/>
      <c r="V135" s="17">
        <f t="shared" si="28"/>
        <v>0</v>
      </c>
      <c r="W135" s="9"/>
      <c r="X135" s="9"/>
      <c r="Y135" s="9"/>
      <c r="Z135" s="9"/>
      <c r="AA135" s="17">
        <f t="shared" si="29"/>
        <v>0</v>
      </c>
      <c r="AB135" s="9"/>
      <c r="AC135" s="17">
        <f t="shared" si="30"/>
        <v>0</v>
      </c>
      <c r="AE135" s="17">
        <f t="shared" si="31"/>
        <v>0</v>
      </c>
    </row>
    <row r="136" spans="1:33">
      <c r="B136" s="9"/>
      <c r="C136" s="9"/>
      <c r="D136" s="9"/>
      <c r="E136" s="17">
        <f t="shared" si="26"/>
        <v>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7">
        <f t="shared" si="27"/>
        <v>0</v>
      </c>
      <c r="T136" s="9"/>
      <c r="U136" s="9"/>
      <c r="V136" s="17">
        <f t="shared" si="28"/>
        <v>0</v>
      </c>
      <c r="W136" s="9"/>
      <c r="X136" s="9"/>
      <c r="Y136" s="9"/>
      <c r="Z136" s="9"/>
      <c r="AA136" s="17">
        <f t="shared" si="29"/>
        <v>0</v>
      </c>
      <c r="AB136" s="9"/>
      <c r="AC136" s="17">
        <f t="shared" si="30"/>
        <v>0</v>
      </c>
      <c r="AE136" s="17">
        <f t="shared" si="31"/>
        <v>0</v>
      </c>
    </row>
    <row r="137" spans="1:33">
      <c r="B137" s="9"/>
      <c r="C137" s="9"/>
      <c r="D137" s="9"/>
      <c r="E137" s="17">
        <f t="shared" si="26"/>
        <v>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7">
        <f t="shared" si="27"/>
        <v>0</v>
      </c>
      <c r="T137" s="9"/>
      <c r="U137" s="9"/>
      <c r="V137" s="17">
        <f t="shared" si="28"/>
        <v>0</v>
      </c>
      <c r="W137" s="9"/>
      <c r="X137" s="9"/>
      <c r="Y137" s="9"/>
      <c r="Z137" s="9"/>
      <c r="AA137" s="17">
        <f t="shared" si="29"/>
        <v>0</v>
      </c>
      <c r="AB137" s="9"/>
      <c r="AC137" s="17">
        <f t="shared" si="30"/>
        <v>0</v>
      </c>
      <c r="AE137" s="17">
        <f t="shared" si="31"/>
        <v>0</v>
      </c>
    </row>
    <row r="138" spans="1:33">
      <c r="B138" s="9"/>
      <c r="C138" s="9"/>
      <c r="D138" s="9"/>
      <c r="E138" s="17">
        <f t="shared" si="26"/>
        <v>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7">
        <f t="shared" si="27"/>
        <v>0</v>
      </c>
      <c r="T138" s="9"/>
      <c r="U138" s="9"/>
      <c r="V138" s="17">
        <f t="shared" si="28"/>
        <v>0</v>
      </c>
      <c r="W138" s="9"/>
      <c r="X138" s="9"/>
      <c r="Y138" s="9"/>
      <c r="Z138" s="9"/>
      <c r="AA138" s="17">
        <f t="shared" si="29"/>
        <v>0</v>
      </c>
      <c r="AB138" s="9"/>
      <c r="AC138" s="17">
        <f t="shared" si="30"/>
        <v>0</v>
      </c>
      <c r="AE138" s="17">
        <f t="shared" si="31"/>
        <v>0</v>
      </c>
    </row>
    <row r="139" spans="1:33">
      <c r="B139" s="9"/>
      <c r="C139" s="9"/>
      <c r="D139" s="9"/>
      <c r="E139" s="17">
        <f t="shared" si="26"/>
        <v>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7">
        <f t="shared" si="27"/>
        <v>0</v>
      </c>
      <c r="T139" s="9"/>
      <c r="U139" s="9"/>
      <c r="V139" s="17">
        <f t="shared" si="28"/>
        <v>0</v>
      </c>
      <c r="W139" s="9"/>
      <c r="X139" s="9"/>
      <c r="Y139" s="9"/>
      <c r="Z139" s="9"/>
      <c r="AA139" s="17">
        <f t="shared" si="29"/>
        <v>0</v>
      </c>
      <c r="AB139" s="9"/>
      <c r="AC139" s="17">
        <f t="shared" si="30"/>
        <v>0</v>
      </c>
      <c r="AE139" s="17">
        <f t="shared" si="31"/>
        <v>0</v>
      </c>
    </row>
    <row r="140" spans="1:33">
      <c r="B140" s="9"/>
      <c r="C140" s="9"/>
      <c r="D140" s="9"/>
      <c r="E140" s="10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7"/>
      <c r="T140" s="9"/>
      <c r="U140" s="9"/>
      <c r="V140" s="17"/>
      <c r="W140" s="9"/>
      <c r="X140" s="9"/>
      <c r="Y140" s="9"/>
      <c r="Z140" s="9"/>
      <c r="AA140" s="17"/>
      <c r="AB140" s="9"/>
      <c r="AC140" s="17"/>
      <c r="AE140" s="17"/>
    </row>
    <row r="141" spans="1:33" ht="15.75">
      <c r="B141" s="9">
        <f>SUM(B109:B139)</f>
        <v>13576.980000000001</v>
      </c>
      <c r="C141" s="9">
        <f t="shared" ref="C141:AE141" si="38">SUM(C109:C139)</f>
        <v>0</v>
      </c>
      <c r="D141" s="9">
        <f t="shared" si="38"/>
        <v>51.449999999999996</v>
      </c>
      <c r="E141" s="9">
        <f t="shared" si="38"/>
        <v>13628.43</v>
      </c>
      <c r="F141" s="9">
        <f t="shared" si="38"/>
        <v>1861</v>
      </c>
      <c r="G141" s="9">
        <f t="shared" si="38"/>
        <v>15</v>
      </c>
      <c r="H141" s="9">
        <f t="shared" si="38"/>
        <v>915.34999999999991</v>
      </c>
      <c r="I141" s="9">
        <f t="shared" si="38"/>
        <v>11323.309999999998</v>
      </c>
      <c r="J141" s="9">
        <f t="shared" si="38"/>
        <v>324.26</v>
      </c>
      <c r="K141" s="9">
        <f t="shared" si="38"/>
        <v>42</v>
      </c>
      <c r="L141" s="9">
        <f t="shared" si="38"/>
        <v>3710.1900000000005</v>
      </c>
      <c r="M141" s="9">
        <f t="shared" si="38"/>
        <v>4387.62</v>
      </c>
      <c r="N141" s="9">
        <f t="shared" si="38"/>
        <v>838.37000000000012</v>
      </c>
      <c r="O141" s="9">
        <f t="shared" si="38"/>
        <v>13002.58</v>
      </c>
      <c r="P141" s="9">
        <f t="shared" si="38"/>
        <v>100.5</v>
      </c>
      <c r="Q141" s="9">
        <f t="shared" si="38"/>
        <v>8819.16</v>
      </c>
      <c r="R141" s="9">
        <f t="shared" si="38"/>
        <v>0</v>
      </c>
      <c r="S141" s="9">
        <f t="shared" si="38"/>
        <v>45339.339999999989</v>
      </c>
      <c r="T141" s="9">
        <f t="shared" si="38"/>
        <v>5776.130000000001</v>
      </c>
      <c r="U141" s="9">
        <f t="shared" si="38"/>
        <v>0</v>
      </c>
      <c r="V141" s="9">
        <f t="shared" si="38"/>
        <v>5776.130000000001</v>
      </c>
      <c r="W141" s="9">
        <f t="shared" si="38"/>
        <v>128.84</v>
      </c>
      <c r="X141" s="9">
        <f t="shared" si="38"/>
        <v>33</v>
      </c>
      <c r="Y141" s="9">
        <f t="shared" si="38"/>
        <v>1351.45</v>
      </c>
      <c r="Z141" s="9">
        <f t="shared" si="38"/>
        <v>0</v>
      </c>
      <c r="AA141" s="9">
        <f t="shared" si="38"/>
        <v>1513.2900000000002</v>
      </c>
      <c r="AB141" s="9">
        <f t="shared" si="38"/>
        <v>16506.960000000003</v>
      </c>
      <c r="AC141" s="9">
        <f t="shared" si="38"/>
        <v>16506.960000000003</v>
      </c>
      <c r="AD141" s="9">
        <f t="shared" si="38"/>
        <v>0</v>
      </c>
      <c r="AE141" s="9">
        <f t="shared" si="38"/>
        <v>82764.149999999994</v>
      </c>
      <c r="AF141" s="9">
        <f t="shared" ref="AF141:AG141" si="39">SUM(AF120:AF140)</f>
        <v>0</v>
      </c>
      <c r="AG141" s="9">
        <f t="shared" si="39"/>
        <v>0</v>
      </c>
    </row>
    <row r="142" spans="1:33">
      <c r="B142" s="9"/>
      <c r="C142" s="9"/>
      <c r="D142" s="9"/>
      <c r="E142" s="10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0"/>
      <c r="T142" s="9"/>
      <c r="U142" s="9"/>
      <c r="V142" s="10"/>
      <c r="W142" s="9"/>
      <c r="X142" s="9"/>
      <c r="Y142" s="9"/>
      <c r="Z142" s="9"/>
      <c r="AA142" s="10"/>
      <c r="AB142" s="9"/>
      <c r="AC142" s="17" t="s">
        <v>98</v>
      </c>
      <c r="AE142" s="191">
        <v>35673.730000000003</v>
      </c>
    </row>
    <row r="143" spans="1:33">
      <c r="B143" s="9"/>
      <c r="C143" s="9"/>
      <c r="D143" s="9"/>
      <c r="E143" s="10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0"/>
      <c r="T143" s="9"/>
      <c r="U143" s="9"/>
      <c r="V143" s="10"/>
      <c r="W143" s="9"/>
      <c r="X143" s="9"/>
      <c r="Y143" s="9"/>
      <c r="Z143" s="9"/>
      <c r="AA143" s="10"/>
      <c r="AB143" s="9"/>
      <c r="AC143" s="17" t="s">
        <v>99</v>
      </c>
      <c r="AE143" s="191">
        <v>107021.18</v>
      </c>
    </row>
    <row r="144" spans="1:33" ht="20.25">
      <c r="B144" s="9"/>
      <c r="C144" s="9"/>
      <c r="D144" s="9"/>
      <c r="E144" s="37" t="s">
        <v>28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7"/>
      <c r="T144" s="9"/>
      <c r="U144" s="9"/>
      <c r="V144" s="17"/>
      <c r="W144" s="9"/>
      <c r="X144" s="9"/>
      <c r="Y144" s="9"/>
      <c r="Z144" s="9"/>
      <c r="AA144" s="17"/>
      <c r="AB144" s="9"/>
      <c r="AC144" s="190" t="s">
        <v>100</v>
      </c>
      <c r="AE144" s="191">
        <v>0</v>
      </c>
    </row>
    <row r="145" spans="1:31" ht="23.25">
      <c r="B145" s="9"/>
      <c r="C145" s="9"/>
      <c r="D145" s="38" t="s">
        <v>107</v>
      </c>
      <c r="E145" s="1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7"/>
      <c r="T145" s="9"/>
      <c r="U145" s="9"/>
      <c r="V145" s="17"/>
      <c r="W145" s="9"/>
      <c r="X145" s="9"/>
      <c r="Y145" s="9"/>
      <c r="Z145" s="9"/>
      <c r="AA145" s="17"/>
      <c r="AB145" s="9"/>
      <c r="AE145" s="191">
        <f>SUM(AE141:AE144)</f>
        <v>225459.06</v>
      </c>
    </row>
    <row r="146" spans="1:31">
      <c r="B146" s="9"/>
      <c r="C146" s="9"/>
      <c r="D146" s="9"/>
      <c r="E146" s="1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7"/>
      <c r="T146" s="9"/>
      <c r="U146" s="9"/>
      <c r="V146" s="17"/>
      <c r="W146" s="9"/>
      <c r="X146" s="9"/>
      <c r="Y146" s="9"/>
      <c r="Z146" s="9"/>
      <c r="AA146" s="17"/>
      <c r="AB146" s="9"/>
      <c r="AC146" s="17"/>
      <c r="AE146" s="17"/>
    </row>
    <row r="147" spans="1:31">
      <c r="B147" s="32">
        <v>85119001</v>
      </c>
      <c r="C147" s="32">
        <v>85119003</v>
      </c>
      <c r="D147" s="32">
        <v>85119018</v>
      </c>
      <c r="E147" s="33">
        <v>21310001</v>
      </c>
      <c r="F147" s="32">
        <v>85801005</v>
      </c>
      <c r="G147" s="32">
        <v>858011006</v>
      </c>
      <c r="H147" s="32">
        <v>85801008</v>
      </c>
      <c r="I147" s="32">
        <v>85801009</v>
      </c>
      <c r="J147" s="32">
        <v>85801099</v>
      </c>
      <c r="K147" s="32">
        <v>85801011</v>
      </c>
      <c r="L147" s="32">
        <v>85801014</v>
      </c>
      <c r="M147" s="32">
        <v>85801015</v>
      </c>
      <c r="N147" s="32">
        <v>85801017</v>
      </c>
      <c r="O147" s="32">
        <v>85801018</v>
      </c>
      <c r="P147" s="32">
        <v>85801019</v>
      </c>
      <c r="Q147" s="32">
        <v>95803010</v>
      </c>
      <c r="R147" s="32">
        <v>85803099</v>
      </c>
      <c r="S147" s="34">
        <v>21312001</v>
      </c>
      <c r="T147" s="32">
        <v>85807001</v>
      </c>
      <c r="U147" s="32">
        <v>85807099</v>
      </c>
      <c r="V147" s="34">
        <v>21314001</v>
      </c>
      <c r="W147" s="32">
        <v>85601002</v>
      </c>
      <c r="X147" s="32">
        <v>85601012</v>
      </c>
      <c r="Y147" s="32">
        <v>85601014</v>
      </c>
      <c r="Z147" s="32">
        <v>85909099</v>
      </c>
      <c r="AA147" s="34">
        <v>21315001</v>
      </c>
      <c r="AB147" s="32"/>
      <c r="AC147" s="17"/>
      <c r="AE147" s="17"/>
    </row>
    <row r="148" spans="1:31" ht="51.75">
      <c r="A148" s="39" t="s">
        <v>38</v>
      </c>
      <c r="B148" s="29" t="s">
        <v>0</v>
      </c>
      <c r="C148" s="29" t="s">
        <v>1</v>
      </c>
      <c r="D148" s="29" t="s">
        <v>2</v>
      </c>
      <c r="E148" s="35" t="s">
        <v>22</v>
      </c>
      <c r="F148" s="29" t="s">
        <v>3</v>
      </c>
      <c r="G148" s="29" t="s">
        <v>4</v>
      </c>
      <c r="H148" s="29" t="s">
        <v>5</v>
      </c>
      <c r="I148" s="29" t="s">
        <v>6</v>
      </c>
      <c r="J148" s="29" t="s">
        <v>7</v>
      </c>
      <c r="K148" s="29" t="s">
        <v>8</v>
      </c>
      <c r="L148" s="29" t="s">
        <v>9</v>
      </c>
      <c r="M148" s="29" t="s">
        <v>10</v>
      </c>
      <c r="N148" s="29" t="s">
        <v>11</v>
      </c>
      <c r="O148" s="29" t="s">
        <v>12</v>
      </c>
      <c r="P148" s="29" t="s">
        <v>13</v>
      </c>
      <c r="Q148" s="29" t="s">
        <v>14</v>
      </c>
      <c r="R148" s="29" t="s">
        <v>15</v>
      </c>
      <c r="S148" s="36" t="s">
        <v>23</v>
      </c>
      <c r="T148" s="29" t="s">
        <v>25</v>
      </c>
      <c r="U148" s="29" t="s">
        <v>16</v>
      </c>
      <c r="V148" s="36" t="s">
        <v>24</v>
      </c>
      <c r="W148" s="29" t="s">
        <v>17</v>
      </c>
      <c r="X148" s="29" t="s">
        <v>18</v>
      </c>
      <c r="Y148" s="29" t="s">
        <v>19</v>
      </c>
      <c r="Z148" s="29" t="s">
        <v>20</v>
      </c>
      <c r="AA148" s="36" t="s">
        <v>26</v>
      </c>
      <c r="AB148" s="29" t="s">
        <v>21</v>
      </c>
      <c r="AC148" s="36" t="s">
        <v>27</v>
      </c>
      <c r="AD148" s="31"/>
      <c r="AE148" s="30" t="s">
        <v>29</v>
      </c>
    </row>
    <row r="149" spans="1:31">
      <c r="B149" s="9"/>
      <c r="C149" s="9"/>
      <c r="D149" s="9"/>
      <c r="E149" s="17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7"/>
      <c r="T149" s="9"/>
      <c r="U149" s="9"/>
      <c r="V149" s="17"/>
      <c r="W149" s="9"/>
      <c r="X149" s="9"/>
      <c r="Y149" s="9"/>
      <c r="Z149" s="9"/>
      <c r="AA149" s="17"/>
      <c r="AB149" s="9"/>
      <c r="AC149" s="17"/>
      <c r="AE149" s="17"/>
    </row>
    <row r="150" spans="1:31">
      <c r="A150" s="195">
        <v>42492</v>
      </c>
      <c r="B150">
        <v>1316.22</v>
      </c>
      <c r="C150">
        <v>0</v>
      </c>
      <c r="D150">
        <v>0</v>
      </c>
      <c r="E150" s="17">
        <f>SUM(B150:D150)</f>
        <v>1316.22</v>
      </c>
      <c r="F150">
        <v>94</v>
      </c>
      <c r="G150">
        <v>3</v>
      </c>
      <c r="H150">
        <v>109.35</v>
      </c>
      <c r="I150">
        <v>673.58</v>
      </c>
      <c r="J150">
        <v>7.58</v>
      </c>
      <c r="K150">
        <v>0</v>
      </c>
      <c r="L150">
        <v>175.79</v>
      </c>
      <c r="M150">
        <v>580.59</v>
      </c>
      <c r="N150">
        <v>78.010000000000005</v>
      </c>
      <c r="O150">
        <v>0</v>
      </c>
      <c r="P150">
        <v>2.5</v>
      </c>
      <c r="Q150">
        <v>185</v>
      </c>
      <c r="R150">
        <v>0</v>
      </c>
      <c r="S150" s="17">
        <f>SUM(F150:R150)</f>
        <v>1909.4000000000003</v>
      </c>
      <c r="T150">
        <v>364.35</v>
      </c>
      <c r="U150">
        <v>0</v>
      </c>
      <c r="V150" s="17">
        <f>SUM(T150:U150)</f>
        <v>364.35</v>
      </c>
      <c r="W150">
        <v>8.5</v>
      </c>
      <c r="X150">
        <v>0</v>
      </c>
      <c r="Y150">
        <v>93.92</v>
      </c>
      <c r="Z150">
        <v>0</v>
      </c>
      <c r="AA150" s="17">
        <f>SUM(W150:Z150)</f>
        <v>102.42</v>
      </c>
      <c r="AB150">
        <v>675.69</v>
      </c>
      <c r="AC150" s="17">
        <f>SUM(AB150)</f>
        <v>675.69</v>
      </c>
      <c r="AE150" s="17">
        <f>AC150+AA150+V150+S150+E150</f>
        <v>4368.0800000000008</v>
      </c>
    </row>
    <row r="151" spans="1:31">
      <c r="A151" s="195">
        <v>42493</v>
      </c>
      <c r="B151" s="9">
        <v>2326.1999999999998</v>
      </c>
      <c r="C151" s="9">
        <v>0</v>
      </c>
      <c r="D151" s="9">
        <v>3.43</v>
      </c>
      <c r="E151" s="17">
        <f>SUM(B151:D151)</f>
        <v>2329.6299999999997</v>
      </c>
      <c r="F151" s="9">
        <v>115</v>
      </c>
      <c r="G151" s="9">
        <v>0</v>
      </c>
      <c r="H151" s="9">
        <v>33.14</v>
      </c>
      <c r="I151" s="9">
        <v>508.06</v>
      </c>
      <c r="J151" s="9">
        <v>7.73</v>
      </c>
      <c r="K151" s="9">
        <v>0</v>
      </c>
      <c r="L151" s="9">
        <v>169.67</v>
      </c>
      <c r="M151" s="9">
        <v>0</v>
      </c>
      <c r="N151" s="9">
        <v>50.72</v>
      </c>
      <c r="O151" s="9">
        <v>0</v>
      </c>
      <c r="P151" s="9">
        <v>2.5</v>
      </c>
      <c r="Q151" s="9">
        <v>63</v>
      </c>
      <c r="R151" s="9">
        <v>0</v>
      </c>
      <c r="S151" s="17">
        <f>SUM(F151:R151)</f>
        <v>949.82</v>
      </c>
      <c r="T151" s="9">
        <v>154.19999999999999</v>
      </c>
      <c r="U151" s="9">
        <v>0</v>
      </c>
      <c r="V151" s="17">
        <f>SUM(T151:U151)</f>
        <v>154.19999999999999</v>
      </c>
      <c r="W151" s="9">
        <v>3</v>
      </c>
      <c r="X151" s="9">
        <v>3</v>
      </c>
      <c r="Y151" s="9">
        <v>82.94</v>
      </c>
      <c r="Z151" s="9">
        <v>0</v>
      </c>
      <c r="AA151" s="17">
        <f>SUM(W151:Z151)</f>
        <v>88.94</v>
      </c>
      <c r="AB151" s="9">
        <v>127.43</v>
      </c>
      <c r="AC151" s="17">
        <f>SUM(AB151)</f>
        <v>127.43</v>
      </c>
      <c r="AE151" s="17">
        <f t="shared" ref="AE151:AE180" si="40">AC151+AA151+V151+S151+E151</f>
        <v>3650.0199999999995</v>
      </c>
    </row>
    <row r="152" spans="1:31">
      <c r="A152" s="195">
        <v>42494</v>
      </c>
      <c r="B152" s="9">
        <v>2357.6</v>
      </c>
      <c r="C152" s="9">
        <v>0</v>
      </c>
      <c r="D152" s="9">
        <v>0</v>
      </c>
      <c r="E152" s="17">
        <f t="shared" ref="E152:E180" si="41">SUM(B152:D152)</f>
        <v>2357.6</v>
      </c>
      <c r="F152" s="9">
        <v>77.5</v>
      </c>
      <c r="G152" s="9">
        <v>0</v>
      </c>
      <c r="H152" s="9">
        <v>45.08</v>
      </c>
      <c r="I152" s="9">
        <v>90.35</v>
      </c>
      <c r="J152" s="9">
        <v>15.92</v>
      </c>
      <c r="K152" s="9">
        <v>0</v>
      </c>
      <c r="L152" s="9">
        <v>351.35</v>
      </c>
      <c r="M152" s="9">
        <v>283.63</v>
      </c>
      <c r="N152" s="9">
        <v>31.29</v>
      </c>
      <c r="O152" s="9">
        <v>0</v>
      </c>
      <c r="P152" s="9">
        <v>2.5</v>
      </c>
      <c r="Q152" s="9">
        <v>121.5</v>
      </c>
      <c r="R152" s="9">
        <v>0</v>
      </c>
      <c r="S152" s="17">
        <f>SUM(F152:R152)</f>
        <v>1019.12</v>
      </c>
      <c r="T152" s="9">
        <v>135.55000000000001</v>
      </c>
      <c r="U152" s="9">
        <v>0</v>
      </c>
      <c r="V152" s="17">
        <f t="shared" ref="V152:V180" si="42">SUM(T152:U152)</f>
        <v>135.55000000000001</v>
      </c>
      <c r="W152" s="9">
        <v>0</v>
      </c>
      <c r="X152" s="9">
        <v>0</v>
      </c>
      <c r="Y152" s="9">
        <v>9.2200000000000006</v>
      </c>
      <c r="Z152" s="9">
        <v>0</v>
      </c>
      <c r="AA152" s="17">
        <f t="shared" ref="AA152:AA180" si="43">SUM(W152:Z152)</f>
        <v>9.2200000000000006</v>
      </c>
      <c r="AB152" s="9">
        <v>3943.04</v>
      </c>
      <c r="AC152" s="17">
        <f t="shared" ref="AC152:AC180" si="44">SUM(AB152)</f>
        <v>3943.04</v>
      </c>
      <c r="AE152" s="17">
        <f t="shared" si="40"/>
        <v>7464.5300000000007</v>
      </c>
    </row>
    <row r="153" spans="1:31">
      <c r="A153" s="195">
        <v>42495</v>
      </c>
      <c r="B153" s="9">
        <v>207.25</v>
      </c>
      <c r="C153" s="9">
        <v>0</v>
      </c>
      <c r="D153" s="9">
        <v>0</v>
      </c>
      <c r="E153" s="17">
        <f t="shared" si="41"/>
        <v>207.25</v>
      </c>
      <c r="F153" s="9">
        <v>85.5</v>
      </c>
      <c r="G153" s="9">
        <v>0</v>
      </c>
      <c r="H153" s="9">
        <v>30.37</v>
      </c>
      <c r="I153" s="9">
        <v>182.23</v>
      </c>
      <c r="J153" s="9">
        <v>19.46</v>
      </c>
      <c r="K153" s="9">
        <v>0</v>
      </c>
      <c r="L153" s="9">
        <v>58.98</v>
      </c>
      <c r="M153" s="9">
        <v>159.94999999999999</v>
      </c>
      <c r="N153" s="9">
        <v>52.77</v>
      </c>
      <c r="O153" s="9">
        <v>0</v>
      </c>
      <c r="P153" s="9">
        <v>0</v>
      </c>
      <c r="Q153" s="9">
        <v>213.7</v>
      </c>
      <c r="R153" s="9">
        <v>0</v>
      </c>
      <c r="S153" s="17">
        <f t="shared" ref="S153:S180" si="45">SUM(F153:R153)</f>
        <v>802.96</v>
      </c>
      <c r="T153" s="9">
        <v>193.91</v>
      </c>
      <c r="U153" s="9">
        <v>0</v>
      </c>
      <c r="V153" s="17">
        <f t="shared" si="42"/>
        <v>193.91</v>
      </c>
      <c r="W153" s="9">
        <v>3.28</v>
      </c>
      <c r="X153" s="9">
        <v>0</v>
      </c>
      <c r="Y153" s="9">
        <v>28.25</v>
      </c>
      <c r="Z153" s="9">
        <v>0</v>
      </c>
      <c r="AA153" s="17">
        <f t="shared" si="43"/>
        <v>31.53</v>
      </c>
      <c r="AB153" s="9">
        <v>190.6</v>
      </c>
      <c r="AC153" s="17">
        <f t="shared" si="44"/>
        <v>190.6</v>
      </c>
      <c r="AE153" s="17">
        <f t="shared" si="40"/>
        <v>1426.25</v>
      </c>
    </row>
    <row r="154" spans="1:31">
      <c r="A154" s="195">
        <v>42496</v>
      </c>
      <c r="B154" s="9">
        <v>0</v>
      </c>
      <c r="C154" s="9">
        <v>0</v>
      </c>
      <c r="D154" s="9">
        <v>3.43</v>
      </c>
      <c r="E154" s="17">
        <f t="shared" si="41"/>
        <v>3.43</v>
      </c>
      <c r="F154" s="9">
        <v>51</v>
      </c>
      <c r="G154" s="9">
        <v>0</v>
      </c>
      <c r="H154" s="9">
        <v>27.21</v>
      </c>
      <c r="I154" s="9">
        <v>290.57</v>
      </c>
      <c r="J154" s="9">
        <v>4.3899999999999997</v>
      </c>
      <c r="K154" s="9">
        <v>12</v>
      </c>
      <c r="L154" s="9">
        <v>31.3</v>
      </c>
      <c r="M154" s="9">
        <v>104.37</v>
      </c>
      <c r="N154" s="9">
        <v>18.43</v>
      </c>
      <c r="O154" s="9">
        <v>0</v>
      </c>
      <c r="P154" s="9">
        <v>15</v>
      </c>
      <c r="Q154" s="9">
        <v>66</v>
      </c>
      <c r="R154" s="9">
        <v>0</v>
      </c>
      <c r="S154" s="17">
        <f t="shared" si="45"/>
        <v>620.26999999999987</v>
      </c>
      <c r="T154" s="9">
        <v>77.72</v>
      </c>
      <c r="U154" s="9">
        <v>0</v>
      </c>
      <c r="V154" s="17">
        <f t="shared" si="42"/>
        <v>77.72</v>
      </c>
      <c r="W154" s="9">
        <v>3.69</v>
      </c>
      <c r="X154" s="9">
        <v>0</v>
      </c>
      <c r="Y154" s="9">
        <v>22.38</v>
      </c>
      <c r="Z154" s="9">
        <v>0</v>
      </c>
      <c r="AA154" s="17">
        <f t="shared" si="43"/>
        <v>26.07</v>
      </c>
      <c r="AB154" s="9">
        <v>63.45</v>
      </c>
      <c r="AC154" s="17">
        <f t="shared" si="44"/>
        <v>63.45</v>
      </c>
      <c r="AE154" s="17">
        <f t="shared" si="40"/>
        <v>790.93999999999983</v>
      </c>
    </row>
    <row r="155" spans="1:31">
      <c r="A155" s="195">
        <v>42499</v>
      </c>
      <c r="B155" s="9">
        <v>278.08999999999997</v>
      </c>
      <c r="C155" s="9">
        <v>0</v>
      </c>
      <c r="D155" s="9">
        <v>3.43</v>
      </c>
      <c r="E155" s="17">
        <f t="shared" si="41"/>
        <v>281.52</v>
      </c>
      <c r="F155" s="9">
        <v>84</v>
      </c>
      <c r="G155" s="9">
        <v>1</v>
      </c>
      <c r="H155" s="9">
        <v>16.3</v>
      </c>
      <c r="I155" s="9">
        <v>238.24</v>
      </c>
      <c r="J155" s="9">
        <v>0.89</v>
      </c>
      <c r="K155" s="9">
        <v>12</v>
      </c>
      <c r="L155" s="9">
        <v>56.18</v>
      </c>
      <c r="M155" s="9">
        <v>471.48</v>
      </c>
      <c r="N155" s="9">
        <v>21.41</v>
      </c>
      <c r="O155" s="9">
        <v>0</v>
      </c>
      <c r="P155" s="9">
        <v>3</v>
      </c>
      <c r="Q155" s="9">
        <v>23</v>
      </c>
      <c r="R155" s="9">
        <v>0</v>
      </c>
      <c r="S155" s="17">
        <f t="shared" si="45"/>
        <v>927.5</v>
      </c>
      <c r="T155" s="9">
        <v>173.2</v>
      </c>
      <c r="U155" s="9">
        <v>0</v>
      </c>
      <c r="V155" s="17">
        <f t="shared" si="42"/>
        <v>173.2</v>
      </c>
      <c r="W155" s="9">
        <v>0.81</v>
      </c>
      <c r="X155" s="9">
        <v>0</v>
      </c>
      <c r="Y155" s="9">
        <v>37.4</v>
      </c>
      <c r="Z155" s="9">
        <v>0</v>
      </c>
      <c r="AA155" s="17">
        <f t="shared" si="43"/>
        <v>38.21</v>
      </c>
      <c r="AB155" s="9">
        <v>266.18</v>
      </c>
      <c r="AC155" s="17">
        <f t="shared" si="44"/>
        <v>266.18</v>
      </c>
      <c r="AE155" s="17">
        <f t="shared" si="40"/>
        <v>1686.61</v>
      </c>
    </row>
    <row r="156" spans="1:31">
      <c r="A156" s="194">
        <v>42500</v>
      </c>
      <c r="B156" s="271" t="s">
        <v>112</v>
      </c>
      <c r="C156" s="271"/>
      <c r="D156" s="271"/>
      <c r="E156" s="204">
        <f t="shared" si="41"/>
        <v>0</v>
      </c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4">
        <f t="shared" si="45"/>
        <v>0</v>
      </c>
      <c r="T156" s="203"/>
      <c r="U156" s="203"/>
      <c r="V156" s="204">
        <f t="shared" si="42"/>
        <v>0</v>
      </c>
      <c r="W156" s="203"/>
      <c r="X156" s="203"/>
      <c r="Y156" s="203"/>
      <c r="Z156" s="203"/>
      <c r="AA156" s="204">
        <f t="shared" si="43"/>
        <v>0</v>
      </c>
      <c r="AB156" s="203"/>
      <c r="AC156" s="204">
        <f t="shared" si="44"/>
        <v>0</v>
      </c>
      <c r="AD156" s="187"/>
      <c r="AE156" s="204">
        <f t="shared" si="40"/>
        <v>0</v>
      </c>
    </row>
    <row r="157" spans="1:31">
      <c r="A157" s="195">
        <v>42501</v>
      </c>
      <c r="B157" s="9">
        <v>1025.22</v>
      </c>
      <c r="C157" s="9">
        <v>0</v>
      </c>
      <c r="D157" s="9">
        <v>0</v>
      </c>
      <c r="E157" s="17">
        <f t="shared" si="41"/>
        <v>1025.22</v>
      </c>
      <c r="F157" s="9">
        <v>136.5</v>
      </c>
      <c r="G157" s="9">
        <v>0</v>
      </c>
      <c r="H157" s="9">
        <v>22.1</v>
      </c>
      <c r="I157" s="9">
        <v>273.37</v>
      </c>
      <c r="J157" s="9">
        <v>0</v>
      </c>
      <c r="K157" s="9">
        <v>6</v>
      </c>
      <c r="L157" s="9">
        <v>86.85</v>
      </c>
      <c r="M157" s="9">
        <v>0</v>
      </c>
      <c r="N157" s="9">
        <v>13.23</v>
      </c>
      <c r="O157" s="9">
        <v>0</v>
      </c>
      <c r="P157" s="9">
        <v>15</v>
      </c>
      <c r="Q157" s="9">
        <v>85</v>
      </c>
      <c r="R157" s="9"/>
      <c r="S157" s="17">
        <f t="shared" si="45"/>
        <v>638.05000000000007</v>
      </c>
      <c r="T157" s="9">
        <v>228.15</v>
      </c>
      <c r="U157" s="9">
        <v>0</v>
      </c>
      <c r="V157" s="17">
        <f t="shared" si="42"/>
        <v>228.15</v>
      </c>
      <c r="W157" s="9">
        <v>0.22</v>
      </c>
      <c r="X157" s="9">
        <v>3</v>
      </c>
      <c r="Y157" s="9">
        <v>39.51</v>
      </c>
      <c r="Z157" s="9">
        <v>0</v>
      </c>
      <c r="AA157" s="17">
        <f t="shared" si="43"/>
        <v>42.73</v>
      </c>
      <c r="AB157" s="9">
        <v>20</v>
      </c>
      <c r="AC157" s="17">
        <f t="shared" si="44"/>
        <v>20</v>
      </c>
      <c r="AE157" s="17">
        <f t="shared" si="40"/>
        <v>1954.15</v>
      </c>
    </row>
    <row r="158" spans="1:31">
      <c r="A158" s="195">
        <v>42502</v>
      </c>
      <c r="B158" s="9">
        <v>0</v>
      </c>
      <c r="C158" s="9">
        <v>0</v>
      </c>
      <c r="D158" s="9">
        <v>0</v>
      </c>
      <c r="E158" s="17">
        <f t="shared" si="41"/>
        <v>0</v>
      </c>
      <c r="F158" s="9">
        <v>126</v>
      </c>
      <c r="G158" s="9">
        <v>0</v>
      </c>
      <c r="H158" s="9">
        <v>46.5</v>
      </c>
      <c r="I158" s="9">
        <v>8090.33</v>
      </c>
      <c r="J158" s="9">
        <v>8.23</v>
      </c>
      <c r="K158" s="9">
        <v>0</v>
      </c>
      <c r="L158" s="9">
        <v>799.83</v>
      </c>
      <c r="M158" s="9">
        <v>0</v>
      </c>
      <c r="N158" s="9">
        <v>454.5</v>
      </c>
      <c r="O158" s="9">
        <v>0</v>
      </c>
      <c r="P158" s="9">
        <v>0</v>
      </c>
      <c r="Q158" s="9">
        <v>10</v>
      </c>
      <c r="R158" s="9">
        <v>0</v>
      </c>
      <c r="S158" s="17">
        <f t="shared" si="45"/>
        <v>9535.39</v>
      </c>
      <c r="T158" s="9">
        <v>610.46</v>
      </c>
      <c r="U158" s="9">
        <v>0</v>
      </c>
      <c r="V158" s="17">
        <f t="shared" si="42"/>
        <v>610.46</v>
      </c>
      <c r="W158" s="9">
        <v>41.29</v>
      </c>
      <c r="X158" s="9">
        <v>0</v>
      </c>
      <c r="Y158" s="9">
        <v>780.55</v>
      </c>
      <c r="Z158" s="9">
        <v>0</v>
      </c>
      <c r="AA158" s="17">
        <f t="shared" si="43"/>
        <v>821.83999999999992</v>
      </c>
      <c r="AB158" s="9">
        <v>6641.19</v>
      </c>
      <c r="AC158" s="17">
        <f t="shared" si="44"/>
        <v>6641.19</v>
      </c>
      <c r="AE158" s="17">
        <f t="shared" si="40"/>
        <v>17608.879999999997</v>
      </c>
    </row>
    <row r="159" spans="1:31">
      <c r="A159" s="195">
        <v>42503</v>
      </c>
      <c r="B159" s="9">
        <v>2214.91</v>
      </c>
      <c r="C159" s="9">
        <v>0</v>
      </c>
      <c r="D159" s="9">
        <v>0</v>
      </c>
      <c r="E159" s="17">
        <f t="shared" si="41"/>
        <v>2214.91</v>
      </c>
      <c r="F159" s="9">
        <v>78</v>
      </c>
      <c r="G159" s="9">
        <v>1</v>
      </c>
      <c r="H159" s="9">
        <v>277.01</v>
      </c>
      <c r="I159" s="9">
        <v>278.37</v>
      </c>
      <c r="J159" s="9">
        <v>2.21</v>
      </c>
      <c r="K159" s="9">
        <v>0</v>
      </c>
      <c r="L159" s="9">
        <v>217.23</v>
      </c>
      <c r="M159" s="9">
        <v>593.79</v>
      </c>
      <c r="N159" s="9">
        <v>150.12</v>
      </c>
      <c r="O159" s="9">
        <v>0</v>
      </c>
      <c r="P159" s="9">
        <v>5</v>
      </c>
      <c r="Q159" s="9">
        <v>240</v>
      </c>
      <c r="R159" s="9">
        <v>0</v>
      </c>
      <c r="S159" s="17">
        <f t="shared" si="45"/>
        <v>1842.73</v>
      </c>
      <c r="T159" s="9">
        <v>137.19999999999999</v>
      </c>
      <c r="U159" s="9">
        <v>0</v>
      </c>
      <c r="V159" s="17">
        <f t="shared" si="42"/>
        <v>137.19999999999999</v>
      </c>
      <c r="W159" s="9">
        <v>14.2</v>
      </c>
      <c r="X159" s="9">
        <v>8.7100000000000009</v>
      </c>
      <c r="Y159" s="9">
        <v>138.24</v>
      </c>
      <c r="Z159" s="9">
        <v>0</v>
      </c>
      <c r="AA159" s="17">
        <f t="shared" si="43"/>
        <v>161.15</v>
      </c>
      <c r="AB159" s="9">
        <v>959.46</v>
      </c>
      <c r="AC159" s="17">
        <f t="shared" si="44"/>
        <v>959.46</v>
      </c>
      <c r="AE159" s="17">
        <f t="shared" si="40"/>
        <v>5315.45</v>
      </c>
    </row>
    <row r="160" spans="1:31">
      <c r="A160" s="195">
        <v>42506</v>
      </c>
      <c r="B160" s="9">
        <v>2348.2399999999998</v>
      </c>
      <c r="C160" s="9">
        <v>0</v>
      </c>
      <c r="D160" s="9">
        <v>0</v>
      </c>
      <c r="E160" s="17">
        <f t="shared" si="41"/>
        <v>2348.2399999999998</v>
      </c>
      <c r="F160" s="9">
        <v>109</v>
      </c>
      <c r="G160" s="9">
        <v>1</v>
      </c>
      <c r="H160" s="9">
        <v>72.56</v>
      </c>
      <c r="I160" s="9">
        <v>1204.3900000000001</v>
      </c>
      <c r="J160" s="9">
        <v>24.73</v>
      </c>
      <c r="K160" s="9">
        <v>0</v>
      </c>
      <c r="L160" s="9">
        <v>650.14</v>
      </c>
      <c r="M160" s="9">
        <v>431.2</v>
      </c>
      <c r="N160" s="9">
        <v>79.400000000000006</v>
      </c>
      <c r="O160" s="9">
        <v>8106</v>
      </c>
      <c r="P160" s="9">
        <v>2.5</v>
      </c>
      <c r="Q160" s="9">
        <v>124.07</v>
      </c>
      <c r="R160" s="9">
        <v>0</v>
      </c>
      <c r="S160" s="17">
        <f t="shared" si="45"/>
        <v>10804.99</v>
      </c>
      <c r="T160" s="9">
        <v>894.41</v>
      </c>
      <c r="U160" s="9">
        <v>0</v>
      </c>
      <c r="V160" s="17">
        <f t="shared" si="42"/>
        <v>894.41</v>
      </c>
      <c r="W160" s="9">
        <v>3.26</v>
      </c>
      <c r="X160" s="9">
        <v>0</v>
      </c>
      <c r="Y160" s="9">
        <v>125.11</v>
      </c>
      <c r="Z160" s="9">
        <v>0</v>
      </c>
      <c r="AA160" s="17">
        <f t="shared" si="43"/>
        <v>128.37</v>
      </c>
      <c r="AB160" s="9">
        <v>44.45</v>
      </c>
      <c r="AC160" s="17">
        <f t="shared" si="44"/>
        <v>44.45</v>
      </c>
      <c r="AE160" s="17">
        <f t="shared" si="40"/>
        <v>14220.46</v>
      </c>
    </row>
    <row r="161" spans="1:31">
      <c r="A161" s="195">
        <v>42507</v>
      </c>
      <c r="B161" s="9">
        <v>75.52</v>
      </c>
      <c r="C161" s="9">
        <v>0</v>
      </c>
      <c r="D161" s="9">
        <v>0</v>
      </c>
      <c r="E161" s="17">
        <f t="shared" si="41"/>
        <v>75.52</v>
      </c>
      <c r="F161" s="9">
        <v>79.5</v>
      </c>
      <c r="G161" s="9">
        <v>0</v>
      </c>
      <c r="H161" s="9">
        <v>21.6</v>
      </c>
      <c r="I161" s="9">
        <v>291.31</v>
      </c>
      <c r="J161" s="9">
        <v>0.65</v>
      </c>
      <c r="K161" s="9">
        <v>0</v>
      </c>
      <c r="L161" s="9">
        <v>41.47</v>
      </c>
      <c r="M161" s="9">
        <v>0</v>
      </c>
      <c r="N161" s="9">
        <v>28.47</v>
      </c>
      <c r="O161" s="9">
        <v>0</v>
      </c>
      <c r="P161" s="9">
        <v>0</v>
      </c>
      <c r="Q161" s="9">
        <v>13</v>
      </c>
      <c r="R161" s="9">
        <v>0</v>
      </c>
      <c r="S161" s="17">
        <f t="shared" si="45"/>
        <v>476</v>
      </c>
      <c r="T161" s="9">
        <v>280.77999999999997</v>
      </c>
      <c r="U161" s="9">
        <v>0</v>
      </c>
      <c r="V161" s="17">
        <f t="shared" si="42"/>
        <v>280.77999999999997</v>
      </c>
      <c r="W161" s="9">
        <v>0.27</v>
      </c>
      <c r="X161" s="9">
        <v>0</v>
      </c>
      <c r="Y161" s="9">
        <v>7.63</v>
      </c>
      <c r="Z161" s="9">
        <v>0</v>
      </c>
      <c r="AA161" s="17">
        <f t="shared" si="43"/>
        <v>7.9</v>
      </c>
      <c r="AB161" s="9">
        <v>39.1</v>
      </c>
      <c r="AC161" s="17">
        <f t="shared" si="44"/>
        <v>39.1</v>
      </c>
      <c r="AE161" s="17">
        <f t="shared" si="40"/>
        <v>879.3</v>
      </c>
    </row>
    <row r="162" spans="1:31">
      <c r="A162" s="195">
        <v>42508</v>
      </c>
      <c r="B162" s="9">
        <v>88.56</v>
      </c>
      <c r="C162" s="9">
        <v>0</v>
      </c>
      <c r="D162" s="9">
        <v>0</v>
      </c>
      <c r="E162" s="17">
        <f t="shared" si="41"/>
        <v>88.56</v>
      </c>
      <c r="F162" s="9">
        <v>59</v>
      </c>
      <c r="G162" s="9">
        <v>0</v>
      </c>
      <c r="H162" s="9">
        <v>12.84</v>
      </c>
      <c r="I162" s="9">
        <v>110.05</v>
      </c>
      <c r="J162" s="9">
        <v>0.85</v>
      </c>
      <c r="K162" s="9">
        <v>0</v>
      </c>
      <c r="L162" s="9">
        <v>30.5</v>
      </c>
      <c r="M162" s="9">
        <v>545.33000000000004</v>
      </c>
      <c r="N162" s="9">
        <v>11.31</v>
      </c>
      <c r="O162" s="9">
        <v>0</v>
      </c>
      <c r="P162" s="9">
        <v>0</v>
      </c>
      <c r="Q162" s="9">
        <v>36</v>
      </c>
      <c r="R162" s="9">
        <v>0</v>
      </c>
      <c r="S162" s="17">
        <f t="shared" si="45"/>
        <v>805.88</v>
      </c>
      <c r="T162" s="9">
        <v>250.66</v>
      </c>
      <c r="U162" s="9">
        <v>0</v>
      </c>
      <c r="V162" s="17">
        <f t="shared" si="42"/>
        <v>250.66</v>
      </c>
      <c r="W162" s="9">
        <v>0.13</v>
      </c>
      <c r="X162" s="9">
        <v>0</v>
      </c>
      <c r="Y162" s="9">
        <v>13.98</v>
      </c>
      <c r="Z162" s="9">
        <v>0</v>
      </c>
      <c r="AA162" s="17">
        <f t="shared" si="43"/>
        <v>14.110000000000001</v>
      </c>
      <c r="AB162" s="9">
        <v>40.700000000000003</v>
      </c>
      <c r="AC162" s="17">
        <f t="shared" si="44"/>
        <v>40.700000000000003</v>
      </c>
      <c r="AE162" s="17">
        <f t="shared" si="40"/>
        <v>1199.9099999999999</v>
      </c>
    </row>
    <row r="163" spans="1:31">
      <c r="A163" s="195">
        <v>42509</v>
      </c>
      <c r="B163" s="9">
        <v>40</v>
      </c>
      <c r="C163" s="9">
        <v>0</v>
      </c>
      <c r="D163" s="9">
        <v>0</v>
      </c>
      <c r="E163" s="17">
        <f t="shared" si="41"/>
        <v>40</v>
      </c>
      <c r="F163" s="9">
        <v>74</v>
      </c>
      <c r="G163" s="9">
        <v>1</v>
      </c>
      <c r="H163" s="9">
        <v>63.67</v>
      </c>
      <c r="I163" s="9">
        <v>2412.64</v>
      </c>
      <c r="J163" s="9">
        <v>4.2</v>
      </c>
      <c r="K163" s="9">
        <v>0</v>
      </c>
      <c r="L163" s="9">
        <v>150.72999999999999</v>
      </c>
      <c r="M163" s="9">
        <v>0</v>
      </c>
      <c r="N163" s="9">
        <v>157.58000000000001</v>
      </c>
      <c r="O163" s="9">
        <v>0</v>
      </c>
      <c r="P163" s="9">
        <v>7.5</v>
      </c>
      <c r="Q163" s="9">
        <v>0</v>
      </c>
      <c r="R163" s="9">
        <v>0</v>
      </c>
      <c r="S163" s="17">
        <f t="shared" si="45"/>
        <v>2871.3199999999997</v>
      </c>
      <c r="T163" s="9">
        <v>83.65</v>
      </c>
      <c r="U163" s="9">
        <v>0</v>
      </c>
      <c r="V163" s="17">
        <f t="shared" si="42"/>
        <v>83.65</v>
      </c>
      <c r="W163" s="9">
        <v>43.71</v>
      </c>
      <c r="X163" s="9">
        <v>0</v>
      </c>
      <c r="Y163" s="9">
        <v>260.97000000000003</v>
      </c>
      <c r="Z163" s="9">
        <v>0</v>
      </c>
      <c r="AA163" s="17">
        <f t="shared" si="43"/>
        <v>304.68</v>
      </c>
      <c r="AB163" s="9">
        <v>169.96</v>
      </c>
      <c r="AC163" s="17">
        <f t="shared" si="44"/>
        <v>169.96</v>
      </c>
      <c r="AE163" s="17">
        <f t="shared" si="40"/>
        <v>3469.6099999999997</v>
      </c>
    </row>
    <row r="164" spans="1:31">
      <c r="A164" s="195">
        <v>42510</v>
      </c>
      <c r="B164" s="9">
        <v>496.28</v>
      </c>
      <c r="C164" s="9">
        <v>0</v>
      </c>
      <c r="D164" s="9">
        <v>0</v>
      </c>
      <c r="E164" s="17">
        <f t="shared" si="41"/>
        <v>496.28</v>
      </c>
      <c r="F164" s="9">
        <v>100</v>
      </c>
      <c r="G164" s="9">
        <v>0</v>
      </c>
      <c r="H164" s="9">
        <v>91.3</v>
      </c>
      <c r="I164" s="9">
        <v>1232.9000000000001</v>
      </c>
      <c r="J164" s="9">
        <v>5.92</v>
      </c>
      <c r="K164" s="9">
        <v>0</v>
      </c>
      <c r="L164" s="9">
        <v>115.29</v>
      </c>
      <c r="M164" s="9">
        <v>220.78</v>
      </c>
      <c r="N164" s="9">
        <v>96.98</v>
      </c>
      <c r="O164" s="9">
        <v>0</v>
      </c>
      <c r="P164" s="9">
        <v>0</v>
      </c>
      <c r="Q164" s="9">
        <v>25</v>
      </c>
      <c r="R164" s="9">
        <v>0</v>
      </c>
      <c r="S164" s="17">
        <f t="shared" si="45"/>
        <v>1888.17</v>
      </c>
      <c r="T164" s="9">
        <v>257.23</v>
      </c>
      <c r="U164" s="9">
        <v>0</v>
      </c>
      <c r="V164" s="17">
        <f t="shared" si="42"/>
        <v>257.23</v>
      </c>
      <c r="W164" s="9">
        <v>0.23</v>
      </c>
      <c r="X164" s="9">
        <v>0</v>
      </c>
      <c r="Y164" s="9">
        <v>29.8</v>
      </c>
      <c r="Z164" s="9">
        <v>0</v>
      </c>
      <c r="AA164" s="17">
        <f t="shared" si="43"/>
        <v>30.03</v>
      </c>
      <c r="AB164" s="9">
        <v>0</v>
      </c>
      <c r="AC164" s="17">
        <f t="shared" si="44"/>
        <v>0</v>
      </c>
      <c r="AE164" s="17">
        <f t="shared" si="40"/>
        <v>2671.71</v>
      </c>
    </row>
    <row r="165" spans="1:31">
      <c r="A165" s="195">
        <v>42513</v>
      </c>
      <c r="B165" s="9">
        <v>1845.6</v>
      </c>
      <c r="C165" s="9">
        <v>0</v>
      </c>
      <c r="D165" s="9">
        <v>0</v>
      </c>
      <c r="E165" s="17">
        <f t="shared" si="41"/>
        <v>1845.6</v>
      </c>
      <c r="F165" s="9">
        <v>82</v>
      </c>
      <c r="G165" s="9">
        <v>0</v>
      </c>
      <c r="H165" s="9">
        <v>28.1</v>
      </c>
      <c r="I165" s="9">
        <v>1595.27</v>
      </c>
      <c r="J165" s="9">
        <v>2.92</v>
      </c>
      <c r="K165" s="9">
        <v>6</v>
      </c>
      <c r="L165" s="9">
        <v>2732.12</v>
      </c>
      <c r="M165" s="9">
        <v>468.6</v>
      </c>
      <c r="N165" s="9">
        <v>120.88</v>
      </c>
      <c r="O165" s="9">
        <v>0</v>
      </c>
      <c r="P165" s="9">
        <v>15</v>
      </c>
      <c r="Q165" s="9">
        <v>50810</v>
      </c>
      <c r="R165" s="9">
        <v>0</v>
      </c>
      <c r="S165" s="17">
        <f t="shared" si="45"/>
        <v>55860.89</v>
      </c>
      <c r="T165" s="9">
        <v>136.13999999999999</v>
      </c>
      <c r="U165" s="9">
        <v>0</v>
      </c>
      <c r="V165" s="17">
        <f t="shared" si="42"/>
        <v>136.13999999999999</v>
      </c>
      <c r="W165" s="9">
        <v>11.77</v>
      </c>
      <c r="X165" s="9">
        <v>0</v>
      </c>
      <c r="Y165" s="9">
        <v>138.29</v>
      </c>
      <c r="Z165" s="9">
        <v>0</v>
      </c>
      <c r="AA165" s="17">
        <f t="shared" si="43"/>
        <v>150.06</v>
      </c>
      <c r="AB165" s="9">
        <v>0</v>
      </c>
      <c r="AC165" s="17">
        <f t="shared" si="44"/>
        <v>0</v>
      </c>
      <c r="AE165" s="17">
        <f t="shared" si="40"/>
        <v>57992.689999999995</v>
      </c>
    </row>
    <row r="166" spans="1:31">
      <c r="A166" s="195">
        <v>42514</v>
      </c>
      <c r="B166" s="9">
        <v>694.7</v>
      </c>
      <c r="C166" s="9">
        <v>0</v>
      </c>
      <c r="D166" s="9">
        <v>0</v>
      </c>
      <c r="E166" s="17">
        <f t="shared" si="41"/>
        <v>694.7</v>
      </c>
      <c r="F166" s="9">
        <v>34</v>
      </c>
      <c r="G166" s="9">
        <v>1</v>
      </c>
      <c r="H166" s="9">
        <v>46.82</v>
      </c>
      <c r="I166" s="9">
        <v>216.36</v>
      </c>
      <c r="J166" s="9">
        <v>7.42</v>
      </c>
      <c r="K166" s="9">
        <v>6</v>
      </c>
      <c r="L166" s="9">
        <v>287.11</v>
      </c>
      <c r="M166" s="9">
        <v>0</v>
      </c>
      <c r="N166" s="9">
        <v>28.13</v>
      </c>
      <c r="O166" s="9">
        <v>1000</v>
      </c>
      <c r="P166" s="9">
        <v>0</v>
      </c>
      <c r="Q166" s="9">
        <v>2515</v>
      </c>
      <c r="R166" s="9">
        <v>0</v>
      </c>
      <c r="S166" s="17">
        <f t="shared" si="45"/>
        <v>4141.84</v>
      </c>
      <c r="T166" s="9">
        <v>208.96</v>
      </c>
      <c r="U166" s="9">
        <v>0</v>
      </c>
      <c r="V166" s="17">
        <f t="shared" si="42"/>
        <v>208.96</v>
      </c>
      <c r="W166" s="9">
        <v>157.31</v>
      </c>
      <c r="X166" s="9">
        <v>0</v>
      </c>
      <c r="Y166" s="9">
        <v>146.35</v>
      </c>
      <c r="Z166" s="9">
        <v>0</v>
      </c>
      <c r="AA166" s="17">
        <f t="shared" si="43"/>
        <v>303.65999999999997</v>
      </c>
      <c r="AB166" s="9">
        <v>934.16</v>
      </c>
      <c r="AC166" s="17">
        <f t="shared" si="44"/>
        <v>934.16</v>
      </c>
      <c r="AE166" s="17">
        <f t="shared" si="40"/>
        <v>6283.32</v>
      </c>
    </row>
    <row r="167" spans="1:31">
      <c r="A167" s="195">
        <v>42515</v>
      </c>
      <c r="B167" s="9">
        <v>0</v>
      </c>
      <c r="C167" s="9">
        <v>0</v>
      </c>
      <c r="D167" s="9">
        <v>3.43</v>
      </c>
      <c r="E167" s="17">
        <f t="shared" si="41"/>
        <v>3.43</v>
      </c>
      <c r="F167" s="9">
        <v>58</v>
      </c>
      <c r="G167" s="9">
        <v>1</v>
      </c>
      <c r="H167" s="9">
        <v>20.72</v>
      </c>
      <c r="I167" s="9">
        <v>1041.95</v>
      </c>
      <c r="J167" s="9">
        <v>0</v>
      </c>
      <c r="K167" s="9">
        <v>0</v>
      </c>
      <c r="L167" s="9">
        <v>79.73</v>
      </c>
      <c r="M167" s="9">
        <v>237.54</v>
      </c>
      <c r="N167" s="9">
        <v>35.03</v>
      </c>
      <c r="O167" s="9">
        <v>0</v>
      </c>
      <c r="P167" s="9">
        <v>0</v>
      </c>
      <c r="Q167" s="9">
        <v>20</v>
      </c>
      <c r="R167" s="9">
        <v>0</v>
      </c>
      <c r="S167" s="17">
        <f t="shared" si="45"/>
        <v>1493.97</v>
      </c>
      <c r="T167" s="9">
        <v>159.91</v>
      </c>
      <c r="U167" s="9">
        <v>0</v>
      </c>
      <c r="V167" s="17">
        <f t="shared" si="42"/>
        <v>159.91</v>
      </c>
      <c r="W167" s="9">
        <v>10.8</v>
      </c>
      <c r="X167" s="9">
        <v>0</v>
      </c>
      <c r="Y167" s="9">
        <v>62.39</v>
      </c>
      <c r="Z167" s="9">
        <v>0</v>
      </c>
      <c r="AA167" s="17">
        <f t="shared" si="43"/>
        <v>73.19</v>
      </c>
      <c r="AB167" s="9">
        <v>257.25</v>
      </c>
      <c r="AC167" s="17">
        <f t="shared" si="44"/>
        <v>257.25</v>
      </c>
      <c r="AE167" s="17">
        <f t="shared" si="40"/>
        <v>1987.7500000000002</v>
      </c>
    </row>
    <row r="168" spans="1:31">
      <c r="A168" s="195">
        <v>42516</v>
      </c>
      <c r="B168" s="9">
        <v>1.5</v>
      </c>
      <c r="C168" s="9">
        <v>0</v>
      </c>
      <c r="D168" s="9">
        <v>0</v>
      </c>
      <c r="E168" s="17">
        <f t="shared" si="41"/>
        <v>1.5</v>
      </c>
      <c r="F168" s="9">
        <v>41.5</v>
      </c>
      <c r="G168" s="9">
        <v>0</v>
      </c>
      <c r="H168" s="9">
        <v>41.87</v>
      </c>
      <c r="I168" s="9">
        <v>124.09</v>
      </c>
      <c r="J168" s="9">
        <v>6.99</v>
      </c>
      <c r="K168" s="9">
        <v>0</v>
      </c>
      <c r="L168" s="9">
        <v>33.19</v>
      </c>
      <c r="M168" s="9">
        <v>164.41</v>
      </c>
      <c r="N168" s="9">
        <v>24.34</v>
      </c>
      <c r="O168" s="9">
        <v>0</v>
      </c>
      <c r="P168" s="9">
        <v>0</v>
      </c>
      <c r="Q168" s="9">
        <v>40</v>
      </c>
      <c r="R168" s="9">
        <v>0</v>
      </c>
      <c r="S168" s="17">
        <f t="shared" si="45"/>
        <v>476.39</v>
      </c>
      <c r="T168" s="9">
        <v>135.1</v>
      </c>
      <c r="U168" s="9">
        <v>0</v>
      </c>
      <c r="V168" s="17">
        <f t="shared" si="42"/>
        <v>135.1</v>
      </c>
      <c r="W168" s="9">
        <v>7.57</v>
      </c>
      <c r="X168" s="9">
        <v>0</v>
      </c>
      <c r="Y168" s="9">
        <v>32.659999999999997</v>
      </c>
      <c r="Z168" s="9">
        <v>0</v>
      </c>
      <c r="AA168" s="17">
        <f t="shared" si="43"/>
        <v>40.229999999999997</v>
      </c>
      <c r="AB168" s="9">
        <v>248.43</v>
      </c>
      <c r="AC168" s="17">
        <f t="shared" si="44"/>
        <v>248.43</v>
      </c>
      <c r="AE168" s="17">
        <f t="shared" si="40"/>
        <v>901.65</v>
      </c>
    </row>
    <row r="169" spans="1:31">
      <c r="A169" s="195">
        <v>42517</v>
      </c>
      <c r="B169" s="9">
        <v>1934.52</v>
      </c>
      <c r="C169" s="9">
        <v>0</v>
      </c>
      <c r="D169" s="9">
        <v>10.29</v>
      </c>
      <c r="E169" s="17">
        <f t="shared" si="41"/>
        <v>1944.81</v>
      </c>
      <c r="F169" s="9">
        <v>18</v>
      </c>
      <c r="G169" s="9">
        <v>0</v>
      </c>
      <c r="H169" s="9">
        <v>121.85</v>
      </c>
      <c r="I169" s="9">
        <v>1656.77</v>
      </c>
      <c r="J169" s="9">
        <v>0</v>
      </c>
      <c r="K169" s="9">
        <v>0</v>
      </c>
      <c r="L169" s="9">
        <v>203.89</v>
      </c>
      <c r="M169" s="9">
        <v>109.56</v>
      </c>
      <c r="N169" s="9">
        <v>81.69</v>
      </c>
      <c r="O169" s="9">
        <v>0</v>
      </c>
      <c r="P169" s="9">
        <v>0</v>
      </c>
      <c r="Q169" s="9">
        <v>25</v>
      </c>
      <c r="R169" s="9">
        <v>0</v>
      </c>
      <c r="S169" s="17">
        <f t="shared" si="45"/>
        <v>2216.7599999999998</v>
      </c>
      <c r="T169" s="9">
        <v>202.03</v>
      </c>
      <c r="U169" s="9">
        <v>0</v>
      </c>
      <c r="V169" s="17">
        <f t="shared" si="42"/>
        <v>202.03</v>
      </c>
      <c r="W169" s="9">
        <v>0.19</v>
      </c>
      <c r="X169" s="9">
        <v>0</v>
      </c>
      <c r="Y169" s="9">
        <v>24.49</v>
      </c>
      <c r="Z169" s="9">
        <v>0</v>
      </c>
      <c r="AA169" s="17">
        <f t="shared" si="43"/>
        <v>24.68</v>
      </c>
      <c r="AB169" s="9">
        <v>27.33</v>
      </c>
      <c r="AC169" s="17">
        <f t="shared" si="44"/>
        <v>27.33</v>
      </c>
      <c r="AE169" s="17">
        <f t="shared" si="40"/>
        <v>4415.6099999999997</v>
      </c>
    </row>
    <row r="170" spans="1:31">
      <c r="A170" s="195">
        <v>42520</v>
      </c>
      <c r="B170" s="9">
        <v>0</v>
      </c>
      <c r="C170" s="9">
        <v>0</v>
      </c>
      <c r="D170" s="9">
        <v>20.58</v>
      </c>
      <c r="E170" s="17">
        <f t="shared" si="41"/>
        <v>20.58</v>
      </c>
      <c r="F170" s="9">
        <v>50.5</v>
      </c>
      <c r="G170" s="9">
        <v>0</v>
      </c>
      <c r="H170" s="9">
        <v>49.43</v>
      </c>
      <c r="I170" s="9">
        <v>147.4</v>
      </c>
      <c r="J170" s="9">
        <v>13.42</v>
      </c>
      <c r="K170" s="9">
        <v>0</v>
      </c>
      <c r="L170" s="9">
        <v>56.38</v>
      </c>
      <c r="M170" s="9">
        <v>446.98</v>
      </c>
      <c r="N170" s="9">
        <v>27.01</v>
      </c>
      <c r="O170" s="9">
        <v>0</v>
      </c>
      <c r="P170" s="9">
        <v>15.5</v>
      </c>
      <c r="Q170" s="9">
        <v>178</v>
      </c>
      <c r="R170" s="9">
        <v>0</v>
      </c>
      <c r="S170" s="17">
        <f t="shared" si="45"/>
        <v>984.62</v>
      </c>
      <c r="T170" s="9">
        <v>424.66</v>
      </c>
      <c r="U170" s="9">
        <v>0</v>
      </c>
      <c r="V170" s="17">
        <f t="shared" si="42"/>
        <v>424.66</v>
      </c>
      <c r="W170" s="9">
        <v>2.58</v>
      </c>
      <c r="X170" s="9">
        <v>0</v>
      </c>
      <c r="Y170" s="9">
        <v>30.57</v>
      </c>
      <c r="Z170" s="9">
        <v>0</v>
      </c>
      <c r="AA170" s="17">
        <f t="shared" si="43"/>
        <v>33.15</v>
      </c>
      <c r="AB170" s="9">
        <v>220.51</v>
      </c>
      <c r="AC170" s="17">
        <f t="shared" si="44"/>
        <v>220.51</v>
      </c>
      <c r="AE170" s="17">
        <f t="shared" si="40"/>
        <v>1683.52</v>
      </c>
    </row>
    <row r="171" spans="1:31">
      <c r="A171" s="195">
        <v>42521</v>
      </c>
      <c r="B171" s="9">
        <v>140.52000000000001</v>
      </c>
      <c r="C171" s="9">
        <v>0</v>
      </c>
      <c r="D171" s="9">
        <v>6.86</v>
      </c>
      <c r="E171" s="17">
        <f t="shared" si="41"/>
        <v>147.38000000000002</v>
      </c>
      <c r="F171" s="9">
        <v>76.5</v>
      </c>
      <c r="G171" s="9">
        <v>0</v>
      </c>
      <c r="H171" s="9">
        <v>50.08</v>
      </c>
      <c r="I171" s="9">
        <v>103.82</v>
      </c>
      <c r="J171" s="9">
        <v>5.55</v>
      </c>
      <c r="K171" s="9">
        <v>0</v>
      </c>
      <c r="L171" s="9">
        <v>102.62</v>
      </c>
      <c r="M171" s="9">
        <v>0</v>
      </c>
      <c r="N171" s="9">
        <v>24.11</v>
      </c>
      <c r="O171" s="9">
        <v>0</v>
      </c>
      <c r="P171" s="9">
        <v>2.5</v>
      </c>
      <c r="Q171" s="9">
        <v>15</v>
      </c>
      <c r="R171" s="9">
        <v>0</v>
      </c>
      <c r="S171" s="17">
        <f t="shared" si="45"/>
        <v>380.18</v>
      </c>
      <c r="T171" s="9">
        <v>293.04000000000002</v>
      </c>
      <c r="U171" s="9">
        <v>0</v>
      </c>
      <c r="V171" s="17">
        <f t="shared" si="42"/>
        <v>293.04000000000002</v>
      </c>
      <c r="W171" s="9">
        <v>0</v>
      </c>
      <c r="X171" s="9">
        <v>0</v>
      </c>
      <c r="Y171" s="9">
        <v>14.46</v>
      </c>
      <c r="Z171" s="9">
        <v>0</v>
      </c>
      <c r="AA171" s="17">
        <f t="shared" si="43"/>
        <v>14.46</v>
      </c>
      <c r="AB171" s="9">
        <v>1271.04</v>
      </c>
      <c r="AC171" s="17">
        <f t="shared" si="44"/>
        <v>1271.04</v>
      </c>
      <c r="AE171" s="17">
        <f t="shared" si="40"/>
        <v>2106.1</v>
      </c>
    </row>
    <row r="172" spans="1:31">
      <c r="B172" s="9"/>
      <c r="C172" s="9"/>
      <c r="D172" s="9"/>
      <c r="E172" s="17">
        <f t="shared" si="41"/>
        <v>0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7">
        <f t="shared" si="45"/>
        <v>0</v>
      </c>
      <c r="T172" s="9"/>
      <c r="U172" s="9"/>
      <c r="V172" s="17">
        <f t="shared" si="42"/>
        <v>0</v>
      </c>
      <c r="W172" s="9"/>
      <c r="X172" s="9"/>
      <c r="Y172" s="9"/>
      <c r="Z172" s="9"/>
      <c r="AA172" s="17">
        <f t="shared" si="43"/>
        <v>0</v>
      </c>
      <c r="AB172" s="9"/>
      <c r="AC172" s="17">
        <f t="shared" si="44"/>
        <v>0</v>
      </c>
      <c r="AE172" s="17">
        <f t="shared" si="40"/>
        <v>0</v>
      </c>
    </row>
    <row r="173" spans="1:31">
      <c r="B173" s="9"/>
      <c r="C173" s="9"/>
      <c r="D173" s="9"/>
      <c r="E173" s="17">
        <f t="shared" si="41"/>
        <v>0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7">
        <f t="shared" si="45"/>
        <v>0</v>
      </c>
      <c r="T173" s="9"/>
      <c r="U173" s="9"/>
      <c r="V173" s="17">
        <f t="shared" si="42"/>
        <v>0</v>
      </c>
      <c r="W173" s="9"/>
      <c r="X173" s="9"/>
      <c r="Y173" s="9"/>
      <c r="Z173" s="9"/>
      <c r="AA173" s="17">
        <f t="shared" si="43"/>
        <v>0</v>
      </c>
      <c r="AB173" s="9"/>
      <c r="AC173" s="17">
        <f t="shared" si="44"/>
        <v>0</v>
      </c>
      <c r="AE173" s="17">
        <f t="shared" si="40"/>
        <v>0</v>
      </c>
    </row>
    <row r="174" spans="1:31">
      <c r="B174" s="9"/>
      <c r="C174" s="9"/>
      <c r="D174" s="9"/>
      <c r="E174" s="17">
        <f t="shared" si="41"/>
        <v>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7">
        <f t="shared" si="45"/>
        <v>0</v>
      </c>
      <c r="T174" s="9"/>
      <c r="U174" s="9"/>
      <c r="V174" s="17">
        <f t="shared" si="42"/>
        <v>0</v>
      </c>
      <c r="W174" s="9"/>
      <c r="X174" s="9"/>
      <c r="Y174" s="9"/>
      <c r="Z174" s="9"/>
      <c r="AA174" s="17">
        <f t="shared" si="43"/>
        <v>0</v>
      </c>
      <c r="AB174" s="9"/>
      <c r="AC174" s="17">
        <f t="shared" si="44"/>
        <v>0</v>
      </c>
      <c r="AE174" s="17">
        <f t="shared" si="40"/>
        <v>0</v>
      </c>
    </row>
    <row r="175" spans="1:31">
      <c r="B175" s="9"/>
      <c r="C175" s="9"/>
      <c r="D175" s="9"/>
      <c r="E175" s="17">
        <f t="shared" si="41"/>
        <v>0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7">
        <f t="shared" si="45"/>
        <v>0</v>
      </c>
      <c r="T175" s="9"/>
      <c r="U175" s="9"/>
      <c r="V175" s="17">
        <f t="shared" si="42"/>
        <v>0</v>
      </c>
      <c r="W175" s="9"/>
      <c r="X175" s="9"/>
      <c r="Y175" s="9"/>
      <c r="Z175" s="9"/>
      <c r="AA175" s="17">
        <f t="shared" si="43"/>
        <v>0</v>
      </c>
      <c r="AB175" s="9"/>
      <c r="AC175" s="17">
        <f t="shared" si="44"/>
        <v>0</v>
      </c>
      <c r="AE175" s="17">
        <f t="shared" si="40"/>
        <v>0</v>
      </c>
    </row>
    <row r="176" spans="1:31">
      <c r="B176" s="9"/>
      <c r="C176" s="9"/>
      <c r="D176" s="9"/>
      <c r="E176" s="17">
        <f t="shared" si="41"/>
        <v>0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7">
        <f t="shared" si="45"/>
        <v>0</v>
      </c>
      <c r="T176" s="9"/>
      <c r="U176" s="9"/>
      <c r="V176" s="17">
        <f t="shared" si="42"/>
        <v>0</v>
      </c>
      <c r="W176" s="9"/>
      <c r="X176" s="9"/>
      <c r="Y176" s="9"/>
      <c r="Z176" s="9"/>
      <c r="AA176" s="17">
        <f t="shared" si="43"/>
        <v>0</v>
      </c>
      <c r="AB176" s="9"/>
      <c r="AC176" s="17">
        <f t="shared" si="44"/>
        <v>0</v>
      </c>
      <c r="AE176" s="17">
        <f t="shared" si="40"/>
        <v>0</v>
      </c>
    </row>
    <row r="177" spans="1:33">
      <c r="B177" s="9"/>
      <c r="C177" s="9"/>
      <c r="D177" s="9"/>
      <c r="E177" s="17">
        <f t="shared" si="41"/>
        <v>0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7">
        <f t="shared" si="45"/>
        <v>0</v>
      </c>
      <c r="T177" s="9"/>
      <c r="U177" s="9"/>
      <c r="V177" s="17">
        <f t="shared" si="42"/>
        <v>0</v>
      </c>
      <c r="W177" s="9"/>
      <c r="X177" s="9"/>
      <c r="Y177" s="9"/>
      <c r="Z177" s="9"/>
      <c r="AA177" s="17">
        <f t="shared" si="43"/>
        <v>0</v>
      </c>
      <c r="AB177" s="9"/>
      <c r="AC177" s="17">
        <f t="shared" si="44"/>
        <v>0</v>
      </c>
      <c r="AE177" s="17">
        <f t="shared" si="40"/>
        <v>0</v>
      </c>
    </row>
    <row r="178" spans="1:33">
      <c r="B178" s="9"/>
      <c r="C178" s="9"/>
      <c r="D178" s="9"/>
      <c r="E178" s="17">
        <f t="shared" si="41"/>
        <v>0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7">
        <f t="shared" si="45"/>
        <v>0</v>
      </c>
      <c r="T178" s="9"/>
      <c r="U178" s="9"/>
      <c r="V178" s="17">
        <f t="shared" si="42"/>
        <v>0</v>
      </c>
      <c r="W178" s="9"/>
      <c r="X178" s="9"/>
      <c r="Y178" s="9"/>
      <c r="Z178" s="9"/>
      <c r="AA178" s="17">
        <f t="shared" si="43"/>
        <v>0</v>
      </c>
      <c r="AB178" s="9"/>
      <c r="AC178" s="17">
        <f t="shared" si="44"/>
        <v>0</v>
      </c>
      <c r="AE178" s="17">
        <f t="shared" si="40"/>
        <v>0</v>
      </c>
    </row>
    <row r="179" spans="1:33">
      <c r="B179" s="9"/>
      <c r="C179" s="9"/>
      <c r="D179" s="9"/>
      <c r="E179" s="17">
        <f t="shared" si="41"/>
        <v>0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7">
        <f t="shared" si="45"/>
        <v>0</v>
      </c>
      <c r="T179" s="9"/>
      <c r="U179" s="9"/>
      <c r="V179" s="17">
        <f t="shared" si="42"/>
        <v>0</v>
      </c>
      <c r="W179" s="9"/>
      <c r="X179" s="9"/>
      <c r="Y179" s="9"/>
      <c r="Z179" s="9"/>
      <c r="AA179" s="17">
        <f t="shared" si="43"/>
        <v>0</v>
      </c>
      <c r="AB179" s="9"/>
      <c r="AC179" s="17">
        <f t="shared" si="44"/>
        <v>0</v>
      </c>
      <c r="AE179" s="17">
        <f t="shared" si="40"/>
        <v>0</v>
      </c>
    </row>
    <row r="180" spans="1:33">
      <c r="B180" s="9"/>
      <c r="C180" s="9"/>
      <c r="D180" s="9"/>
      <c r="E180" s="17">
        <f t="shared" si="41"/>
        <v>0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7">
        <f t="shared" si="45"/>
        <v>0</v>
      </c>
      <c r="T180" s="9"/>
      <c r="U180" s="9"/>
      <c r="V180" s="17">
        <f t="shared" si="42"/>
        <v>0</v>
      </c>
      <c r="W180" s="9"/>
      <c r="X180" s="9"/>
      <c r="Y180" s="9"/>
      <c r="Z180" s="9"/>
      <c r="AA180" s="17">
        <f t="shared" si="43"/>
        <v>0</v>
      </c>
      <c r="AB180" s="9"/>
      <c r="AC180" s="17">
        <f t="shared" si="44"/>
        <v>0</v>
      </c>
      <c r="AE180" s="17">
        <f t="shared" si="40"/>
        <v>0</v>
      </c>
    </row>
    <row r="181" spans="1:33">
      <c r="B181" s="9"/>
      <c r="C181" s="9"/>
      <c r="D181" s="9"/>
      <c r="E181" s="10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7"/>
      <c r="T181" s="9"/>
      <c r="U181" s="9"/>
      <c r="V181" s="17"/>
      <c r="W181" s="9"/>
      <c r="X181" s="9"/>
      <c r="Y181" s="9"/>
      <c r="Z181" s="9"/>
      <c r="AA181" s="17"/>
      <c r="AB181" s="9"/>
      <c r="AC181" s="17"/>
      <c r="AE181" s="17"/>
    </row>
    <row r="182" spans="1:33" ht="15.75">
      <c r="B182" s="9">
        <f t="shared" ref="B182:AE182" si="46">SUM(B149:B180)</f>
        <v>17390.930000000004</v>
      </c>
      <c r="C182" s="9">
        <f t="shared" si="46"/>
        <v>0</v>
      </c>
      <c r="D182" s="9">
        <f t="shared" si="46"/>
        <v>51.449999999999996</v>
      </c>
      <c r="E182" s="9">
        <f t="shared" si="46"/>
        <v>17442.380000000005</v>
      </c>
      <c r="F182" s="9">
        <f t="shared" si="46"/>
        <v>1629.5</v>
      </c>
      <c r="G182" s="9">
        <f t="shared" si="46"/>
        <v>9</v>
      </c>
      <c r="H182" s="9">
        <f t="shared" si="46"/>
        <v>1227.8999999999999</v>
      </c>
      <c r="I182" s="9">
        <f t="shared" si="46"/>
        <v>20762.05</v>
      </c>
      <c r="J182" s="9">
        <f t="shared" si="46"/>
        <v>139.06</v>
      </c>
      <c r="K182" s="9">
        <f t="shared" si="46"/>
        <v>42</v>
      </c>
      <c r="L182" s="9">
        <f t="shared" si="46"/>
        <v>6430.3499999999985</v>
      </c>
      <c r="M182" s="9">
        <f t="shared" si="46"/>
        <v>4818.2100000000009</v>
      </c>
      <c r="N182" s="9">
        <f t="shared" si="46"/>
        <v>1585.4099999999999</v>
      </c>
      <c r="O182" s="9">
        <f t="shared" si="46"/>
        <v>9106</v>
      </c>
      <c r="P182" s="9">
        <f t="shared" si="46"/>
        <v>88.5</v>
      </c>
      <c r="Q182" s="9">
        <f t="shared" si="46"/>
        <v>54808.27</v>
      </c>
      <c r="R182" s="9">
        <f t="shared" si="46"/>
        <v>0</v>
      </c>
      <c r="S182" s="9">
        <f t="shared" si="46"/>
        <v>100646.24999999997</v>
      </c>
      <c r="T182" s="9">
        <f t="shared" si="46"/>
        <v>5401.3099999999986</v>
      </c>
      <c r="U182" s="9">
        <f t="shared" si="46"/>
        <v>0</v>
      </c>
      <c r="V182" s="9">
        <f t="shared" si="46"/>
        <v>5401.3099999999986</v>
      </c>
      <c r="W182" s="9">
        <f t="shared" si="46"/>
        <v>312.80999999999995</v>
      </c>
      <c r="X182" s="9">
        <f t="shared" si="46"/>
        <v>14.71</v>
      </c>
      <c r="Y182" s="9">
        <f t="shared" si="46"/>
        <v>2119.11</v>
      </c>
      <c r="Z182" s="9">
        <f t="shared" si="46"/>
        <v>0</v>
      </c>
      <c r="AA182" s="9">
        <f t="shared" si="46"/>
        <v>2446.63</v>
      </c>
      <c r="AB182" s="9">
        <f t="shared" si="46"/>
        <v>16139.970000000001</v>
      </c>
      <c r="AC182" s="9">
        <f t="shared" si="46"/>
        <v>16139.970000000001</v>
      </c>
      <c r="AD182" s="9">
        <f t="shared" si="46"/>
        <v>0</v>
      </c>
      <c r="AE182" s="9">
        <f t="shared" si="46"/>
        <v>142076.53999999998</v>
      </c>
      <c r="AF182" s="9">
        <f t="shared" ref="AF182:AG182" si="47">SUM(AF161:AF181)</f>
        <v>0</v>
      </c>
      <c r="AG182" s="9">
        <f t="shared" si="47"/>
        <v>0</v>
      </c>
    </row>
    <row r="183" spans="1:33">
      <c r="B183" s="9"/>
      <c r="C183" s="9"/>
      <c r="D183" s="9"/>
      <c r="E183" s="10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0"/>
      <c r="T183" s="9"/>
      <c r="U183" s="9"/>
      <c r="V183" s="10"/>
      <c r="W183" s="9"/>
      <c r="X183" s="9"/>
      <c r="Y183" s="9"/>
      <c r="Z183" s="9"/>
      <c r="AA183" s="10"/>
      <c r="AB183" s="9"/>
      <c r="AC183" s="17" t="s">
        <v>98</v>
      </c>
      <c r="AE183" s="191">
        <v>35673.730000000003</v>
      </c>
    </row>
    <row r="184" spans="1:33" ht="20.25">
      <c r="B184" s="9"/>
      <c r="C184" s="9"/>
      <c r="D184" s="9"/>
      <c r="E184" s="37" t="s">
        <v>28</v>
      </c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7"/>
      <c r="T184" s="9"/>
      <c r="U184" s="9"/>
      <c r="V184" s="17"/>
      <c r="W184" s="9"/>
      <c r="X184" s="9"/>
      <c r="Y184" s="9"/>
      <c r="Z184" s="9"/>
      <c r="AA184" s="17"/>
      <c r="AB184" s="9"/>
      <c r="AC184" s="17" t="s">
        <v>99</v>
      </c>
      <c r="AE184" s="191">
        <v>107021.18</v>
      </c>
    </row>
    <row r="185" spans="1:33" ht="23.25">
      <c r="B185" s="9"/>
      <c r="C185" s="9"/>
      <c r="D185" s="38" t="s">
        <v>106</v>
      </c>
      <c r="E185" s="1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7"/>
      <c r="T185" s="9"/>
      <c r="U185" s="9"/>
      <c r="V185" s="17"/>
      <c r="W185" s="9"/>
      <c r="X185" s="9"/>
      <c r="Y185" s="9"/>
      <c r="Z185" s="9"/>
      <c r="AA185" s="17"/>
      <c r="AB185" s="9"/>
      <c r="AC185" s="190" t="s">
        <v>100</v>
      </c>
      <c r="AE185" s="191">
        <v>0</v>
      </c>
    </row>
    <row r="186" spans="1:33">
      <c r="B186" s="9"/>
      <c r="C186" s="9"/>
      <c r="D186" s="9"/>
      <c r="E186" s="1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7"/>
      <c r="T186" s="9"/>
      <c r="U186" s="9"/>
      <c r="V186" s="17"/>
      <c r="W186" s="9"/>
      <c r="X186" s="9"/>
      <c r="Y186" s="9"/>
      <c r="Z186" s="9"/>
      <c r="AA186" s="17"/>
      <c r="AB186" s="9"/>
      <c r="AE186" s="191">
        <f>SUM(AE182:AE185)</f>
        <v>284771.44999999995</v>
      </c>
    </row>
    <row r="187" spans="1:33" ht="26.25" customHeight="1">
      <c r="B187" s="32">
        <v>85119001</v>
      </c>
      <c r="C187" s="32">
        <v>85119003</v>
      </c>
      <c r="D187" s="32">
        <v>85119018</v>
      </c>
      <c r="E187" s="33">
        <v>21310001</v>
      </c>
      <c r="F187" s="32">
        <v>85801005</v>
      </c>
      <c r="G187" s="32">
        <v>858011006</v>
      </c>
      <c r="H187" s="32">
        <v>85801008</v>
      </c>
      <c r="I187" s="32">
        <v>85801009</v>
      </c>
      <c r="J187" s="32">
        <v>85801099</v>
      </c>
      <c r="K187" s="32">
        <v>85801011</v>
      </c>
      <c r="L187" s="32">
        <v>85801014</v>
      </c>
      <c r="M187" s="32">
        <v>85801015</v>
      </c>
      <c r="N187" s="32">
        <v>85801017</v>
      </c>
      <c r="O187" s="32">
        <v>85801018</v>
      </c>
      <c r="P187" s="32">
        <v>85801019</v>
      </c>
      <c r="Q187" s="32">
        <v>95803010</v>
      </c>
      <c r="R187" s="32">
        <v>85803099</v>
      </c>
      <c r="S187" s="34">
        <v>21312001</v>
      </c>
      <c r="T187" s="32">
        <v>85807001</v>
      </c>
      <c r="U187" s="32">
        <v>85807099</v>
      </c>
      <c r="V187" s="34">
        <v>21314001</v>
      </c>
      <c r="W187" s="32">
        <v>85601002</v>
      </c>
      <c r="X187" s="32">
        <v>85601012</v>
      </c>
      <c r="Y187" s="32">
        <v>85601014</v>
      </c>
      <c r="Z187" s="32">
        <v>85909099</v>
      </c>
      <c r="AA187" s="34">
        <v>21315001</v>
      </c>
      <c r="AB187" s="32"/>
      <c r="AC187" s="17"/>
      <c r="AE187" s="17"/>
    </row>
    <row r="188" spans="1:33" ht="58.5" customHeight="1">
      <c r="A188" s="198" t="s">
        <v>39</v>
      </c>
      <c r="B188" s="199" t="s">
        <v>0</v>
      </c>
      <c r="C188" s="199" t="s">
        <v>1</v>
      </c>
      <c r="D188" s="199" t="s">
        <v>2</v>
      </c>
      <c r="E188" s="200" t="s">
        <v>22</v>
      </c>
      <c r="F188" s="199" t="s">
        <v>3</v>
      </c>
      <c r="G188" s="199" t="s">
        <v>4</v>
      </c>
      <c r="H188" s="199" t="s">
        <v>5</v>
      </c>
      <c r="I188" s="199" t="s">
        <v>6</v>
      </c>
      <c r="J188" s="199" t="s">
        <v>7</v>
      </c>
      <c r="K188" s="199" t="s">
        <v>8</v>
      </c>
      <c r="L188" s="199" t="s">
        <v>9</v>
      </c>
      <c r="M188" s="199" t="s">
        <v>10</v>
      </c>
      <c r="N188" s="199" t="s">
        <v>11</v>
      </c>
      <c r="O188" s="199" t="s">
        <v>12</v>
      </c>
      <c r="P188" s="199" t="s">
        <v>13</v>
      </c>
      <c r="Q188" s="199" t="s">
        <v>14</v>
      </c>
      <c r="R188" s="199" t="s">
        <v>15</v>
      </c>
      <c r="S188" s="197" t="s">
        <v>23</v>
      </c>
      <c r="T188" s="199" t="s">
        <v>25</v>
      </c>
      <c r="U188" s="199" t="s">
        <v>16</v>
      </c>
      <c r="V188" s="197" t="s">
        <v>24</v>
      </c>
      <c r="W188" s="199" t="s">
        <v>17</v>
      </c>
      <c r="X188" s="199" t="s">
        <v>18</v>
      </c>
      <c r="Y188" s="199" t="s">
        <v>19</v>
      </c>
      <c r="Z188" s="199" t="s">
        <v>20</v>
      </c>
      <c r="AA188" s="197" t="s">
        <v>26</v>
      </c>
      <c r="AB188" s="199" t="s">
        <v>21</v>
      </c>
      <c r="AC188" s="197" t="s">
        <v>27</v>
      </c>
      <c r="AD188" s="31"/>
      <c r="AE188" s="196" t="s">
        <v>29</v>
      </c>
    </row>
    <row r="189" spans="1:33">
      <c r="B189" s="9"/>
      <c r="C189" s="9"/>
      <c r="D189" s="9"/>
      <c r="E189" s="17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7"/>
      <c r="T189" s="9"/>
      <c r="U189" s="9"/>
      <c r="V189" s="17"/>
      <c r="W189" s="9"/>
      <c r="X189" s="9"/>
      <c r="Y189" s="9"/>
      <c r="Z189" s="9"/>
      <c r="AA189" s="17"/>
      <c r="AB189" s="9"/>
      <c r="AC189" s="17"/>
      <c r="AE189" s="17"/>
    </row>
    <row r="190" spans="1:33">
      <c r="A190" s="23">
        <v>42522</v>
      </c>
      <c r="B190" s="9">
        <v>1110.54</v>
      </c>
      <c r="C190" s="9">
        <v>0</v>
      </c>
      <c r="D190" s="9">
        <v>3.43</v>
      </c>
      <c r="E190" s="17">
        <f>SUM(B190:D190)</f>
        <v>1113.97</v>
      </c>
      <c r="F190" s="189">
        <v>36.5</v>
      </c>
      <c r="G190" s="9">
        <v>0</v>
      </c>
      <c r="H190" s="9">
        <v>34.01</v>
      </c>
      <c r="I190" s="9">
        <v>158.93</v>
      </c>
      <c r="J190" s="9">
        <v>5.54</v>
      </c>
      <c r="K190" s="9">
        <v>0</v>
      </c>
      <c r="L190" s="9">
        <v>77.97</v>
      </c>
      <c r="M190" s="9">
        <v>275.89999999999998</v>
      </c>
      <c r="N190" s="9">
        <v>17.97</v>
      </c>
      <c r="O190" s="9">
        <v>0</v>
      </c>
      <c r="P190" s="9">
        <v>0</v>
      </c>
      <c r="Q190" s="9">
        <v>15</v>
      </c>
      <c r="R190" s="9">
        <v>0</v>
      </c>
      <c r="S190" s="17">
        <f>SUM(F190:R190)</f>
        <v>621.81999999999994</v>
      </c>
      <c r="T190" s="9">
        <v>130.53</v>
      </c>
      <c r="U190" s="9">
        <v>0</v>
      </c>
      <c r="V190" s="17">
        <f t="shared" ref="V190:V219" si="48">SUM(T190:U190)</f>
        <v>130.53</v>
      </c>
      <c r="W190" s="9">
        <v>2.1800000000000002</v>
      </c>
      <c r="X190" s="9">
        <v>3</v>
      </c>
      <c r="Y190" s="9">
        <v>91.42</v>
      </c>
      <c r="Z190" s="9">
        <v>0</v>
      </c>
      <c r="AA190" s="17">
        <f>SUM(W190:Z190)</f>
        <v>96.6</v>
      </c>
      <c r="AB190" s="9">
        <v>49.62</v>
      </c>
      <c r="AC190" s="17">
        <f>SUM(AB190)</f>
        <v>49.62</v>
      </c>
      <c r="AE190" s="17">
        <f>AC190+AA190+V190+S190+E190</f>
        <v>2012.54</v>
      </c>
      <c r="AG190" s="9"/>
    </row>
    <row r="191" spans="1:33">
      <c r="A191" s="23">
        <v>42523</v>
      </c>
      <c r="B191" s="9">
        <v>0</v>
      </c>
      <c r="C191" s="9">
        <v>0</v>
      </c>
      <c r="D191" s="9">
        <v>61.74</v>
      </c>
      <c r="E191" s="17">
        <f t="shared" ref="E191:E219" si="49">SUM(B191:D191)</f>
        <v>61.74</v>
      </c>
      <c r="F191" s="189">
        <v>65</v>
      </c>
      <c r="G191" s="9">
        <v>0</v>
      </c>
      <c r="H191" s="9">
        <v>21.91</v>
      </c>
      <c r="I191" s="9">
        <v>39.89</v>
      </c>
      <c r="J191" s="9">
        <v>6.03</v>
      </c>
      <c r="K191" s="9">
        <v>0</v>
      </c>
      <c r="L191" s="9">
        <v>73.540000000000006</v>
      </c>
      <c r="M191" s="9">
        <v>0</v>
      </c>
      <c r="N191" s="9">
        <v>14.42</v>
      </c>
      <c r="O191" s="9">
        <v>0</v>
      </c>
      <c r="P191" s="9">
        <v>0</v>
      </c>
      <c r="Q191" s="9">
        <v>252.5</v>
      </c>
      <c r="R191" s="9">
        <v>0</v>
      </c>
      <c r="S191" s="17">
        <f t="shared" ref="S191:S219" si="50">SUM(F191:R191)</f>
        <v>473.28999999999996</v>
      </c>
      <c r="T191" s="9">
        <v>55.66</v>
      </c>
      <c r="U191" s="9">
        <v>0</v>
      </c>
      <c r="V191" s="17">
        <f>SUM(T191:U191)</f>
        <v>55.66</v>
      </c>
      <c r="W191" s="9">
        <v>0.32</v>
      </c>
      <c r="X191" s="9">
        <v>0</v>
      </c>
      <c r="Y191" s="9">
        <v>12.96</v>
      </c>
      <c r="Z191" s="9">
        <v>0</v>
      </c>
      <c r="AA191" s="17">
        <f t="shared" ref="AA191:AA219" si="51">SUM(W191:Z191)</f>
        <v>13.280000000000001</v>
      </c>
      <c r="AB191" s="9">
        <v>955.07</v>
      </c>
      <c r="AC191" s="17">
        <f t="shared" ref="AC191:AC219" si="52">SUM(AB191)</f>
        <v>955.07</v>
      </c>
      <c r="AE191" s="17">
        <f t="shared" ref="AE191:AE219" si="53">AC191+AA191+V191+S191+E191</f>
        <v>1559.04</v>
      </c>
    </row>
    <row r="192" spans="1:33">
      <c r="A192" s="23">
        <v>42524</v>
      </c>
      <c r="B192" s="9">
        <v>207.25</v>
      </c>
      <c r="C192" s="9">
        <v>0</v>
      </c>
      <c r="D192" s="9">
        <v>6.86</v>
      </c>
      <c r="E192" s="17">
        <f t="shared" si="49"/>
        <v>214.11</v>
      </c>
      <c r="F192" s="189">
        <v>35</v>
      </c>
      <c r="G192" s="9">
        <v>0</v>
      </c>
      <c r="H192" s="9">
        <v>18.43</v>
      </c>
      <c r="I192" s="9">
        <v>438.62</v>
      </c>
      <c r="J192" s="9">
        <v>5.12</v>
      </c>
      <c r="K192" s="9">
        <v>0</v>
      </c>
      <c r="L192" s="9">
        <v>57.15</v>
      </c>
      <c r="M192" s="9">
        <v>0</v>
      </c>
      <c r="N192" s="9">
        <v>30.47</v>
      </c>
      <c r="O192" s="9">
        <v>0</v>
      </c>
      <c r="P192" s="9">
        <v>0</v>
      </c>
      <c r="Q192" s="9">
        <v>35.06</v>
      </c>
      <c r="R192" s="9">
        <v>0</v>
      </c>
      <c r="S192" s="17">
        <f t="shared" si="50"/>
        <v>619.85000000000014</v>
      </c>
      <c r="T192" s="9">
        <v>46.7</v>
      </c>
      <c r="U192" s="9">
        <v>0</v>
      </c>
      <c r="V192" s="17">
        <f t="shared" si="48"/>
        <v>46.7</v>
      </c>
      <c r="W192" s="9">
        <v>3.05</v>
      </c>
      <c r="X192" s="9">
        <v>0</v>
      </c>
      <c r="Y192" s="9">
        <v>53.19</v>
      </c>
      <c r="Z192" s="9">
        <v>0</v>
      </c>
      <c r="AA192" s="17">
        <f t="shared" si="51"/>
        <v>56.239999999999995</v>
      </c>
      <c r="AB192" s="9">
        <v>324.94</v>
      </c>
      <c r="AC192" s="17">
        <f t="shared" si="52"/>
        <v>324.94</v>
      </c>
      <c r="AE192" s="17">
        <f t="shared" si="53"/>
        <v>1261.8400000000001</v>
      </c>
    </row>
    <row r="193" spans="1:31">
      <c r="A193" s="23">
        <v>42527</v>
      </c>
      <c r="B193" s="9">
        <v>0</v>
      </c>
      <c r="C193" s="9">
        <v>0</v>
      </c>
      <c r="D193" s="9">
        <v>0</v>
      </c>
      <c r="E193" s="17">
        <f t="shared" si="49"/>
        <v>0</v>
      </c>
      <c r="F193" s="189">
        <v>139.5</v>
      </c>
      <c r="G193" s="9">
        <v>0</v>
      </c>
      <c r="H193" s="9">
        <v>24.98</v>
      </c>
      <c r="I193" s="9">
        <v>25.55</v>
      </c>
      <c r="J193" s="9">
        <v>0.93</v>
      </c>
      <c r="K193" s="9">
        <v>0</v>
      </c>
      <c r="L193" s="9">
        <v>210.53</v>
      </c>
      <c r="M193" s="9">
        <v>832.94</v>
      </c>
      <c r="N193" s="9">
        <v>9.9499999999999993</v>
      </c>
      <c r="O193" s="9">
        <v>0</v>
      </c>
      <c r="P193" s="9">
        <v>0</v>
      </c>
      <c r="Q193" s="9">
        <v>3934.22</v>
      </c>
      <c r="R193" s="9">
        <v>0</v>
      </c>
      <c r="S193" s="17">
        <f t="shared" si="50"/>
        <v>5178.6000000000004</v>
      </c>
      <c r="T193" s="9">
        <v>35.950000000000003</v>
      </c>
      <c r="U193" s="9">
        <v>0</v>
      </c>
      <c r="V193" s="17">
        <f t="shared" si="48"/>
        <v>35.950000000000003</v>
      </c>
      <c r="W193" s="9">
        <v>0.2</v>
      </c>
      <c r="X193" s="9">
        <v>0</v>
      </c>
      <c r="Y193" s="9">
        <v>6.15</v>
      </c>
      <c r="Z193" s="9">
        <v>0</v>
      </c>
      <c r="AA193" s="17">
        <f t="shared" si="51"/>
        <v>6.3500000000000005</v>
      </c>
      <c r="AB193" s="9">
        <v>39.01</v>
      </c>
      <c r="AC193" s="17">
        <f t="shared" si="52"/>
        <v>39.01</v>
      </c>
      <c r="AE193" s="17">
        <f t="shared" si="53"/>
        <v>5259.9100000000008</v>
      </c>
    </row>
    <row r="194" spans="1:31">
      <c r="A194" s="23">
        <v>42528</v>
      </c>
      <c r="B194" s="9">
        <v>7.13</v>
      </c>
      <c r="C194" s="9">
        <v>0</v>
      </c>
      <c r="D194" s="9">
        <v>20.58</v>
      </c>
      <c r="E194" s="17">
        <f t="shared" si="49"/>
        <v>27.709999999999997</v>
      </c>
      <c r="F194" s="189">
        <v>74</v>
      </c>
      <c r="G194" s="9">
        <v>0</v>
      </c>
      <c r="H194" s="9">
        <v>39.17</v>
      </c>
      <c r="I194" s="9">
        <v>141.24</v>
      </c>
      <c r="J194" s="9">
        <v>3.81</v>
      </c>
      <c r="K194" s="9">
        <v>0</v>
      </c>
      <c r="L194" s="9">
        <v>120.69</v>
      </c>
      <c r="M194" s="9">
        <v>0</v>
      </c>
      <c r="N194" s="9">
        <v>19.54</v>
      </c>
      <c r="O194" s="9">
        <v>0</v>
      </c>
      <c r="P194" s="9">
        <v>2.5</v>
      </c>
      <c r="Q194" s="9">
        <v>1796.81</v>
      </c>
      <c r="R194" s="9">
        <v>0</v>
      </c>
      <c r="S194" s="17">
        <f t="shared" si="50"/>
        <v>2197.7600000000002</v>
      </c>
      <c r="T194" s="9">
        <v>157.49</v>
      </c>
      <c r="U194" s="9">
        <v>0</v>
      </c>
      <c r="V194" s="17">
        <f t="shared" si="48"/>
        <v>157.49</v>
      </c>
      <c r="W194" s="9">
        <v>2.15</v>
      </c>
      <c r="X194" s="9">
        <v>0</v>
      </c>
      <c r="Y194" s="9">
        <v>27.33</v>
      </c>
      <c r="Z194" s="9">
        <v>0</v>
      </c>
      <c r="AA194" s="17">
        <f t="shared" si="51"/>
        <v>29.479999999999997</v>
      </c>
      <c r="AB194" s="9">
        <v>169.79</v>
      </c>
      <c r="AC194" s="17">
        <f t="shared" si="52"/>
        <v>169.79</v>
      </c>
      <c r="AE194" s="17">
        <f t="shared" si="53"/>
        <v>2582.2300000000005</v>
      </c>
    </row>
    <row r="195" spans="1:31">
      <c r="A195" s="23">
        <v>42529</v>
      </c>
      <c r="B195" s="9">
        <v>0</v>
      </c>
      <c r="C195" s="9">
        <v>0</v>
      </c>
      <c r="D195" s="9">
        <v>34.299999999999997</v>
      </c>
      <c r="E195" s="17">
        <f t="shared" si="49"/>
        <v>34.299999999999997</v>
      </c>
      <c r="F195" s="189">
        <v>62</v>
      </c>
      <c r="G195" s="9">
        <v>0</v>
      </c>
      <c r="H195" s="9">
        <v>27.68</v>
      </c>
      <c r="I195" s="9">
        <v>740.32</v>
      </c>
      <c r="J195" s="9">
        <v>2.0299999999999998</v>
      </c>
      <c r="K195" s="9">
        <v>0</v>
      </c>
      <c r="L195" s="9">
        <v>412.87</v>
      </c>
      <c r="M195" s="9">
        <v>356.45</v>
      </c>
      <c r="N195" s="9">
        <v>26.91</v>
      </c>
      <c r="O195" s="9">
        <v>0</v>
      </c>
      <c r="P195" s="9">
        <v>0</v>
      </c>
      <c r="Q195" s="9">
        <v>3716.32</v>
      </c>
      <c r="R195" s="9">
        <v>0</v>
      </c>
      <c r="S195" s="17">
        <f t="shared" si="50"/>
        <v>5344.58</v>
      </c>
      <c r="T195" s="9">
        <v>21.25</v>
      </c>
      <c r="U195" s="9">
        <v>0</v>
      </c>
      <c r="V195" s="17">
        <f t="shared" si="48"/>
        <v>21.25</v>
      </c>
      <c r="W195" s="9">
        <v>45.08</v>
      </c>
      <c r="X195" s="9">
        <v>0</v>
      </c>
      <c r="Y195" s="9">
        <v>400.46</v>
      </c>
      <c r="Z195" s="9">
        <v>0</v>
      </c>
      <c r="AA195" s="17">
        <f t="shared" si="51"/>
        <v>445.53999999999996</v>
      </c>
      <c r="AB195" s="9">
        <v>0</v>
      </c>
      <c r="AC195" s="17">
        <f t="shared" si="52"/>
        <v>0</v>
      </c>
      <c r="AE195" s="17">
        <f t="shared" si="53"/>
        <v>5845.67</v>
      </c>
    </row>
    <row r="196" spans="1:31">
      <c r="A196" s="23">
        <v>42530</v>
      </c>
      <c r="B196" s="9">
        <v>238.09</v>
      </c>
      <c r="C196" s="9">
        <v>0</v>
      </c>
      <c r="D196" s="9">
        <v>17.149999999999999</v>
      </c>
      <c r="E196" s="17">
        <f t="shared" si="49"/>
        <v>255.24</v>
      </c>
      <c r="F196" s="189">
        <v>20</v>
      </c>
      <c r="G196" s="9">
        <v>0</v>
      </c>
      <c r="H196" s="9">
        <v>26.65</v>
      </c>
      <c r="I196" s="9">
        <v>111.23</v>
      </c>
      <c r="J196" s="9">
        <v>3.31</v>
      </c>
      <c r="K196" s="9">
        <v>0</v>
      </c>
      <c r="L196" s="9">
        <v>35.020000000000003</v>
      </c>
      <c r="M196" s="9">
        <v>234.94</v>
      </c>
      <c r="N196" s="9">
        <v>11.24</v>
      </c>
      <c r="O196" s="9">
        <v>0</v>
      </c>
      <c r="P196" s="9">
        <v>12.5</v>
      </c>
      <c r="Q196" s="9">
        <v>0</v>
      </c>
      <c r="R196" s="9">
        <v>0</v>
      </c>
      <c r="S196" s="17">
        <f t="shared" si="50"/>
        <v>454.89</v>
      </c>
      <c r="T196" s="9">
        <v>52.13</v>
      </c>
      <c r="U196" s="9">
        <v>0</v>
      </c>
      <c r="V196" s="17">
        <f t="shared" si="48"/>
        <v>52.13</v>
      </c>
      <c r="W196" s="9">
        <v>9.52</v>
      </c>
      <c r="X196" s="9">
        <v>0</v>
      </c>
      <c r="Y196" s="9">
        <v>30.66</v>
      </c>
      <c r="Z196" s="9">
        <v>0</v>
      </c>
      <c r="AA196" s="17">
        <f t="shared" si="51"/>
        <v>40.18</v>
      </c>
      <c r="AB196" s="9">
        <v>224.6</v>
      </c>
      <c r="AC196" s="17">
        <f t="shared" si="52"/>
        <v>224.6</v>
      </c>
      <c r="AE196" s="17">
        <f t="shared" si="53"/>
        <v>1027.04</v>
      </c>
    </row>
    <row r="197" spans="1:31">
      <c r="A197" s="23">
        <v>42531</v>
      </c>
      <c r="B197" s="9">
        <v>663.3</v>
      </c>
      <c r="C197" s="9">
        <v>0</v>
      </c>
      <c r="D197" s="9">
        <v>41.16</v>
      </c>
      <c r="E197" s="17">
        <f t="shared" si="49"/>
        <v>704.45999999999992</v>
      </c>
      <c r="F197" s="189">
        <v>51</v>
      </c>
      <c r="G197" s="9">
        <v>2</v>
      </c>
      <c r="H197" s="9">
        <v>41.42</v>
      </c>
      <c r="I197" s="9">
        <v>725.91</v>
      </c>
      <c r="J197" s="9">
        <v>1.53</v>
      </c>
      <c r="K197" s="9">
        <v>0</v>
      </c>
      <c r="L197" s="9">
        <v>84.65</v>
      </c>
      <c r="M197" s="9">
        <v>135.18</v>
      </c>
      <c r="N197" s="9">
        <v>51.28</v>
      </c>
      <c r="O197" s="9">
        <v>0</v>
      </c>
      <c r="P197" s="9">
        <v>15</v>
      </c>
      <c r="Q197" s="9">
        <v>8</v>
      </c>
      <c r="R197" s="9">
        <v>0</v>
      </c>
      <c r="S197" s="17">
        <f t="shared" si="50"/>
        <v>1115.9699999999998</v>
      </c>
      <c r="T197" s="9">
        <v>13.35</v>
      </c>
      <c r="U197" s="9">
        <v>0</v>
      </c>
      <c r="V197" s="17">
        <f t="shared" si="48"/>
        <v>13.35</v>
      </c>
      <c r="W197" s="9">
        <v>1.44</v>
      </c>
      <c r="X197" s="9">
        <v>0</v>
      </c>
      <c r="Y197" s="9">
        <v>15.23</v>
      </c>
      <c r="Z197" s="9">
        <v>0</v>
      </c>
      <c r="AA197" s="17">
        <f t="shared" si="51"/>
        <v>16.670000000000002</v>
      </c>
      <c r="AB197" s="9">
        <v>85.33</v>
      </c>
      <c r="AC197" s="17">
        <f t="shared" si="52"/>
        <v>85.33</v>
      </c>
      <c r="AE197" s="17">
        <f t="shared" si="53"/>
        <v>1935.7799999999997</v>
      </c>
    </row>
    <row r="198" spans="1:31">
      <c r="A198" s="23">
        <v>42534</v>
      </c>
      <c r="B198" s="9">
        <v>10.97</v>
      </c>
      <c r="C198" s="9">
        <v>0</v>
      </c>
      <c r="D198" s="9">
        <v>61.74</v>
      </c>
      <c r="E198" s="17">
        <f t="shared" si="49"/>
        <v>72.710000000000008</v>
      </c>
      <c r="F198" s="189">
        <v>69</v>
      </c>
      <c r="G198" s="9">
        <v>1</v>
      </c>
      <c r="H198" s="9">
        <v>18.850000000000001</v>
      </c>
      <c r="I198" s="9">
        <v>264.18</v>
      </c>
      <c r="J198" s="9">
        <v>4.4400000000000004</v>
      </c>
      <c r="K198" s="9">
        <v>6</v>
      </c>
      <c r="L198" s="9">
        <v>69.61</v>
      </c>
      <c r="M198" s="9">
        <v>529.5</v>
      </c>
      <c r="N198" s="9">
        <v>16.75</v>
      </c>
      <c r="O198" s="9">
        <v>0</v>
      </c>
      <c r="P198" s="9">
        <v>5</v>
      </c>
      <c r="Q198" s="9">
        <v>40</v>
      </c>
      <c r="R198" s="9">
        <v>0</v>
      </c>
      <c r="S198" s="17">
        <f t="shared" si="50"/>
        <v>1024.33</v>
      </c>
      <c r="T198" s="9">
        <v>165</v>
      </c>
      <c r="U198" s="9">
        <v>0</v>
      </c>
      <c r="V198" s="17">
        <f t="shared" si="48"/>
        <v>165</v>
      </c>
      <c r="W198" s="9">
        <v>19.690000000000001</v>
      </c>
      <c r="X198" s="9">
        <v>0</v>
      </c>
      <c r="Y198" s="9">
        <v>90.41</v>
      </c>
      <c r="Z198" s="9">
        <v>0</v>
      </c>
      <c r="AA198" s="17">
        <f t="shared" si="51"/>
        <v>110.1</v>
      </c>
      <c r="AB198" s="9">
        <v>790.45</v>
      </c>
      <c r="AC198" s="17">
        <f t="shared" si="52"/>
        <v>790.45</v>
      </c>
      <c r="AE198" s="17">
        <f t="shared" si="53"/>
        <v>2162.59</v>
      </c>
    </row>
    <row r="199" spans="1:31">
      <c r="A199" s="23">
        <v>42535</v>
      </c>
      <c r="B199" s="9">
        <v>25.86</v>
      </c>
      <c r="C199" s="9">
        <v>0</v>
      </c>
      <c r="D199" s="9">
        <v>27.44</v>
      </c>
      <c r="E199" s="17">
        <f>SUM(B199:D199)</f>
        <v>53.3</v>
      </c>
      <c r="F199" s="9">
        <v>76.5</v>
      </c>
      <c r="G199" s="9">
        <v>3</v>
      </c>
      <c r="H199" s="9">
        <v>32.17</v>
      </c>
      <c r="I199" s="9">
        <v>119.74</v>
      </c>
      <c r="J199" s="9">
        <v>4.18</v>
      </c>
      <c r="K199" s="9">
        <v>0</v>
      </c>
      <c r="L199" s="9">
        <v>17.27</v>
      </c>
      <c r="M199" s="9">
        <v>0</v>
      </c>
      <c r="N199" s="9">
        <v>33.200000000000003</v>
      </c>
      <c r="O199" s="9">
        <v>0</v>
      </c>
      <c r="P199" s="9">
        <v>0</v>
      </c>
      <c r="Q199" s="9">
        <v>10</v>
      </c>
      <c r="R199" s="9">
        <v>0</v>
      </c>
      <c r="S199" s="17">
        <f t="shared" si="50"/>
        <v>296.06</v>
      </c>
      <c r="T199" s="9">
        <v>17</v>
      </c>
      <c r="U199" s="9">
        <v>0</v>
      </c>
      <c r="V199" s="17">
        <f t="shared" si="48"/>
        <v>17</v>
      </c>
      <c r="W199" s="9">
        <v>0.19</v>
      </c>
      <c r="X199" s="9">
        <v>0</v>
      </c>
      <c r="Y199" s="9">
        <v>8.58</v>
      </c>
      <c r="Z199" s="9">
        <v>0</v>
      </c>
      <c r="AA199" s="17">
        <f t="shared" si="51"/>
        <v>8.77</v>
      </c>
      <c r="AB199" s="9">
        <v>22.95</v>
      </c>
      <c r="AC199" s="17">
        <f t="shared" si="52"/>
        <v>22.95</v>
      </c>
      <c r="AE199" s="17">
        <f t="shared" si="53"/>
        <v>398.08</v>
      </c>
    </row>
    <row r="200" spans="1:31">
      <c r="A200" s="23">
        <v>42536</v>
      </c>
      <c r="B200" s="9">
        <v>10.5</v>
      </c>
      <c r="C200" s="9">
        <v>0</v>
      </c>
      <c r="D200" s="9">
        <v>37.729999999999997</v>
      </c>
      <c r="E200" s="17">
        <f t="shared" si="49"/>
        <v>48.23</v>
      </c>
      <c r="F200" s="9">
        <v>68</v>
      </c>
      <c r="G200" s="9">
        <v>0</v>
      </c>
      <c r="H200" s="9">
        <v>40.130000000000003</v>
      </c>
      <c r="I200" s="9">
        <v>342.79</v>
      </c>
      <c r="J200" s="9">
        <v>4.1500000000000004</v>
      </c>
      <c r="K200" s="9">
        <v>0</v>
      </c>
      <c r="L200" s="9">
        <v>28.3</v>
      </c>
      <c r="M200" s="9">
        <v>227.89</v>
      </c>
      <c r="N200" s="9">
        <v>25.02</v>
      </c>
      <c r="O200" s="9">
        <v>0</v>
      </c>
      <c r="P200" s="9">
        <v>5</v>
      </c>
      <c r="Q200" s="9">
        <v>3</v>
      </c>
      <c r="R200" s="9">
        <v>0</v>
      </c>
      <c r="S200" s="17">
        <f t="shared" si="50"/>
        <v>744.28</v>
      </c>
      <c r="T200" s="9">
        <v>0</v>
      </c>
      <c r="U200" s="9">
        <v>0</v>
      </c>
      <c r="V200" s="17">
        <f t="shared" si="48"/>
        <v>0</v>
      </c>
      <c r="W200" s="9">
        <v>0.01</v>
      </c>
      <c r="X200" s="9">
        <v>8.7100000000000009</v>
      </c>
      <c r="Y200" s="9">
        <v>8.58</v>
      </c>
      <c r="Z200" s="9">
        <v>0</v>
      </c>
      <c r="AA200" s="17">
        <f>SUM(W200:Z200)</f>
        <v>17.3</v>
      </c>
      <c r="AB200" s="9">
        <v>47.38</v>
      </c>
      <c r="AC200" s="17">
        <f t="shared" si="52"/>
        <v>47.38</v>
      </c>
      <c r="AE200" s="17">
        <f t="shared" si="53"/>
        <v>857.19</v>
      </c>
    </row>
    <row r="201" spans="1:31">
      <c r="A201" s="23">
        <v>42537</v>
      </c>
      <c r="B201" s="9">
        <v>24.48</v>
      </c>
      <c r="C201" s="9">
        <v>0</v>
      </c>
      <c r="D201" s="9">
        <v>20.58</v>
      </c>
      <c r="E201" s="17">
        <f t="shared" si="49"/>
        <v>45.06</v>
      </c>
      <c r="F201" s="9">
        <v>56</v>
      </c>
      <c r="G201" s="9">
        <v>0</v>
      </c>
      <c r="H201" s="9">
        <v>16.32</v>
      </c>
      <c r="I201" s="9">
        <v>36.47</v>
      </c>
      <c r="J201" s="9">
        <v>0.26</v>
      </c>
      <c r="K201" s="9">
        <v>0</v>
      </c>
      <c r="L201" s="9">
        <v>11.22</v>
      </c>
      <c r="M201" s="9">
        <v>128.63999999999999</v>
      </c>
      <c r="N201" s="9">
        <v>2.15</v>
      </c>
      <c r="O201" s="9">
        <v>0</v>
      </c>
      <c r="P201" s="9">
        <v>0</v>
      </c>
      <c r="Q201" s="9">
        <v>75</v>
      </c>
      <c r="R201" s="9">
        <v>0</v>
      </c>
      <c r="S201" s="17">
        <f t="shared" si="50"/>
        <v>326.05999999999995</v>
      </c>
      <c r="T201" s="9">
        <v>13.35</v>
      </c>
      <c r="U201" s="9">
        <v>0</v>
      </c>
      <c r="V201" s="17">
        <f t="shared" si="48"/>
        <v>13.35</v>
      </c>
      <c r="W201" s="9">
        <v>0.02</v>
      </c>
      <c r="X201" s="9">
        <v>0</v>
      </c>
      <c r="Y201" s="9">
        <v>2.13</v>
      </c>
      <c r="Z201" s="9">
        <v>0</v>
      </c>
      <c r="AA201" s="17">
        <f t="shared" si="51"/>
        <v>2.15</v>
      </c>
      <c r="AB201" s="9">
        <v>0</v>
      </c>
      <c r="AC201" s="17">
        <f t="shared" si="52"/>
        <v>0</v>
      </c>
      <c r="AE201" s="17">
        <f t="shared" si="53"/>
        <v>386.61999999999995</v>
      </c>
    </row>
    <row r="202" spans="1:31">
      <c r="A202" s="208">
        <v>42538</v>
      </c>
      <c r="B202" s="270" t="s">
        <v>111</v>
      </c>
      <c r="C202" s="270"/>
      <c r="D202" s="270"/>
      <c r="E202" s="209">
        <f t="shared" si="49"/>
        <v>0</v>
      </c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9">
        <f t="shared" si="50"/>
        <v>0</v>
      </c>
      <c r="T202" s="207"/>
      <c r="U202" s="207"/>
      <c r="V202" s="209">
        <f t="shared" si="48"/>
        <v>0</v>
      </c>
      <c r="W202" s="207"/>
      <c r="X202" s="207"/>
      <c r="Y202" s="207"/>
      <c r="Z202" s="207"/>
      <c r="AA202" s="209">
        <f t="shared" si="51"/>
        <v>0</v>
      </c>
      <c r="AB202" s="207"/>
      <c r="AC202" s="209">
        <f t="shared" si="52"/>
        <v>0</v>
      </c>
      <c r="AD202" s="210"/>
      <c r="AE202" s="209">
        <f t="shared" si="53"/>
        <v>0</v>
      </c>
    </row>
    <row r="203" spans="1:31">
      <c r="A203" s="23">
        <v>42541</v>
      </c>
      <c r="B203" s="9">
        <v>0</v>
      </c>
      <c r="C203" s="9">
        <v>0</v>
      </c>
      <c r="D203" s="9">
        <v>24.01</v>
      </c>
      <c r="E203" s="17">
        <f t="shared" si="49"/>
        <v>24.01</v>
      </c>
      <c r="F203" s="9">
        <v>92</v>
      </c>
      <c r="G203" s="9">
        <v>0</v>
      </c>
      <c r="H203" s="9">
        <v>107.35</v>
      </c>
      <c r="I203" s="9">
        <v>253.53</v>
      </c>
      <c r="J203" s="9">
        <v>25.21</v>
      </c>
      <c r="K203" s="9">
        <v>0</v>
      </c>
      <c r="L203" s="9">
        <v>59.34</v>
      </c>
      <c r="M203" s="9">
        <v>549.21</v>
      </c>
      <c r="N203" s="9">
        <v>66.489999999999995</v>
      </c>
      <c r="O203" s="9">
        <v>0</v>
      </c>
      <c r="P203" s="9">
        <v>5.5</v>
      </c>
      <c r="Q203" s="9">
        <v>33</v>
      </c>
      <c r="R203" s="9">
        <v>0</v>
      </c>
      <c r="S203" s="17">
        <f t="shared" si="50"/>
        <v>1191.6299999999999</v>
      </c>
      <c r="T203" s="9">
        <v>579.67999999999995</v>
      </c>
      <c r="U203" s="9">
        <v>0</v>
      </c>
      <c r="V203" s="17">
        <f t="shared" si="48"/>
        <v>579.67999999999995</v>
      </c>
      <c r="W203" s="9">
        <v>0.04</v>
      </c>
      <c r="X203" s="9">
        <v>5.71</v>
      </c>
      <c r="Y203" s="9">
        <v>56.14</v>
      </c>
      <c r="Z203" s="9">
        <v>0</v>
      </c>
      <c r="AA203" s="17">
        <f t="shared" si="51"/>
        <v>61.89</v>
      </c>
      <c r="AB203" s="9">
        <v>4.5199999999999996</v>
      </c>
      <c r="AC203" s="17">
        <f t="shared" si="52"/>
        <v>4.5199999999999996</v>
      </c>
      <c r="AE203" s="17">
        <f t="shared" si="53"/>
        <v>1861.7299999999998</v>
      </c>
    </row>
    <row r="204" spans="1:31">
      <c r="A204" s="23">
        <v>42542</v>
      </c>
      <c r="B204" s="9">
        <v>0</v>
      </c>
      <c r="C204" s="9">
        <v>0</v>
      </c>
      <c r="D204" s="9">
        <v>0</v>
      </c>
      <c r="E204" s="17">
        <f t="shared" si="49"/>
        <v>0</v>
      </c>
      <c r="F204" s="9">
        <v>118.5</v>
      </c>
      <c r="G204" s="9">
        <v>1</v>
      </c>
      <c r="H204" s="9">
        <v>51.96</v>
      </c>
      <c r="I204" s="9">
        <v>289.64999999999998</v>
      </c>
      <c r="J204" s="9">
        <v>4.78</v>
      </c>
      <c r="K204" s="9">
        <v>6</v>
      </c>
      <c r="L204" s="9">
        <v>460.44</v>
      </c>
      <c r="M204" s="9">
        <v>0</v>
      </c>
      <c r="N204" s="9">
        <v>25.25</v>
      </c>
      <c r="O204" s="9">
        <v>0</v>
      </c>
      <c r="P204" s="9">
        <v>0</v>
      </c>
      <c r="Q204" s="9">
        <v>183</v>
      </c>
      <c r="R204" s="9">
        <v>0</v>
      </c>
      <c r="S204" s="17">
        <f t="shared" si="50"/>
        <v>1140.58</v>
      </c>
      <c r="T204" s="9">
        <v>637.73</v>
      </c>
      <c r="U204" s="9">
        <v>0</v>
      </c>
      <c r="V204" s="17">
        <f t="shared" si="48"/>
        <v>637.73</v>
      </c>
      <c r="W204" s="9">
        <v>0.97</v>
      </c>
      <c r="X204" s="9">
        <v>0</v>
      </c>
      <c r="Y204" s="9">
        <v>30.79</v>
      </c>
      <c r="Z204" s="9">
        <v>0</v>
      </c>
      <c r="AA204" s="17">
        <f t="shared" si="51"/>
        <v>31.759999999999998</v>
      </c>
      <c r="AB204" s="9">
        <v>3767.67</v>
      </c>
      <c r="AC204" s="17">
        <f t="shared" si="52"/>
        <v>3767.67</v>
      </c>
      <c r="AE204" s="17">
        <f t="shared" si="53"/>
        <v>5577.74</v>
      </c>
    </row>
    <row r="205" spans="1:31">
      <c r="A205" s="23">
        <v>42543</v>
      </c>
      <c r="B205" s="9">
        <v>816.71</v>
      </c>
      <c r="C205" s="9">
        <v>0</v>
      </c>
      <c r="D205" s="9">
        <v>3.43</v>
      </c>
      <c r="E205" s="17">
        <f t="shared" si="49"/>
        <v>820.14</v>
      </c>
      <c r="F205" s="9">
        <v>49</v>
      </c>
      <c r="G205" s="9">
        <v>0</v>
      </c>
      <c r="H205" s="9">
        <v>66.22</v>
      </c>
      <c r="I205" s="9">
        <v>50.84</v>
      </c>
      <c r="J205" s="9">
        <v>7.31</v>
      </c>
      <c r="K205" s="9">
        <v>0</v>
      </c>
      <c r="L205" s="9">
        <v>87.19</v>
      </c>
      <c r="M205" s="9">
        <v>823.7</v>
      </c>
      <c r="N205" s="9">
        <v>18.32</v>
      </c>
      <c r="O205" s="9">
        <v>0</v>
      </c>
      <c r="P205" s="9">
        <v>0</v>
      </c>
      <c r="Q205" s="9">
        <v>101.46</v>
      </c>
      <c r="R205" s="9">
        <v>0</v>
      </c>
      <c r="S205" s="17">
        <f t="shared" si="50"/>
        <v>1204.04</v>
      </c>
      <c r="T205" s="9">
        <v>381.57</v>
      </c>
      <c r="U205" s="9">
        <v>0</v>
      </c>
      <c r="V205" s="17">
        <f t="shared" si="48"/>
        <v>381.57</v>
      </c>
      <c r="W205" s="9">
        <v>3.42</v>
      </c>
      <c r="X205" s="9">
        <v>0</v>
      </c>
      <c r="Y205" s="9">
        <v>33.6</v>
      </c>
      <c r="Z205" s="9">
        <v>0</v>
      </c>
      <c r="AA205" s="17">
        <f t="shared" si="51"/>
        <v>37.020000000000003</v>
      </c>
      <c r="AB205" s="9">
        <v>251.97</v>
      </c>
      <c r="AC205" s="17">
        <f t="shared" si="52"/>
        <v>251.97</v>
      </c>
      <c r="AE205" s="17">
        <f t="shared" si="53"/>
        <v>2694.74</v>
      </c>
    </row>
    <row r="206" spans="1:31">
      <c r="A206" s="23">
        <v>42544</v>
      </c>
      <c r="B206" s="9">
        <v>27</v>
      </c>
      <c r="C206" s="9">
        <v>0</v>
      </c>
      <c r="D206" s="9">
        <v>6.86</v>
      </c>
      <c r="E206" s="17">
        <f t="shared" si="49"/>
        <v>33.86</v>
      </c>
      <c r="F206" s="9">
        <v>54</v>
      </c>
      <c r="G206" s="9">
        <v>2</v>
      </c>
      <c r="H206" s="9">
        <v>72.599999999999994</v>
      </c>
      <c r="I206" s="9">
        <v>1080.78</v>
      </c>
      <c r="J206" s="9">
        <v>6.99</v>
      </c>
      <c r="K206" s="9">
        <v>0</v>
      </c>
      <c r="L206" s="9">
        <v>702.41</v>
      </c>
      <c r="M206" s="9">
        <v>197.48</v>
      </c>
      <c r="N206" s="9">
        <v>62.93</v>
      </c>
      <c r="O206" s="9">
        <v>0</v>
      </c>
      <c r="P206" s="9">
        <v>15</v>
      </c>
      <c r="Q206" s="9">
        <v>15</v>
      </c>
      <c r="R206" s="9">
        <v>0</v>
      </c>
      <c r="S206" s="17">
        <f t="shared" si="50"/>
        <v>2209.1899999999996</v>
      </c>
      <c r="T206" s="9">
        <v>280.86</v>
      </c>
      <c r="U206" s="9">
        <v>0</v>
      </c>
      <c r="V206" s="17">
        <f t="shared" si="48"/>
        <v>280.86</v>
      </c>
      <c r="W206" s="9">
        <v>13.26</v>
      </c>
      <c r="X206" s="9">
        <v>0</v>
      </c>
      <c r="Y206" s="9">
        <v>52.85</v>
      </c>
      <c r="Z206" s="9">
        <v>0</v>
      </c>
      <c r="AA206" s="17">
        <f t="shared" si="51"/>
        <v>66.11</v>
      </c>
      <c r="AB206" s="9">
        <v>11828.38</v>
      </c>
      <c r="AC206" s="17">
        <f t="shared" si="52"/>
        <v>11828.38</v>
      </c>
      <c r="AE206" s="17">
        <f t="shared" si="53"/>
        <v>14418.400000000001</v>
      </c>
    </row>
    <row r="207" spans="1:31">
      <c r="A207" s="23">
        <v>42545</v>
      </c>
      <c r="B207" s="9">
        <v>477.63</v>
      </c>
      <c r="C207" s="9">
        <v>0</v>
      </c>
      <c r="D207" s="9">
        <v>3.43</v>
      </c>
      <c r="E207" s="17">
        <f t="shared" si="49"/>
        <v>481.06</v>
      </c>
      <c r="F207" s="9">
        <v>90</v>
      </c>
      <c r="G207" s="9">
        <v>0</v>
      </c>
      <c r="H207" s="9">
        <v>10.79</v>
      </c>
      <c r="I207" s="9">
        <v>57.16</v>
      </c>
      <c r="J207" s="9">
        <v>0.42</v>
      </c>
      <c r="K207" s="9">
        <v>6</v>
      </c>
      <c r="L207" s="9">
        <v>50.7</v>
      </c>
      <c r="M207" s="9">
        <v>130.53</v>
      </c>
      <c r="N207" s="9">
        <v>6.63</v>
      </c>
      <c r="O207" s="9">
        <v>0</v>
      </c>
      <c r="P207" s="9">
        <v>7.5</v>
      </c>
      <c r="Q207" s="9">
        <v>140</v>
      </c>
      <c r="R207" s="9">
        <v>0</v>
      </c>
      <c r="S207" s="17">
        <f t="shared" si="50"/>
        <v>499.73</v>
      </c>
      <c r="T207" s="9">
        <v>217.15</v>
      </c>
      <c r="U207" s="9">
        <v>0</v>
      </c>
      <c r="V207" s="17">
        <f t="shared" si="48"/>
        <v>217.15</v>
      </c>
      <c r="W207" s="9">
        <v>0</v>
      </c>
      <c r="X207" s="9">
        <v>0</v>
      </c>
      <c r="Y207" s="9">
        <v>3.54</v>
      </c>
      <c r="Z207" s="9">
        <v>0</v>
      </c>
      <c r="AA207" s="17">
        <f t="shared" si="51"/>
        <v>3.54</v>
      </c>
      <c r="AB207" s="9">
        <v>0</v>
      </c>
      <c r="AC207" s="17">
        <f t="shared" si="52"/>
        <v>0</v>
      </c>
      <c r="AE207" s="17">
        <f t="shared" si="53"/>
        <v>1201.48</v>
      </c>
    </row>
    <row r="208" spans="1:31">
      <c r="A208" s="23">
        <v>42548</v>
      </c>
      <c r="B208" s="9">
        <v>0</v>
      </c>
      <c r="C208" s="9">
        <v>0</v>
      </c>
      <c r="D208" s="9">
        <v>10.29</v>
      </c>
      <c r="E208" s="17">
        <f t="shared" si="49"/>
        <v>10.29</v>
      </c>
      <c r="F208" s="9">
        <v>105</v>
      </c>
      <c r="G208" s="9">
        <v>0</v>
      </c>
      <c r="H208" s="9">
        <v>46.37</v>
      </c>
      <c r="I208" s="9">
        <v>92.92</v>
      </c>
      <c r="J208" s="9">
        <v>9.73</v>
      </c>
      <c r="K208" s="9">
        <v>0</v>
      </c>
      <c r="L208" s="9">
        <v>67.16</v>
      </c>
      <c r="M208" s="9">
        <v>673.05</v>
      </c>
      <c r="N208" s="9">
        <v>32.08</v>
      </c>
      <c r="O208" s="9">
        <v>0</v>
      </c>
      <c r="P208" s="9">
        <v>10</v>
      </c>
      <c r="Q208" s="9">
        <v>357.5</v>
      </c>
      <c r="R208" s="9">
        <v>0</v>
      </c>
      <c r="S208" s="17">
        <f t="shared" si="50"/>
        <v>1393.81</v>
      </c>
      <c r="T208" s="9">
        <v>511.03</v>
      </c>
      <c r="U208" s="9">
        <v>0</v>
      </c>
      <c r="V208" s="17">
        <f t="shared" si="48"/>
        <v>511.03</v>
      </c>
      <c r="W208" s="9">
        <v>1.4</v>
      </c>
      <c r="X208" s="9">
        <v>0</v>
      </c>
      <c r="Y208" s="9">
        <v>24.64</v>
      </c>
      <c r="Z208" s="9">
        <v>0</v>
      </c>
      <c r="AA208" s="17">
        <f t="shared" si="51"/>
        <v>26.04</v>
      </c>
      <c r="AB208" s="9">
        <v>178.63</v>
      </c>
      <c r="AC208" s="17">
        <f t="shared" si="52"/>
        <v>178.63</v>
      </c>
      <c r="AE208" s="17">
        <f t="shared" si="53"/>
        <v>2119.7999999999997</v>
      </c>
    </row>
    <row r="209" spans="1:33">
      <c r="A209" s="23">
        <v>42549</v>
      </c>
      <c r="B209" s="9">
        <v>386.52</v>
      </c>
      <c r="C209" s="9">
        <v>0</v>
      </c>
      <c r="D209" s="9">
        <v>3.43</v>
      </c>
      <c r="E209" s="17">
        <f t="shared" si="49"/>
        <v>389.95</v>
      </c>
      <c r="F209" s="9">
        <v>80</v>
      </c>
      <c r="G209" s="9">
        <v>0</v>
      </c>
      <c r="H209" s="9">
        <v>17.329999999999998</v>
      </c>
      <c r="I209" s="9">
        <v>166.3</v>
      </c>
      <c r="J209" s="9">
        <v>1.39</v>
      </c>
      <c r="K209" s="9">
        <v>0</v>
      </c>
      <c r="L209" s="9">
        <v>67.709999999999994</v>
      </c>
      <c r="M209" s="9">
        <v>0</v>
      </c>
      <c r="N209" s="9">
        <v>17.18</v>
      </c>
      <c r="O209" s="9">
        <v>0</v>
      </c>
      <c r="P209" s="9">
        <v>0</v>
      </c>
      <c r="Q209" s="9">
        <v>96</v>
      </c>
      <c r="R209" s="9">
        <v>0</v>
      </c>
      <c r="S209" s="17">
        <f t="shared" si="50"/>
        <v>445.90999999999997</v>
      </c>
      <c r="T209" s="9">
        <v>261.25</v>
      </c>
      <c r="U209" s="9">
        <v>0</v>
      </c>
      <c r="V209" s="17">
        <f t="shared" si="48"/>
        <v>261.25</v>
      </c>
      <c r="W209" s="9">
        <v>3.42</v>
      </c>
      <c r="X209" s="9">
        <v>3</v>
      </c>
      <c r="Y209" s="9">
        <v>52.14</v>
      </c>
      <c r="Z209" s="9">
        <v>0</v>
      </c>
      <c r="AA209" s="17">
        <f t="shared" si="51"/>
        <v>58.56</v>
      </c>
      <c r="AB209" s="9">
        <v>324.93</v>
      </c>
      <c r="AC209" s="17">
        <f t="shared" si="52"/>
        <v>324.93</v>
      </c>
      <c r="AE209" s="17">
        <f t="shared" si="53"/>
        <v>1480.6000000000001</v>
      </c>
    </row>
    <row r="210" spans="1:33">
      <c r="A210" s="23">
        <v>42550</v>
      </c>
      <c r="B210" s="9">
        <v>619.38</v>
      </c>
      <c r="C210" s="9">
        <v>0</v>
      </c>
      <c r="D210" s="9">
        <v>0</v>
      </c>
      <c r="E210" s="17">
        <f t="shared" si="49"/>
        <v>619.38</v>
      </c>
      <c r="F210" s="9">
        <v>33.5</v>
      </c>
      <c r="G210" s="9">
        <v>0</v>
      </c>
      <c r="H210" s="9">
        <v>27.96</v>
      </c>
      <c r="I210" s="9">
        <v>815.04</v>
      </c>
      <c r="J210" s="9">
        <v>4.51</v>
      </c>
      <c r="K210" s="9">
        <v>6</v>
      </c>
      <c r="L210" s="9">
        <v>96.75</v>
      </c>
      <c r="M210" s="9">
        <v>0</v>
      </c>
      <c r="N210" s="9">
        <v>35.08</v>
      </c>
      <c r="O210" s="9">
        <v>0</v>
      </c>
      <c r="P210" s="9">
        <v>2.5</v>
      </c>
      <c r="Q210" s="9">
        <v>33</v>
      </c>
      <c r="R210" s="9">
        <v>0</v>
      </c>
      <c r="S210" s="17">
        <f t="shared" si="50"/>
        <v>1054.3400000000001</v>
      </c>
      <c r="T210" s="9">
        <v>253.8</v>
      </c>
      <c r="U210" s="9">
        <v>0</v>
      </c>
      <c r="V210" s="17">
        <f t="shared" si="48"/>
        <v>253.8</v>
      </c>
      <c r="W210" s="9">
        <v>2.19</v>
      </c>
      <c r="X210" s="9">
        <v>0</v>
      </c>
      <c r="Y210" s="9">
        <v>25.45</v>
      </c>
      <c r="Z210" s="9">
        <v>0</v>
      </c>
      <c r="AA210" s="17">
        <f t="shared" si="51"/>
        <v>27.64</v>
      </c>
      <c r="AB210" s="9">
        <v>104.13</v>
      </c>
      <c r="AC210" s="17">
        <f t="shared" si="52"/>
        <v>104.13</v>
      </c>
      <c r="AE210" s="17">
        <f t="shared" si="53"/>
        <v>2059.29</v>
      </c>
    </row>
    <row r="211" spans="1:33">
      <c r="A211" s="23">
        <v>42551</v>
      </c>
      <c r="B211" s="9">
        <v>1515.6</v>
      </c>
      <c r="C211" s="9">
        <v>0</v>
      </c>
      <c r="D211" s="9">
        <v>3.43</v>
      </c>
      <c r="E211" s="17">
        <f t="shared" si="49"/>
        <v>1519.03</v>
      </c>
      <c r="F211" s="9">
        <v>74.5</v>
      </c>
      <c r="G211" s="9">
        <v>1</v>
      </c>
      <c r="H211" s="9">
        <v>46.32</v>
      </c>
      <c r="I211" s="9">
        <v>839.93</v>
      </c>
      <c r="J211" s="9">
        <v>9</v>
      </c>
      <c r="K211" s="9">
        <v>0</v>
      </c>
      <c r="L211" s="9">
        <v>197.57</v>
      </c>
      <c r="M211" s="9">
        <v>620.07000000000005</v>
      </c>
      <c r="N211" s="9">
        <v>70.650000000000006</v>
      </c>
      <c r="O211" s="9">
        <v>0</v>
      </c>
      <c r="P211" s="9">
        <v>0</v>
      </c>
      <c r="Q211" s="9">
        <v>135</v>
      </c>
      <c r="R211" s="9">
        <v>0</v>
      </c>
      <c r="S211" s="17">
        <f t="shared" si="50"/>
        <v>1994.04</v>
      </c>
      <c r="T211" s="9">
        <v>442.55</v>
      </c>
      <c r="U211" s="9">
        <v>0</v>
      </c>
      <c r="V211" s="17">
        <f t="shared" si="48"/>
        <v>442.55</v>
      </c>
      <c r="W211" s="9">
        <v>0.68</v>
      </c>
      <c r="X211" s="9">
        <v>0</v>
      </c>
      <c r="Y211" s="9">
        <v>41.92</v>
      </c>
      <c r="Z211" s="9">
        <v>0</v>
      </c>
      <c r="AA211" s="17">
        <f t="shared" si="51"/>
        <v>42.6</v>
      </c>
      <c r="AB211" s="9">
        <v>783.59</v>
      </c>
      <c r="AC211" s="17">
        <f t="shared" si="52"/>
        <v>783.59</v>
      </c>
      <c r="AE211" s="17">
        <f t="shared" si="53"/>
        <v>4781.8099999999995</v>
      </c>
    </row>
    <row r="212" spans="1:33">
      <c r="B212" s="9"/>
      <c r="C212" s="9"/>
      <c r="D212" s="9"/>
      <c r="E212" s="17">
        <f t="shared" si="49"/>
        <v>0</v>
      </c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7">
        <f t="shared" si="50"/>
        <v>0</v>
      </c>
      <c r="T212" s="9"/>
      <c r="U212" s="9"/>
      <c r="V212" s="17">
        <f t="shared" si="48"/>
        <v>0</v>
      </c>
      <c r="W212" s="9"/>
      <c r="X212" s="9"/>
      <c r="Y212" s="9"/>
      <c r="Z212" s="9"/>
      <c r="AA212" s="17">
        <f t="shared" si="51"/>
        <v>0</v>
      </c>
      <c r="AB212" s="9"/>
      <c r="AC212" s="17">
        <f t="shared" si="52"/>
        <v>0</v>
      </c>
      <c r="AE212" s="17">
        <f t="shared" si="53"/>
        <v>0</v>
      </c>
    </row>
    <row r="213" spans="1:33">
      <c r="B213" s="9"/>
      <c r="C213" s="9"/>
      <c r="D213" s="9"/>
      <c r="E213" s="17">
        <f t="shared" si="49"/>
        <v>0</v>
      </c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7">
        <f t="shared" si="50"/>
        <v>0</v>
      </c>
      <c r="T213" s="9"/>
      <c r="U213" s="9"/>
      <c r="V213" s="17">
        <f t="shared" si="48"/>
        <v>0</v>
      </c>
      <c r="W213" s="9"/>
      <c r="X213" s="9"/>
      <c r="Y213" s="9"/>
      <c r="Z213" s="9"/>
      <c r="AA213" s="17">
        <f t="shared" si="51"/>
        <v>0</v>
      </c>
      <c r="AB213" s="9"/>
      <c r="AC213" s="17">
        <f t="shared" si="52"/>
        <v>0</v>
      </c>
      <c r="AE213" s="17">
        <f t="shared" si="53"/>
        <v>0</v>
      </c>
    </row>
    <row r="214" spans="1:33">
      <c r="B214" s="9"/>
      <c r="C214" s="9"/>
      <c r="D214" s="9"/>
      <c r="E214" s="17">
        <f t="shared" si="49"/>
        <v>0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7">
        <f t="shared" si="50"/>
        <v>0</v>
      </c>
      <c r="T214" s="9"/>
      <c r="U214" s="9"/>
      <c r="V214" s="17">
        <f t="shared" si="48"/>
        <v>0</v>
      </c>
      <c r="W214" s="9"/>
      <c r="X214" s="9"/>
      <c r="Y214" s="9"/>
      <c r="Z214" s="9"/>
      <c r="AA214" s="17">
        <f t="shared" si="51"/>
        <v>0</v>
      </c>
      <c r="AB214" s="9"/>
      <c r="AC214" s="17">
        <f t="shared" si="52"/>
        <v>0</v>
      </c>
      <c r="AE214" s="17">
        <f t="shared" si="53"/>
        <v>0</v>
      </c>
    </row>
    <row r="215" spans="1:33">
      <c r="B215" s="9"/>
      <c r="C215" s="9"/>
      <c r="D215" s="9"/>
      <c r="E215" s="17">
        <f t="shared" si="49"/>
        <v>0</v>
      </c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7">
        <f t="shared" si="50"/>
        <v>0</v>
      </c>
      <c r="T215" s="9"/>
      <c r="U215" s="9"/>
      <c r="V215" s="17">
        <f t="shared" si="48"/>
        <v>0</v>
      </c>
      <c r="W215" s="9"/>
      <c r="X215" s="9"/>
      <c r="Y215" s="9"/>
      <c r="Z215" s="9"/>
      <c r="AA215" s="17">
        <f t="shared" si="51"/>
        <v>0</v>
      </c>
      <c r="AB215" s="9"/>
      <c r="AC215" s="17">
        <f t="shared" si="52"/>
        <v>0</v>
      </c>
      <c r="AE215" s="17">
        <f t="shared" si="53"/>
        <v>0</v>
      </c>
    </row>
    <row r="216" spans="1:33">
      <c r="B216" s="9"/>
      <c r="C216" s="9"/>
      <c r="D216" s="9"/>
      <c r="E216" s="17">
        <f t="shared" si="49"/>
        <v>0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7">
        <f t="shared" si="50"/>
        <v>0</v>
      </c>
      <c r="T216" s="9"/>
      <c r="U216" s="9"/>
      <c r="V216" s="17">
        <f t="shared" si="48"/>
        <v>0</v>
      </c>
      <c r="W216" s="9"/>
      <c r="X216" s="9"/>
      <c r="Y216" s="9"/>
      <c r="Z216" s="9"/>
      <c r="AA216" s="17">
        <f t="shared" si="51"/>
        <v>0</v>
      </c>
      <c r="AB216" s="9"/>
      <c r="AC216" s="17">
        <f t="shared" si="52"/>
        <v>0</v>
      </c>
      <c r="AE216" s="17">
        <f t="shared" si="53"/>
        <v>0</v>
      </c>
    </row>
    <row r="217" spans="1:33">
      <c r="B217" s="9"/>
      <c r="C217" s="9"/>
      <c r="D217" s="9"/>
      <c r="E217" s="17">
        <f t="shared" si="49"/>
        <v>0</v>
      </c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7">
        <f t="shared" si="50"/>
        <v>0</v>
      </c>
      <c r="T217" s="9"/>
      <c r="U217" s="9"/>
      <c r="V217" s="17">
        <f t="shared" si="48"/>
        <v>0</v>
      </c>
      <c r="W217" s="9"/>
      <c r="X217" s="9"/>
      <c r="Y217" s="9"/>
      <c r="Z217" s="9"/>
      <c r="AA217" s="17">
        <f t="shared" si="51"/>
        <v>0</v>
      </c>
      <c r="AB217" s="9"/>
      <c r="AC217" s="17">
        <f t="shared" si="52"/>
        <v>0</v>
      </c>
      <c r="AE217" s="17">
        <f t="shared" si="53"/>
        <v>0</v>
      </c>
    </row>
    <row r="218" spans="1:33">
      <c r="B218" s="9"/>
      <c r="C218" s="9"/>
      <c r="D218" s="9"/>
      <c r="E218" s="17">
        <f t="shared" si="49"/>
        <v>0</v>
      </c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17">
        <f t="shared" si="50"/>
        <v>0</v>
      </c>
      <c r="T218" s="9"/>
      <c r="U218" s="9"/>
      <c r="V218" s="17">
        <f t="shared" si="48"/>
        <v>0</v>
      </c>
      <c r="W218" s="9"/>
      <c r="X218" s="9"/>
      <c r="Y218" s="9"/>
      <c r="Z218" s="9"/>
      <c r="AA218" s="17">
        <f t="shared" si="51"/>
        <v>0</v>
      </c>
      <c r="AB218" s="9"/>
      <c r="AC218" s="17">
        <f t="shared" si="52"/>
        <v>0</v>
      </c>
      <c r="AE218" s="17">
        <f t="shared" si="53"/>
        <v>0</v>
      </c>
    </row>
    <row r="219" spans="1:33">
      <c r="B219" s="9"/>
      <c r="C219" s="9"/>
      <c r="D219" s="9"/>
      <c r="E219" s="17">
        <f t="shared" si="49"/>
        <v>0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17">
        <f t="shared" si="50"/>
        <v>0</v>
      </c>
      <c r="T219" s="9"/>
      <c r="U219" s="9"/>
      <c r="V219" s="17">
        <f t="shared" si="48"/>
        <v>0</v>
      </c>
      <c r="W219" s="9"/>
      <c r="X219" s="9"/>
      <c r="Y219" s="9"/>
      <c r="Z219" s="9"/>
      <c r="AA219" s="17">
        <f t="shared" si="51"/>
        <v>0</v>
      </c>
      <c r="AB219" s="9"/>
      <c r="AC219" s="17">
        <f t="shared" si="52"/>
        <v>0</v>
      </c>
      <c r="AE219" s="17">
        <f t="shared" si="53"/>
        <v>0</v>
      </c>
    </row>
    <row r="220" spans="1:33">
      <c r="B220" s="9"/>
      <c r="C220" s="9"/>
      <c r="D220" s="9"/>
      <c r="E220" s="10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17"/>
      <c r="T220" s="9"/>
      <c r="U220" s="9"/>
      <c r="V220" s="17"/>
      <c r="W220" s="9"/>
      <c r="X220" s="9"/>
      <c r="Y220" s="9"/>
      <c r="Z220" s="9"/>
      <c r="AA220" s="17"/>
      <c r="AB220" s="9"/>
      <c r="AC220" s="17"/>
      <c r="AE220" s="17"/>
    </row>
    <row r="221" spans="1:33" ht="15.75">
      <c r="B221" s="9">
        <f>SUM(B189:B219)</f>
        <v>6140.9599999999991</v>
      </c>
      <c r="C221" s="9">
        <f t="shared" ref="C221:AD221" si="54">SUM(C189:C219)</f>
        <v>0</v>
      </c>
      <c r="D221" s="9">
        <f t="shared" si="54"/>
        <v>387.59000000000009</v>
      </c>
      <c r="E221" s="81">
        <f t="shared" si="54"/>
        <v>6528.55</v>
      </c>
      <c r="F221" s="9">
        <f t="shared" si="54"/>
        <v>1449</v>
      </c>
      <c r="G221" s="9">
        <f t="shared" si="54"/>
        <v>10</v>
      </c>
      <c r="H221" s="9">
        <f t="shared" si="54"/>
        <v>788.62</v>
      </c>
      <c r="I221" s="9">
        <f t="shared" si="54"/>
        <v>6791.02</v>
      </c>
      <c r="J221" s="9">
        <f t="shared" si="54"/>
        <v>110.67</v>
      </c>
      <c r="K221" s="9">
        <f t="shared" si="54"/>
        <v>24</v>
      </c>
      <c r="L221" s="9">
        <f t="shared" si="54"/>
        <v>2988.0899999999997</v>
      </c>
      <c r="M221" s="9">
        <f t="shared" si="54"/>
        <v>5715.48</v>
      </c>
      <c r="N221" s="9">
        <f t="shared" si="54"/>
        <v>593.51</v>
      </c>
      <c r="O221" s="9">
        <f t="shared" si="54"/>
        <v>0</v>
      </c>
      <c r="P221" s="9">
        <f t="shared" si="54"/>
        <v>80.5</v>
      </c>
      <c r="Q221" s="9">
        <f t="shared" si="54"/>
        <v>10979.869999999999</v>
      </c>
      <c r="R221" s="9">
        <f t="shared" si="54"/>
        <v>0</v>
      </c>
      <c r="S221" s="81">
        <f t="shared" si="54"/>
        <v>29530.76</v>
      </c>
      <c r="T221" s="9">
        <f t="shared" si="54"/>
        <v>4274.0300000000007</v>
      </c>
      <c r="U221" s="9">
        <f t="shared" si="54"/>
        <v>0</v>
      </c>
      <c r="V221" s="81">
        <f>SUM(T221:U221)</f>
        <v>4274.0300000000007</v>
      </c>
      <c r="W221" s="9">
        <f t="shared" si="54"/>
        <v>109.23000000000002</v>
      </c>
      <c r="X221" s="9">
        <f t="shared" si="54"/>
        <v>20.420000000000002</v>
      </c>
      <c r="Y221" s="9">
        <f t="shared" si="54"/>
        <v>1068.17</v>
      </c>
      <c r="Z221" s="9">
        <f t="shared" si="54"/>
        <v>0</v>
      </c>
      <c r="AA221" s="81">
        <f t="shared" si="54"/>
        <v>1197.8199999999997</v>
      </c>
      <c r="AB221" s="9">
        <f t="shared" si="54"/>
        <v>19952.960000000003</v>
      </c>
      <c r="AC221" s="81">
        <f t="shared" si="54"/>
        <v>19952.960000000003</v>
      </c>
      <c r="AD221" s="9">
        <f t="shared" si="54"/>
        <v>0</v>
      </c>
      <c r="AE221" s="9">
        <f>SUM(AE190:AE220)</f>
        <v>61484.12</v>
      </c>
      <c r="AF221" s="9">
        <f t="shared" ref="AF221:AG221" si="55">SUM(AF200:AF220)</f>
        <v>0</v>
      </c>
      <c r="AG221" s="9">
        <f t="shared" si="55"/>
        <v>0</v>
      </c>
    </row>
    <row r="222" spans="1:33">
      <c r="B222" s="9"/>
      <c r="C222" s="9"/>
      <c r="D222" s="9"/>
      <c r="E222" s="10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10"/>
      <c r="T222" s="9"/>
      <c r="U222" s="9"/>
      <c r="V222" s="10"/>
      <c r="W222" s="9"/>
      <c r="X222" s="9"/>
      <c r="Y222" s="9"/>
      <c r="Z222" s="9"/>
      <c r="AA222" s="10"/>
      <c r="AB222" s="9"/>
      <c r="AC222" s="17" t="s">
        <v>98</v>
      </c>
      <c r="AE222" s="191">
        <v>35673.730000000003</v>
      </c>
    </row>
    <row r="223" spans="1:33">
      <c r="B223" s="9"/>
      <c r="C223" s="9"/>
      <c r="D223" s="9"/>
      <c r="E223" s="10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10"/>
      <c r="T223" s="9"/>
      <c r="U223" s="9"/>
      <c r="V223" s="10"/>
      <c r="W223" s="9"/>
      <c r="X223" s="9"/>
      <c r="Y223" s="9"/>
      <c r="Z223" s="9"/>
      <c r="AA223" s="10"/>
      <c r="AB223" s="9"/>
      <c r="AC223" s="17" t="s">
        <v>99</v>
      </c>
      <c r="AE223" s="191">
        <v>107021.18</v>
      </c>
    </row>
    <row r="224" spans="1:33" ht="20.25">
      <c r="B224" s="9"/>
      <c r="C224" s="9"/>
      <c r="D224" s="9"/>
      <c r="E224" s="37" t="s">
        <v>28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17"/>
      <c r="T224" s="9"/>
      <c r="U224" s="9"/>
      <c r="V224" s="17"/>
      <c r="W224" s="9"/>
      <c r="X224" s="9"/>
      <c r="Y224" s="9"/>
      <c r="Z224" s="9"/>
      <c r="AA224" s="17"/>
      <c r="AB224" s="9"/>
      <c r="AC224" s="190" t="s">
        <v>100</v>
      </c>
      <c r="AE224" s="191">
        <v>0</v>
      </c>
    </row>
    <row r="225" spans="1:31" ht="23.25">
      <c r="B225" s="9"/>
      <c r="C225" s="9"/>
      <c r="D225" s="38" t="s">
        <v>105</v>
      </c>
      <c r="E225" s="17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17"/>
      <c r="T225" s="9"/>
      <c r="U225" s="9"/>
      <c r="V225" s="17"/>
      <c r="W225" s="9"/>
      <c r="X225" s="9"/>
      <c r="Y225" s="9"/>
      <c r="Z225" s="9"/>
      <c r="AA225" s="17"/>
      <c r="AB225" s="9"/>
      <c r="AE225" s="191">
        <f>SUM(AE221:AE224)</f>
        <v>204179.03</v>
      </c>
    </row>
    <row r="226" spans="1:31">
      <c r="B226" s="9"/>
      <c r="C226" s="9"/>
      <c r="D226" s="9"/>
      <c r="E226" s="17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17"/>
      <c r="T226" s="9"/>
      <c r="U226" s="9"/>
      <c r="V226" s="17"/>
      <c r="W226" s="9"/>
      <c r="X226" s="9"/>
      <c r="Y226" s="9"/>
      <c r="Z226" s="9"/>
      <c r="AA226" s="17"/>
      <c r="AB226" s="9"/>
      <c r="AC226" s="17"/>
      <c r="AE226" s="17"/>
    </row>
    <row r="227" spans="1:31">
      <c r="B227" s="32">
        <v>85119001</v>
      </c>
      <c r="C227" s="32">
        <v>85119003</v>
      </c>
      <c r="D227" s="32">
        <v>85119018</v>
      </c>
      <c r="E227" s="33">
        <v>21310001</v>
      </c>
      <c r="F227" s="32">
        <v>85801005</v>
      </c>
      <c r="G227" s="32">
        <v>858011006</v>
      </c>
      <c r="H227" s="32">
        <v>85801008</v>
      </c>
      <c r="I227" s="32">
        <v>85801009</v>
      </c>
      <c r="J227" s="32">
        <v>85801099</v>
      </c>
      <c r="K227" s="32">
        <v>85801011</v>
      </c>
      <c r="L227" s="32">
        <v>85801014</v>
      </c>
      <c r="M227" s="32">
        <v>85801015</v>
      </c>
      <c r="N227" s="32">
        <v>85801017</v>
      </c>
      <c r="O227" s="32">
        <v>85801018</v>
      </c>
      <c r="P227" s="32">
        <v>85801019</v>
      </c>
      <c r="Q227" s="32">
        <v>95803010</v>
      </c>
      <c r="R227" s="32">
        <v>85803099</v>
      </c>
      <c r="S227" s="34">
        <v>21312001</v>
      </c>
      <c r="T227" s="32">
        <v>85807001</v>
      </c>
      <c r="U227" s="32">
        <v>85807099</v>
      </c>
      <c r="V227" s="34">
        <v>21314001</v>
      </c>
      <c r="W227" s="32">
        <v>85601002</v>
      </c>
      <c r="X227" s="32">
        <v>85601012</v>
      </c>
      <c r="Y227" s="32">
        <v>85601014</v>
      </c>
      <c r="Z227" s="32">
        <v>85909099</v>
      </c>
      <c r="AA227" s="34">
        <v>21315001</v>
      </c>
      <c r="AB227" s="32"/>
      <c r="AC227" s="17"/>
      <c r="AE227" s="17"/>
    </row>
    <row r="228" spans="1:31" ht="66" customHeight="1">
      <c r="A228" s="39" t="s">
        <v>40</v>
      </c>
      <c r="B228" s="29" t="s">
        <v>0</v>
      </c>
      <c r="C228" s="29" t="s">
        <v>1</v>
      </c>
      <c r="D228" s="29" t="s">
        <v>2</v>
      </c>
      <c r="E228" s="35" t="s">
        <v>22</v>
      </c>
      <c r="F228" s="29" t="s">
        <v>3</v>
      </c>
      <c r="G228" s="29" t="s">
        <v>4</v>
      </c>
      <c r="H228" s="29" t="s">
        <v>5</v>
      </c>
      <c r="I228" s="29" t="s">
        <v>6</v>
      </c>
      <c r="J228" s="29" t="s">
        <v>7</v>
      </c>
      <c r="K228" s="29" t="s">
        <v>8</v>
      </c>
      <c r="L228" s="29" t="s">
        <v>9</v>
      </c>
      <c r="M228" s="29" t="s">
        <v>10</v>
      </c>
      <c r="N228" s="29" t="s">
        <v>11</v>
      </c>
      <c r="O228" s="29" t="s">
        <v>12</v>
      </c>
      <c r="P228" s="29" t="s">
        <v>13</v>
      </c>
      <c r="Q228" s="29" t="s">
        <v>14</v>
      </c>
      <c r="R228" s="29" t="s">
        <v>15</v>
      </c>
      <c r="S228" s="36" t="s">
        <v>23</v>
      </c>
      <c r="T228" s="29" t="s">
        <v>25</v>
      </c>
      <c r="U228" s="29" t="s">
        <v>16</v>
      </c>
      <c r="V228" s="36" t="s">
        <v>24</v>
      </c>
      <c r="W228" s="29" t="s">
        <v>17</v>
      </c>
      <c r="X228" s="29" t="s">
        <v>18</v>
      </c>
      <c r="Y228" s="29" t="s">
        <v>19</v>
      </c>
      <c r="Z228" s="29" t="s">
        <v>20</v>
      </c>
      <c r="AA228" s="36" t="s">
        <v>26</v>
      </c>
      <c r="AB228" s="29" t="s">
        <v>21</v>
      </c>
      <c r="AC228" s="36" t="s">
        <v>27</v>
      </c>
      <c r="AD228" s="31"/>
      <c r="AE228" s="30" t="s">
        <v>29</v>
      </c>
    </row>
    <row r="229" spans="1:31">
      <c r="B229" s="9"/>
      <c r="C229" s="9"/>
      <c r="D229" s="9"/>
      <c r="E229" s="17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17"/>
      <c r="T229" s="9"/>
      <c r="U229" s="9"/>
      <c r="V229" s="17"/>
      <c r="W229" s="9"/>
      <c r="X229" s="9"/>
      <c r="Y229" s="9"/>
      <c r="Z229" s="9"/>
      <c r="AA229" s="17"/>
      <c r="AB229" s="9"/>
      <c r="AC229" s="17"/>
      <c r="AE229" s="17"/>
    </row>
    <row r="230" spans="1:31">
      <c r="A230" s="23">
        <v>42552</v>
      </c>
      <c r="B230" s="9">
        <v>13.21</v>
      </c>
      <c r="C230" s="9">
        <v>0</v>
      </c>
      <c r="D230" s="9">
        <v>524.79</v>
      </c>
      <c r="E230" s="17">
        <f>SUM(B230:D230)</f>
        <v>538</v>
      </c>
      <c r="F230" s="9">
        <v>60</v>
      </c>
      <c r="G230" s="9">
        <v>0</v>
      </c>
      <c r="H230" s="9">
        <v>28.81</v>
      </c>
      <c r="I230" s="9">
        <v>36.18</v>
      </c>
      <c r="J230" s="9">
        <v>3.7</v>
      </c>
      <c r="K230" s="9">
        <v>0</v>
      </c>
      <c r="L230" s="9">
        <v>31.93</v>
      </c>
      <c r="M230" s="9">
        <v>197.09</v>
      </c>
      <c r="N230" s="9">
        <v>10.46</v>
      </c>
      <c r="O230" s="9">
        <v>0</v>
      </c>
      <c r="P230" s="9">
        <v>7.5</v>
      </c>
      <c r="Q230" s="9">
        <v>40</v>
      </c>
      <c r="R230" s="9">
        <v>0</v>
      </c>
      <c r="S230" s="17">
        <f>SUM(F230:R230)</f>
        <v>415.67</v>
      </c>
      <c r="T230" s="9">
        <v>270.16000000000003</v>
      </c>
      <c r="U230" s="9">
        <v>0</v>
      </c>
      <c r="V230" s="17">
        <f>SUM(T230:U230)</f>
        <v>270.16000000000003</v>
      </c>
      <c r="W230" s="9">
        <v>0</v>
      </c>
      <c r="X230" s="9">
        <v>0</v>
      </c>
      <c r="Y230" s="9">
        <v>9.31</v>
      </c>
      <c r="Z230" s="9">
        <v>0</v>
      </c>
      <c r="AA230" s="17">
        <f>SUM(W230:Z230)</f>
        <v>9.31</v>
      </c>
      <c r="AB230" s="9">
        <v>161.08000000000001</v>
      </c>
      <c r="AC230" s="17">
        <f>SUM(AB230)</f>
        <v>161.08000000000001</v>
      </c>
      <c r="AE230" s="17">
        <f>AC230+AA230+V230+S230+E230</f>
        <v>1394.22</v>
      </c>
    </row>
    <row r="231" spans="1:31">
      <c r="A231" s="23">
        <v>42555</v>
      </c>
      <c r="B231" s="9">
        <v>230.25</v>
      </c>
      <c r="C231" s="9">
        <v>0</v>
      </c>
      <c r="D231" s="9">
        <v>3.43</v>
      </c>
      <c r="E231" s="17">
        <f t="shared" ref="E231:E259" si="56">SUM(B231:D231)</f>
        <v>233.68</v>
      </c>
      <c r="F231" s="9">
        <v>84</v>
      </c>
      <c r="G231" s="9">
        <v>1</v>
      </c>
      <c r="H231" s="9">
        <v>38.03</v>
      </c>
      <c r="I231" s="9">
        <v>319.56</v>
      </c>
      <c r="J231" s="9">
        <v>3.98</v>
      </c>
      <c r="K231" s="9">
        <v>6</v>
      </c>
      <c r="L231" s="9">
        <v>49.54</v>
      </c>
      <c r="M231" s="9">
        <v>609.1</v>
      </c>
      <c r="N231" s="9">
        <v>28.66</v>
      </c>
      <c r="O231" s="9">
        <v>0</v>
      </c>
      <c r="P231" s="9">
        <v>2.5</v>
      </c>
      <c r="Q231" s="9">
        <v>105</v>
      </c>
      <c r="R231" s="9">
        <v>0</v>
      </c>
      <c r="S231" s="17">
        <f t="shared" ref="S231:S259" si="57">SUM(F231:R231)</f>
        <v>1247.3700000000001</v>
      </c>
      <c r="T231" s="9">
        <v>166.32</v>
      </c>
      <c r="U231" s="9">
        <v>0</v>
      </c>
      <c r="V231" s="17">
        <f t="shared" ref="V231:V259" si="58">SUM(T231:U231)</f>
        <v>166.32</v>
      </c>
      <c r="W231" s="9">
        <v>0.03</v>
      </c>
      <c r="X231" s="9">
        <v>0</v>
      </c>
      <c r="Y231" s="9">
        <v>14.8</v>
      </c>
      <c r="Z231" s="9">
        <v>0</v>
      </c>
      <c r="AA231" s="17">
        <f t="shared" ref="AA231:AA259" si="59">SUM(W231:Z231)</f>
        <v>14.83</v>
      </c>
      <c r="AB231" s="9">
        <v>5</v>
      </c>
      <c r="AC231" s="17">
        <f t="shared" ref="AC231:AC259" si="60">SUM(AB231)</f>
        <v>5</v>
      </c>
      <c r="AE231" s="17">
        <f t="shared" ref="AE231:AE259" si="61">AC231+AA231+V231+S231+E231</f>
        <v>1667.2</v>
      </c>
    </row>
    <row r="232" spans="1:31">
      <c r="A232" s="23">
        <v>42556</v>
      </c>
      <c r="B232" s="9">
        <v>16.920000000000002</v>
      </c>
      <c r="C232" s="9">
        <v>0</v>
      </c>
      <c r="D232" s="9">
        <v>0</v>
      </c>
      <c r="E232" s="17">
        <f t="shared" si="56"/>
        <v>16.920000000000002</v>
      </c>
      <c r="F232" s="9">
        <v>42.5</v>
      </c>
      <c r="G232" s="9">
        <v>1</v>
      </c>
      <c r="H232" s="9">
        <v>21.37</v>
      </c>
      <c r="I232" s="9">
        <v>143.38</v>
      </c>
      <c r="J232" s="9">
        <v>1.61</v>
      </c>
      <c r="K232" s="9">
        <v>6</v>
      </c>
      <c r="L232" s="9">
        <v>22.69</v>
      </c>
      <c r="M232" s="9">
        <v>0</v>
      </c>
      <c r="N232" s="9">
        <v>27.97</v>
      </c>
      <c r="O232" s="9">
        <v>0</v>
      </c>
      <c r="P232" s="9">
        <v>0</v>
      </c>
      <c r="Q232" s="9">
        <v>13</v>
      </c>
      <c r="R232" s="9">
        <v>0</v>
      </c>
      <c r="S232" s="17">
        <f t="shared" si="57"/>
        <v>279.52</v>
      </c>
      <c r="T232" s="9">
        <v>156.76</v>
      </c>
      <c r="U232" s="9">
        <v>0</v>
      </c>
      <c r="V232" s="17">
        <f t="shared" si="58"/>
        <v>156.76</v>
      </c>
      <c r="W232" s="9">
        <v>0.28000000000000003</v>
      </c>
      <c r="X232" s="9">
        <v>0</v>
      </c>
      <c r="Y232" s="9">
        <v>34.78</v>
      </c>
      <c r="Z232" s="9">
        <v>0</v>
      </c>
      <c r="AA232" s="17">
        <f t="shared" si="59"/>
        <v>35.06</v>
      </c>
      <c r="AB232" s="9">
        <v>13.39</v>
      </c>
      <c r="AC232" s="17">
        <f t="shared" si="60"/>
        <v>13.39</v>
      </c>
      <c r="AE232" s="17">
        <f t="shared" si="61"/>
        <v>501.65</v>
      </c>
    </row>
    <row r="233" spans="1:31">
      <c r="A233" s="23">
        <v>42557</v>
      </c>
      <c r="B233" s="9">
        <v>27.23</v>
      </c>
      <c r="C233" s="9">
        <v>0</v>
      </c>
      <c r="D233" s="9">
        <v>0</v>
      </c>
      <c r="E233" s="17">
        <f t="shared" si="56"/>
        <v>27.23</v>
      </c>
      <c r="F233" s="9">
        <v>48.5</v>
      </c>
      <c r="G233" s="9">
        <v>0</v>
      </c>
      <c r="H233" s="9">
        <v>36.35</v>
      </c>
      <c r="I233" s="9">
        <v>399.32</v>
      </c>
      <c r="J233" s="9">
        <v>4.59</v>
      </c>
      <c r="K233" s="9">
        <v>0</v>
      </c>
      <c r="L233" s="9">
        <v>33.97</v>
      </c>
      <c r="M233" s="9">
        <v>318.2</v>
      </c>
      <c r="N233" s="9">
        <v>29.95</v>
      </c>
      <c r="O233" s="9">
        <v>0</v>
      </c>
      <c r="P233" s="9">
        <v>2.5</v>
      </c>
      <c r="Q233" s="9">
        <v>45</v>
      </c>
      <c r="R233" s="9">
        <v>0</v>
      </c>
      <c r="S233" s="17">
        <f t="shared" si="57"/>
        <v>918.37999999999988</v>
      </c>
      <c r="T233" s="9">
        <v>75.34</v>
      </c>
      <c r="U233" s="9">
        <v>0</v>
      </c>
      <c r="V233" s="17">
        <f t="shared" si="58"/>
        <v>75.34</v>
      </c>
      <c r="W233" s="9">
        <v>1.03</v>
      </c>
      <c r="X233" s="9">
        <v>0</v>
      </c>
      <c r="Y233" s="9">
        <v>20.34</v>
      </c>
      <c r="Z233" s="9">
        <v>0</v>
      </c>
      <c r="AA233" s="17">
        <f t="shared" si="59"/>
        <v>21.37</v>
      </c>
      <c r="AB233" s="9">
        <v>10</v>
      </c>
      <c r="AC233" s="17">
        <f t="shared" si="60"/>
        <v>10</v>
      </c>
      <c r="AE233" s="17">
        <f t="shared" si="61"/>
        <v>1052.32</v>
      </c>
    </row>
    <row r="234" spans="1:31">
      <c r="A234" s="23">
        <v>42558</v>
      </c>
      <c r="B234" s="9">
        <v>373.21</v>
      </c>
      <c r="C234" s="9">
        <v>0</v>
      </c>
      <c r="D234" s="9">
        <v>0</v>
      </c>
      <c r="E234" s="17">
        <f t="shared" si="56"/>
        <v>373.21</v>
      </c>
      <c r="F234" s="9">
        <v>81</v>
      </c>
      <c r="G234" s="9">
        <v>0</v>
      </c>
      <c r="H234" s="9">
        <v>27.4</v>
      </c>
      <c r="I234" s="9">
        <v>130.15</v>
      </c>
      <c r="J234" s="9">
        <v>0</v>
      </c>
      <c r="K234" s="9">
        <v>0</v>
      </c>
      <c r="L234" s="9">
        <v>318.48</v>
      </c>
      <c r="M234" s="9">
        <v>187.08</v>
      </c>
      <c r="N234" s="9">
        <v>16.97</v>
      </c>
      <c r="O234" s="9">
        <v>1000</v>
      </c>
      <c r="P234" s="9">
        <v>2.5</v>
      </c>
      <c r="Q234" s="9">
        <v>85</v>
      </c>
      <c r="R234" s="9">
        <v>0</v>
      </c>
      <c r="S234" s="17">
        <f t="shared" si="57"/>
        <v>1848.58</v>
      </c>
      <c r="T234" s="9">
        <v>77</v>
      </c>
      <c r="U234" s="9">
        <v>0</v>
      </c>
      <c r="V234" s="17">
        <f t="shared" si="58"/>
        <v>77</v>
      </c>
      <c r="W234" s="9">
        <v>13.21</v>
      </c>
      <c r="X234" s="9">
        <v>5.71</v>
      </c>
      <c r="Y234" s="9">
        <v>49.04</v>
      </c>
      <c r="Z234" s="9">
        <v>0</v>
      </c>
      <c r="AA234" s="17">
        <f t="shared" si="59"/>
        <v>67.960000000000008</v>
      </c>
      <c r="AB234" s="9">
        <v>4365.99</v>
      </c>
      <c r="AC234" s="17">
        <f t="shared" si="60"/>
        <v>4365.99</v>
      </c>
      <c r="AE234" s="17">
        <f t="shared" si="61"/>
        <v>6732.74</v>
      </c>
    </row>
    <row r="235" spans="1:31">
      <c r="A235" s="23">
        <v>42559</v>
      </c>
      <c r="B235" s="9">
        <v>244.09</v>
      </c>
      <c r="C235" s="9">
        <v>0</v>
      </c>
      <c r="D235" s="9">
        <v>0</v>
      </c>
      <c r="E235" s="17">
        <f t="shared" si="56"/>
        <v>244.09</v>
      </c>
      <c r="F235" s="9">
        <v>71.5</v>
      </c>
      <c r="G235" s="9">
        <v>0</v>
      </c>
      <c r="H235" s="9">
        <v>20.46</v>
      </c>
      <c r="I235" s="9">
        <v>123.12</v>
      </c>
      <c r="J235" s="9">
        <v>0.74</v>
      </c>
      <c r="K235" s="9">
        <v>0</v>
      </c>
      <c r="L235" s="9">
        <v>331.18</v>
      </c>
      <c r="M235" s="9">
        <v>0</v>
      </c>
      <c r="N235" s="9">
        <v>34.94</v>
      </c>
      <c r="O235" s="9">
        <v>0</v>
      </c>
      <c r="P235" s="9">
        <v>15</v>
      </c>
      <c r="Q235" s="9">
        <v>6025</v>
      </c>
      <c r="R235" s="9">
        <v>0</v>
      </c>
      <c r="S235" s="17">
        <f t="shared" si="57"/>
        <v>6621.9400000000005</v>
      </c>
      <c r="T235" s="9">
        <v>72.599999999999994</v>
      </c>
      <c r="U235" s="9">
        <v>0</v>
      </c>
      <c r="V235" s="17">
        <f t="shared" si="58"/>
        <v>72.599999999999994</v>
      </c>
      <c r="W235" s="9">
        <v>0.1</v>
      </c>
      <c r="X235" s="9">
        <v>0</v>
      </c>
      <c r="Y235" s="9">
        <v>21.23</v>
      </c>
      <c r="Z235" s="9">
        <v>0</v>
      </c>
      <c r="AA235" s="17">
        <f t="shared" si="59"/>
        <v>21.330000000000002</v>
      </c>
      <c r="AB235" s="9">
        <v>0</v>
      </c>
      <c r="AC235" s="17">
        <f t="shared" si="60"/>
        <v>0</v>
      </c>
      <c r="AE235" s="17">
        <f t="shared" si="61"/>
        <v>6959.9600000000009</v>
      </c>
    </row>
    <row r="236" spans="1:31">
      <c r="A236" s="23">
        <v>42562</v>
      </c>
      <c r="B236" s="9">
        <v>42.54</v>
      </c>
      <c r="C236" s="9">
        <v>0</v>
      </c>
      <c r="D236" s="9">
        <v>0</v>
      </c>
      <c r="E236" s="17">
        <f t="shared" si="56"/>
        <v>42.54</v>
      </c>
      <c r="F236" s="9">
        <v>94</v>
      </c>
      <c r="G236" s="9">
        <v>0</v>
      </c>
      <c r="H236" s="9">
        <v>30.32</v>
      </c>
      <c r="I236" s="9">
        <v>130.27000000000001</v>
      </c>
      <c r="J236" s="9">
        <v>3.54</v>
      </c>
      <c r="K236" s="9">
        <v>0</v>
      </c>
      <c r="L236" s="9">
        <v>34.630000000000003</v>
      </c>
      <c r="M236" s="9">
        <v>729.02</v>
      </c>
      <c r="N236" s="9">
        <v>16.87</v>
      </c>
      <c r="O236" s="9">
        <v>0</v>
      </c>
      <c r="P236" s="9">
        <v>18</v>
      </c>
      <c r="Q236" s="9">
        <v>96</v>
      </c>
      <c r="R236" s="9">
        <v>0</v>
      </c>
      <c r="S236" s="17">
        <f t="shared" si="57"/>
        <v>1152.6499999999999</v>
      </c>
      <c r="T236" s="9">
        <v>154.34</v>
      </c>
      <c r="U236" s="9">
        <v>0</v>
      </c>
      <c r="V236" s="17">
        <f t="shared" si="58"/>
        <v>154.34</v>
      </c>
      <c r="W236" s="9">
        <v>0</v>
      </c>
      <c r="X236" s="9">
        <v>0</v>
      </c>
      <c r="Y236" s="9">
        <v>9.4499999999999993</v>
      </c>
      <c r="Z236" s="9">
        <v>0</v>
      </c>
      <c r="AA236" s="17">
        <f t="shared" si="59"/>
        <v>9.4499999999999993</v>
      </c>
      <c r="AB236" s="9">
        <v>101</v>
      </c>
      <c r="AC236" s="17">
        <f t="shared" si="60"/>
        <v>101</v>
      </c>
      <c r="AE236" s="17">
        <f t="shared" si="61"/>
        <v>1459.9799999999998</v>
      </c>
    </row>
    <row r="237" spans="1:31">
      <c r="A237" s="23">
        <v>42563</v>
      </c>
      <c r="B237" s="9">
        <v>770.56</v>
      </c>
      <c r="C237" s="9">
        <v>0</v>
      </c>
      <c r="D237" s="9">
        <v>3.43</v>
      </c>
      <c r="E237" s="17">
        <f t="shared" si="56"/>
        <v>773.9899999999999</v>
      </c>
      <c r="F237" s="9">
        <v>55.5</v>
      </c>
      <c r="G237" s="9">
        <v>0</v>
      </c>
      <c r="H237" s="9">
        <v>12.4</v>
      </c>
      <c r="I237" s="9">
        <v>907.32</v>
      </c>
      <c r="J237" s="9">
        <v>0</v>
      </c>
      <c r="K237" s="9">
        <v>0</v>
      </c>
      <c r="L237" s="9">
        <v>109.95</v>
      </c>
      <c r="M237" s="9">
        <v>0</v>
      </c>
      <c r="N237" s="9">
        <v>32.1</v>
      </c>
      <c r="O237" s="9">
        <v>0</v>
      </c>
      <c r="P237" s="9">
        <v>0</v>
      </c>
      <c r="Q237" s="9">
        <v>10</v>
      </c>
      <c r="R237" s="9">
        <v>0</v>
      </c>
      <c r="S237" s="17">
        <f t="shared" si="57"/>
        <v>1127.27</v>
      </c>
      <c r="T237" s="9">
        <v>58.72</v>
      </c>
      <c r="U237" s="9">
        <v>0</v>
      </c>
      <c r="V237" s="17">
        <f t="shared" si="58"/>
        <v>58.72</v>
      </c>
      <c r="W237" s="9">
        <v>12.33</v>
      </c>
      <c r="X237" s="9">
        <v>0</v>
      </c>
      <c r="Y237" s="9">
        <v>180.43</v>
      </c>
      <c r="Z237" s="9">
        <v>0</v>
      </c>
      <c r="AA237" s="17">
        <f t="shared" si="59"/>
        <v>192.76000000000002</v>
      </c>
      <c r="AB237" s="9">
        <v>351.96</v>
      </c>
      <c r="AC237" s="17">
        <f t="shared" si="60"/>
        <v>351.96</v>
      </c>
      <c r="AE237" s="17">
        <f t="shared" si="61"/>
        <v>2504.6999999999998</v>
      </c>
    </row>
    <row r="238" spans="1:31">
      <c r="A238" s="23">
        <v>42564</v>
      </c>
      <c r="B238" s="9">
        <v>0</v>
      </c>
      <c r="C238" s="9">
        <v>0</v>
      </c>
      <c r="D238" s="9">
        <v>0</v>
      </c>
      <c r="E238" s="17">
        <f t="shared" si="56"/>
        <v>0</v>
      </c>
      <c r="F238" s="9">
        <v>72.5</v>
      </c>
      <c r="G238" s="9">
        <v>0</v>
      </c>
      <c r="H238" s="9">
        <v>21.3</v>
      </c>
      <c r="I238" s="9">
        <v>39.28</v>
      </c>
      <c r="J238" s="9">
        <v>4.2699999999999996</v>
      </c>
      <c r="K238" s="9">
        <v>0</v>
      </c>
      <c r="L238" s="9">
        <v>16.82</v>
      </c>
      <c r="M238" s="9">
        <v>225.84</v>
      </c>
      <c r="N238" s="9">
        <v>11.55</v>
      </c>
      <c r="O238" s="9">
        <v>0</v>
      </c>
      <c r="P238" s="9">
        <v>0</v>
      </c>
      <c r="Q238" s="9">
        <v>105</v>
      </c>
      <c r="R238" s="9">
        <v>0</v>
      </c>
      <c r="S238" s="17">
        <f t="shared" si="57"/>
        <v>496.56</v>
      </c>
      <c r="T238" s="9">
        <v>71.45</v>
      </c>
      <c r="U238" s="9">
        <v>0</v>
      </c>
      <c r="V238" s="17">
        <f t="shared" si="58"/>
        <v>71.45</v>
      </c>
      <c r="W238" s="9">
        <v>0.14000000000000001</v>
      </c>
      <c r="X238" s="9">
        <v>5.71</v>
      </c>
      <c r="Y238" s="9">
        <v>17.16</v>
      </c>
      <c r="Z238" s="9">
        <v>0</v>
      </c>
      <c r="AA238" s="17">
        <f t="shared" si="59"/>
        <v>23.009999999999998</v>
      </c>
      <c r="AB238" s="9">
        <v>10.87</v>
      </c>
      <c r="AC238" s="17">
        <f t="shared" si="60"/>
        <v>10.87</v>
      </c>
      <c r="AE238" s="17">
        <f t="shared" si="61"/>
        <v>601.89</v>
      </c>
    </row>
    <row r="239" spans="1:31">
      <c r="A239" s="23">
        <v>42565</v>
      </c>
      <c r="B239" s="9">
        <v>48.39</v>
      </c>
      <c r="C239" s="9">
        <v>0</v>
      </c>
      <c r="D239" s="9">
        <v>833.49</v>
      </c>
      <c r="E239" s="17">
        <f t="shared" si="56"/>
        <v>881.88</v>
      </c>
      <c r="F239" s="9">
        <v>32.5</v>
      </c>
      <c r="G239" s="9">
        <v>0</v>
      </c>
      <c r="H239" s="9">
        <v>22.48</v>
      </c>
      <c r="I239" s="9">
        <v>106.9</v>
      </c>
      <c r="J239" s="9">
        <v>0</v>
      </c>
      <c r="K239" s="9">
        <v>0</v>
      </c>
      <c r="L239" s="9">
        <v>31.23</v>
      </c>
      <c r="M239" s="9">
        <v>148.91</v>
      </c>
      <c r="N239" s="9">
        <v>8.2799999999999994</v>
      </c>
      <c r="O239" s="9">
        <v>0</v>
      </c>
      <c r="P239" s="9">
        <v>0</v>
      </c>
      <c r="Q239" s="9">
        <v>310</v>
      </c>
      <c r="R239" s="9">
        <v>0</v>
      </c>
      <c r="S239" s="17">
        <f t="shared" si="57"/>
        <v>660.3</v>
      </c>
      <c r="T239" s="9">
        <v>96.14</v>
      </c>
      <c r="U239" s="9">
        <v>0</v>
      </c>
      <c r="V239" s="17">
        <f t="shared" si="58"/>
        <v>96.14</v>
      </c>
      <c r="W239" s="9">
        <v>0.02</v>
      </c>
      <c r="X239" s="9">
        <v>0</v>
      </c>
      <c r="Y239" s="9">
        <v>5.72</v>
      </c>
      <c r="Z239" s="9">
        <v>0</v>
      </c>
      <c r="AA239" s="17">
        <f t="shared" si="59"/>
        <v>5.7399999999999993</v>
      </c>
      <c r="AB239" s="9">
        <v>0</v>
      </c>
      <c r="AC239" s="17">
        <f t="shared" si="60"/>
        <v>0</v>
      </c>
      <c r="AE239" s="17">
        <f t="shared" si="61"/>
        <v>1644.06</v>
      </c>
    </row>
    <row r="240" spans="1:31">
      <c r="A240" s="23">
        <v>42566</v>
      </c>
      <c r="B240" s="9">
        <v>2854.11</v>
      </c>
      <c r="C240" s="9">
        <v>0</v>
      </c>
      <c r="D240" s="9">
        <v>0</v>
      </c>
      <c r="E240" s="17">
        <f t="shared" si="56"/>
        <v>2854.11</v>
      </c>
      <c r="F240" s="9">
        <v>43</v>
      </c>
      <c r="G240" s="9">
        <v>1</v>
      </c>
      <c r="H240" s="9">
        <v>30.03</v>
      </c>
      <c r="I240" s="9">
        <v>488.27</v>
      </c>
      <c r="J240" s="9">
        <v>5.42</v>
      </c>
      <c r="K240" s="9">
        <v>0</v>
      </c>
      <c r="L240" s="9">
        <v>188.12</v>
      </c>
      <c r="M240" s="9">
        <v>220.93</v>
      </c>
      <c r="N240" s="9">
        <v>24.52</v>
      </c>
      <c r="O240" s="9">
        <v>0</v>
      </c>
      <c r="P240" s="9">
        <v>5</v>
      </c>
      <c r="Q240" s="9">
        <v>65</v>
      </c>
      <c r="R240" s="9">
        <v>0</v>
      </c>
      <c r="S240" s="17">
        <f t="shared" si="57"/>
        <v>1071.29</v>
      </c>
      <c r="T240" s="9">
        <v>44.75</v>
      </c>
      <c r="U240" s="9">
        <v>0</v>
      </c>
      <c r="V240" s="17">
        <f t="shared" si="58"/>
        <v>44.75</v>
      </c>
      <c r="W240" s="9">
        <v>2.0699999999999998</v>
      </c>
      <c r="X240" s="9">
        <v>3</v>
      </c>
      <c r="Y240" s="9">
        <v>72.819999999999993</v>
      </c>
      <c r="Z240" s="9">
        <v>0</v>
      </c>
      <c r="AA240" s="17">
        <f t="shared" si="59"/>
        <v>77.889999999999986</v>
      </c>
      <c r="AB240" s="9">
        <v>199.24</v>
      </c>
      <c r="AC240" s="17">
        <f t="shared" si="60"/>
        <v>199.24</v>
      </c>
      <c r="AE240" s="17">
        <f t="shared" si="61"/>
        <v>4247.2800000000007</v>
      </c>
    </row>
    <row r="241" spans="1:32">
      <c r="A241" s="23">
        <v>42569</v>
      </c>
      <c r="B241" s="9">
        <v>64.44</v>
      </c>
      <c r="C241" s="9">
        <v>0</v>
      </c>
      <c r="D241" s="9">
        <v>0</v>
      </c>
      <c r="E241" s="17">
        <f t="shared" si="56"/>
        <v>64.44</v>
      </c>
      <c r="F241" s="9">
        <v>83</v>
      </c>
      <c r="G241" s="9">
        <v>0</v>
      </c>
      <c r="H241" s="9">
        <v>10.37</v>
      </c>
      <c r="I241" s="9">
        <v>232.63</v>
      </c>
      <c r="J241" s="9">
        <v>2.74</v>
      </c>
      <c r="K241" s="9">
        <v>12</v>
      </c>
      <c r="L241" s="9">
        <v>51.5</v>
      </c>
      <c r="M241" s="9">
        <v>914.22</v>
      </c>
      <c r="N241" s="9">
        <v>50.76</v>
      </c>
      <c r="O241" s="9">
        <v>0</v>
      </c>
      <c r="P241" s="9">
        <v>0</v>
      </c>
      <c r="Q241" s="9">
        <v>311.52999999999997</v>
      </c>
      <c r="R241" s="9">
        <v>0</v>
      </c>
      <c r="S241" s="17">
        <f t="shared" si="57"/>
        <v>1668.75</v>
      </c>
      <c r="T241" s="9">
        <v>26.95</v>
      </c>
      <c r="U241" s="9">
        <v>0</v>
      </c>
      <c r="V241" s="17">
        <f t="shared" si="58"/>
        <v>26.95</v>
      </c>
      <c r="W241" s="9">
        <v>2.83</v>
      </c>
      <c r="X241" s="9">
        <v>0</v>
      </c>
      <c r="Y241" s="9">
        <v>35.340000000000003</v>
      </c>
      <c r="Z241" s="9">
        <v>0</v>
      </c>
      <c r="AA241" s="17">
        <f t="shared" si="59"/>
        <v>38.17</v>
      </c>
      <c r="AB241" s="9">
        <v>235.26</v>
      </c>
      <c r="AC241" s="17">
        <f t="shared" si="60"/>
        <v>235.26</v>
      </c>
      <c r="AE241" s="17">
        <f t="shared" si="61"/>
        <v>2033.5700000000002</v>
      </c>
    </row>
    <row r="242" spans="1:32">
      <c r="A242" s="23">
        <v>42570</v>
      </c>
      <c r="B242" s="9">
        <v>25.86</v>
      </c>
      <c r="C242" s="9">
        <v>0</v>
      </c>
      <c r="D242" s="9">
        <v>0</v>
      </c>
      <c r="E242" s="17">
        <f t="shared" si="56"/>
        <v>25.86</v>
      </c>
      <c r="F242" s="9">
        <v>38</v>
      </c>
      <c r="G242" s="9">
        <v>0</v>
      </c>
      <c r="H242" s="9">
        <v>8.11</v>
      </c>
      <c r="I242" s="9">
        <v>179.34</v>
      </c>
      <c r="J242" s="9">
        <v>0.34</v>
      </c>
      <c r="K242" s="9">
        <v>6</v>
      </c>
      <c r="L242" s="9">
        <v>17.66</v>
      </c>
      <c r="M242" s="9">
        <v>0</v>
      </c>
      <c r="N242" s="9">
        <v>7.77</v>
      </c>
      <c r="O242" s="9">
        <v>0</v>
      </c>
      <c r="P242" s="9">
        <v>0</v>
      </c>
      <c r="Q242" s="9">
        <v>55</v>
      </c>
      <c r="R242" s="9">
        <v>0</v>
      </c>
      <c r="S242" s="17">
        <f t="shared" si="57"/>
        <v>312.21999999999997</v>
      </c>
      <c r="T242" s="9">
        <v>17.3</v>
      </c>
      <c r="U242" s="9">
        <v>0</v>
      </c>
      <c r="V242" s="17">
        <f t="shared" si="58"/>
        <v>17.3</v>
      </c>
      <c r="W242" s="9">
        <v>0.12</v>
      </c>
      <c r="X242" s="9">
        <v>0</v>
      </c>
      <c r="Y242" s="9">
        <v>5.72</v>
      </c>
      <c r="Z242" s="9">
        <v>0</v>
      </c>
      <c r="AA242" s="17">
        <f t="shared" si="59"/>
        <v>5.84</v>
      </c>
      <c r="AB242" s="9">
        <v>15.47</v>
      </c>
      <c r="AC242" s="17">
        <f t="shared" si="60"/>
        <v>15.47</v>
      </c>
      <c r="AE242" s="17">
        <f t="shared" si="61"/>
        <v>376.69</v>
      </c>
      <c r="AF242" t="s">
        <v>102</v>
      </c>
    </row>
    <row r="243" spans="1:32">
      <c r="A243" s="23">
        <v>42571</v>
      </c>
      <c r="B243" s="9">
        <v>0</v>
      </c>
      <c r="C243" s="9">
        <v>0</v>
      </c>
      <c r="D243" s="9">
        <v>0</v>
      </c>
      <c r="E243" s="17">
        <f t="shared" si="56"/>
        <v>0</v>
      </c>
      <c r="F243" s="9">
        <v>58.5</v>
      </c>
      <c r="G243" s="9">
        <v>1</v>
      </c>
      <c r="H243" s="9">
        <v>44.03</v>
      </c>
      <c r="I243" s="9">
        <v>523.24</v>
      </c>
      <c r="J243" s="9">
        <v>1.73</v>
      </c>
      <c r="K243" s="9">
        <v>0</v>
      </c>
      <c r="L243" s="9">
        <v>51.94</v>
      </c>
      <c r="M243" s="9">
        <v>283.08999999999997</v>
      </c>
      <c r="N243" s="9">
        <v>42.17</v>
      </c>
      <c r="O243" s="9">
        <v>0</v>
      </c>
      <c r="P243" s="9">
        <v>7.5</v>
      </c>
      <c r="Q243" s="9">
        <v>58</v>
      </c>
      <c r="R243" s="9">
        <v>0</v>
      </c>
      <c r="S243" s="17">
        <f t="shared" si="57"/>
        <v>1071.1999999999998</v>
      </c>
      <c r="T243" s="9">
        <v>9.35</v>
      </c>
      <c r="U243" s="9">
        <v>0</v>
      </c>
      <c r="V243" s="17">
        <f t="shared" si="58"/>
        <v>9.35</v>
      </c>
      <c r="W243" s="9">
        <v>9.4</v>
      </c>
      <c r="X243" s="9">
        <v>0</v>
      </c>
      <c r="Y243" s="9">
        <v>56.91</v>
      </c>
      <c r="Z243" s="9">
        <v>0</v>
      </c>
      <c r="AA243" s="17">
        <f t="shared" si="59"/>
        <v>66.31</v>
      </c>
      <c r="AB243" s="9">
        <v>292.75</v>
      </c>
      <c r="AC243" s="17">
        <f t="shared" si="60"/>
        <v>292.75</v>
      </c>
      <c r="AE243" s="17">
        <f t="shared" si="61"/>
        <v>1439.61</v>
      </c>
    </row>
    <row r="244" spans="1:32">
      <c r="A244" s="23">
        <v>42572</v>
      </c>
      <c r="B244" s="9">
        <v>2282.34</v>
      </c>
      <c r="C244" s="9">
        <v>0</v>
      </c>
      <c r="D244" s="9">
        <v>0</v>
      </c>
      <c r="E244" s="17">
        <f t="shared" si="56"/>
        <v>2282.34</v>
      </c>
      <c r="F244" s="9">
        <v>44.5</v>
      </c>
      <c r="G244" s="9">
        <v>0</v>
      </c>
      <c r="H244" s="9">
        <v>48.5</v>
      </c>
      <c r="I244" s="9">
        <v>494.7</v>
      </c>
      <c r="J244" s="9">
        <v>8.33</v>
      </c>
      <c r="K244" s="9">
        <v>6</v>
      </c>
      <c r="L244" s="9">
        <v>238.7</v>
      </c>
      <c r="M244" s="9">
        <v>156.01</v>
      </c>
      <c r="N244" s="9">
        <v>58</v>
      </c>
      <c r="O244" s="9">
        <v>0</v>
      </c>
      <c r="P244" s="9">
        <v>12.5</v>
      </c>
      <c r="Q244" s="9">
        <v>457</v>
      </c>
      <c r="R244" s="9">
        <v>0</v>
      </c>
      <c r="S244" s="17">
        <f t="shared" si="57"/>
        <v>1524.24</v>
      </c>
      <c r="T244" s="9">
        <v>47.37</v>
      </c>
      <c r="U244" s="9">
        <v>0</v>
      </c>
      <c r="V244" s="17">
        <f t="shared" si="58"/>
        <v>47.37</v>
      </c>
      <c r="W244" s="9">
        <v>48.41</v>
      </c>
      <c r="X244" s="9">
        <v>0</v>
      </c>
      <c r="Y244" s="9">
        <v>141.53</v>
      </c>
      <c r="Z244" s="9">
        <v>0</v>
      </c>
      <c r="AA244" s="17">
        <f t="shared" si="59"/>
        <v>189.94</v>
      </c>
      <c r="AB244" s="9">
        <v>1313.44</v>
      </c>
      <c r="AC244" s="17">
        <f t="shared" si="60"/>
        <v>1313.44</v>
      </c>
      <c r="AE244" s="17">
        <f t="shared" si="61"/>
        <v>5357.33</v>
      </c>
    </row>
    <row r="245" spans="1:32">
      <c r="A245" s="23">
        <v>42573</v>
      </c>
      <c r="B245" s="9">
        <v>207.65</v>
      </c>
      <c r="C245" s="9">
        <v>0</v>
      </c>
      <c r="D245" s="9">
        <v>0</v>
      </c>
      <c r="E245" s="17">
        <f t="shared" si="56"/>
        <v>207.65</v>
      </c>
      <c r="F245" s="9">
        <v>49.5</v>
      </c>
      <c r="G245" s="9">
        <v>1</v>
      </c>
      <c r="H245" s="9">
        <v>34.200000000000003</v>
      </c>
      <c r="I245" s="9">
        <v>616.03</v>
      </c>
      <c r="J245" s="9">
        <v>8.14</v>
      </c>
      <c r="K245" s="9">
        <v>0</v>
      </c>
      <c r="L245" s="9">
        <v>139.80000000000001</v>
      </c>
      <c r="M245" s="9">
        <v>0</v>
      </c>
      <c r="N245" s="9">
        <v>47.86</v>
      </c>
      <c r="O245" s="9">
        <v>0</v>
      </c>
      <c r="P245" s="9">
        <v>0</v>
      </c>
      <c r="Q245" s="9">
        <v>512</v>
      </c>
      <c r="R245" s="9">
        <v>0</v>
      </c>
      <c r="S245" s="17">
        <f t="shared" si="57"/>
        <v>1408.5300000000002</v>
      </c>
      <c r="T245" s="9">
        <v>190.76</v>
      </c>
      <c r="U245" s="9">
        <v>0</v>
      </c>
      <c r="V245" s="17">
        <f t="shared" si="58"/>
        <v>190.76</v>
      </c>
      <c r="W245" s="9">
        <v>2.2200000000000002</v>
      </c>
      <c r="X245" s="9">
        <v>0</v>
      </c>
      <c r="Y245" s="9">
        <v>21.56</v>
      </c>
      <c r="Z245" s="9">
        <v>0</v>
      </c>
      <c r="AA245" s="17">
        <f t="shared" si="59"/>
        <v>23.779999999999998</v>
      </c>
      <c r="AB245" s="9">
        <v>1081.01</v>
      </c>
      <c r="AC245" s="17">
        <f t="shared" si="60"/>
        <v>1081.01</v>
      </c>
      <c r="AE245" s="17">
        <f t="shared" si="61"/>
        <v>2911.73</v>
      </c>
    </row>
    <row r="246" spans="1:32">
      <c r="A246" s="23">
        <v>42576</v>
      </c>
      <c r="B246" s="9">
        <v>700</v>
      </c>
      <c r="C246" s="9">
        <v>0</v>
      </c>
      <c r="D246" s="9">
        <v>0</v>
      </c>
      <c r="E246" s="17">
        <f t="shared" si="56"/>
        <v>700</v>
      </c>
      <c r="F246" s="9">
        <v>55</v>
      </c>
      <c r="G246" s="9">
        <v>0</v>
      </c>
      <c r="H246" s="9">
        <v>82.92</v>
      </c>
      <c r="I246" s="9">
        <v>1164.07</v>
      </c>
      <c r="J246" s="9">
        <v>5.29</v>
      </c>
      <c r="K246" s="9">
        <v>0</v>
      </c>
      <c r="L246" s="9">
        <v>326.14999999999998</v>
      </c>
      <c r="M246" s="9">
        <v>730.28</v>
      </c>
      <c r="N246" s="9">
        <v>72.95</v>
      </c>
      <c r="O246" s="9">
        <v>0</v>
      </c>
      <c r="P246" s="9">
        <v>0</v>
      </c>
      <c r="Q246" s="9">
        <v>16</v>
      </c>
      <c r="R246" s="9">
        <v>0</v>
      </c>
      <c r="S246" s="17">
        <f t="shared" si="57"/>
        <v>2452.66</v>
      </c>
      <c r="T246" s="9">
        <v>700.81</v>
      </c>
      <c r="U246" s="9">
        <v>0</v>
      </c>
      <c r="V246" s="17">
        <f>SUM(T246:U246)</f>
        <v>700.81</v>
      </c>
      <c r="W246" s="9">
        <v>19.579999999999998</v>
      </c>
      <c r="X246" s="9">
        <v>0</v>
      </c>
      <c r="Y246" s="9">
        <v>144.66</v>
      </c>
      <c r="Z246" s="9">
        <v>0</v>
      </c>
      <c r="AA246" s="17">
        <f t="shared" si="59"/>
        <v>164.24</v>
      </c>
      <c r="AB246" s="9">
        <v>3600.34</v>
      </c>
      <c r="AC246" s="17">
        <f t="shared" si="60"/>
        <v>3600.34</v>
      </c>
      <c r="AE246" s="17">
        <f t="shared" si="61"/>
        <v>7618.0499999999993</v>
      </c>
    </row>
    <row r="247" spans="1:32">
      <c r="A247" s="23">
        <v>42577</v>
      </c>
      <c r="B247" s="9">
        <v>0</v>
      </c>
      <c r="C247" s="9">
        <v>0</v>
      </c>
      <c r="D247" s="9">
        <v>0</v>
      </c>
      <c r="E247" s="17">
        <f t="shared" si="56"/>
        <v>0</v>
      </c>
      <c r="F247" s="9">
        <v>42.5</v>
      </c>
      <c r="G247" s="9">
        <v>1</v>
      </c>
      <c r="H247" s="9">
        <v>58.2</v>
      </c>
      <c r="I247" s="9">
        <v>240.35</v>
      </c>
      <c r="J247" s="9">
        <v>6.27</v>
      </c>
      <c r="K247" s="9">
        <v>0</v>
      </c>
      <c r="L247" s="9">
        <v>86.69</v>
      </c>
      <c r="M247" s="9">
        <v>0</v>
      </c>
      <c r="N247" s="9">
        <v>25.67</v>
      </c>
      <c r="O247" s="9">
        <v>0</v>
      </c>
      <c r="P247" s="9">
        <v>0</v>
      </c>
      <c r="Q247" s="9">
        <v>831.64</v>
      </c>
      <c r="R247" s="9">
        <v>0</v>
      </c>
      <c r="S247" s="17">
        <f t="shared" si="57"/>
        <v>1292.32</v>
      </c>
      <c r="T247" s="9">
        <v>482.54</v>
      </c>
      <c r="U247" s="9">
        <v>0</v>
      </c>
      <c r="V247" s="17">
        <f t="shared" si="58"/>
        <v>482.54</v>
      </c>
      <c r="W247" s="9">
        <v>0.33</v>
      </c>
      <c r="X247" s="9">
        <v>0</v>
      </c>
      <c r="Y247" s="9">
        <v>15.54</v>
      </c>
      <c r="Z247" s="9">
        <v>0</v>
      </c>
      <c r="AA247" s="17">
        <f t="shared" si="59"/>
        <v>15.87</v>
      </c>
      <c r="AB247" s="9">
        <v>46.37</v>
      </c>
      <c r="AC247" s="17">
        <f t="shared" si="60"/>
        <v>46.37</v>
      </c>
      <c r="AE247" s="17">
        <f t="shared" si="61"/>
        <v>1837.1</v>
      </c>
    </row>
    <row r="248" spans="1:32">
      <c r="A248" s="23">
        <v>42578</v>
      </c>
      <c r="B248" s="9">
        <v>0</v>
      </c>
      <c r="C248" s="9">
        <v>0</v>
      </c>
      <c r="D248" s="9">
        <v>120.05</v>
      </c>
      <c r="E248" s="17">
        <f t="shared" si="56"/>
        <v>120.05</v>
      </c>
      <c r="F248" s="9">
        <v>69.5</v>
      </c>
      <c r="G248" s="9">
        <v>0</v>
      </c>
      <c r="H248" s="9">
        <v>73.650000000000006</v>
      </c>
      <c r="I248" s="9">
        <v>3485.64</v>
      </c>
      <c r="J248" s="9">
        <v>18.690000000000001</v>
      </c>
      <c r="K248" s="9">
        <v>6</v>
      </c>
      <c r="L248" s="9">
        <v>214.05</v>
      </c>
      <c r="M248" s="9">
        <v>270.79000000000002</v>
      </c>
      <c r="N248" s="9">
        <v>151.84</v>
      </c>
      <c r="O248" s="9">
        <v>0</v>
      </c>
      <c r="P248" s="9">
        <v>12.5</v>
      </c>
      <c r="Q248" s="9">
        <v>60</v>
      </c>
      <c r="R248" s="9">
        <v>0</v>
      </c>
      <c r="S248" s="17">
        <f t="shared" si="57"/>
        <v>4362.6600000000008</v>
      </c>
      <c r="T248" s="9">
        <v>347.9</v>
      </c>
      <c r="U248" s="9">
        <v>0</v>
      </c>
      <c r="V248" s="17">
        <f t="shared" si="58"/>
        <v>347.9</v>
      </c>
      <c r="W248" s="9">
        <v>0.82</v>
      </c>
      <c r="X248" s="9">
        <v>0</v>
      </c>
      <c r="Y248" s="9">
        <v>45.62</v>
      </c>
      <c r="Z248" s="9">
        <v>0</v>
      </c>
      <c r="AA248" s="17">
        <f t="shared" si="59"/>
        <v>46.44</v>
      </c>
      <c r="AB248" s="9">
        <v>56.53</v>
      </c>
      <c r="AC248" s="17">
        <f t="shared" si="60"/>
        <v>56.53</v>
      </c>
      <c r="AE248" s="17">
        <f t="shared" si="61"/>
        <v>4933.5800000000008</v>
      </c>
    </row>
    <row r="249" spans="1:32">
      <c r="A249" s="23">
        <v>42579</v>
      </c>
      <c r="B249" s="9">
        <v>53.2</v>
      </c>
      <c r="C249" s="9">
        <v>0</v>
      </c>
      <c r="D249" s="9">
        <v>0</v>
      </c>
      <c r="E249" s="17">
        <f t="shared" si="56"/>
        <v>53.2</v>
      </c>
      <c r="F249" s="9">
        <v>114.5</v>
      </c>
      <c r="G249" s="9">
        <v>0</v>
      </c>
      <c r="H249" s="9">
        <v>45.26</v>
      </c>
      <c r="I249" s="9">
        <v>209.07</v>
      </c>
      <c r="J249" s="9">
        <v>11.43</v>
      </c>
      <c r="K249" s="9">
        <v>0</v>
      </c>
      <c r="L249" s="9">
        <v>59.76</v>
      </c>
      <c r="M249" s="9">
        <v>182.71</v>
      </c>
      <c r="N249" s="9">
        <v>54.42</v>
      </c>
      <c r="O249" s="9">
        <v>0</v>
      </c>
      <c r="P249" s="9">
        <v>5</v>
      </c>
      <c r="Q249" s="9">
        <v>131</v>
      </c>
      <c r="R249" s="9">
        <v>0</v>
      </c>
      <c r="S249" s="17">
        <f t="shared" si="57"/>
        <v>813.15</v>
      </c>
      <c r="T249" s="9">
        <v>491.15</v>
      </c>
      <c r="U249" s="9">
        <v>0</v>
      </c>
      <c r="V249" s="17">
        <f t="shared" si="58"/>
        <v>491.15</v>
      </c>
      <c r="W249" s="9">
        <v>8.3699999999999992</v>
      </c>
      <c r="X249" s="9">
        <v>0</v>
      </c>
      <c r="Y249" s="9">
        <v>25.64</v>
      </c>
      <c r="Z249" s="9">
        <v>0</v>
      </c>
      <c r="AA249" s="17">
        <f t="shared" si="59"/>
        <v>34.01</v>
      </c>
      <c r="AB249" s="9">
        <v>79.02</v>
      </c>
      <c r="AC249" s="17">
        <f t="shared" si="60"/>
        <v>79.02</v>
      </c>
      <c r="AE249" s="17">
        <f t="shared" si="61"/>
        <v>1470.53</v>
      </c>
    </row>
    <row r="250" spans="1:32">
      <c r="A250" s="23">
        <v>42580</v>
      </c>
      <c r="B250" s="9">
        <v>663.17</v>
      </c>
      <c r="C250" s="9">
        <v>0</v>
      </c>
      <c r="D250" s="9">
        <v>0</v>
      </c>
      <c r="E250" s="17">
        <f t="shared" si="56"/>
        <v>663.17</v>
      </c>
      <c r="F250" s="9">
        <v>65.5</v>
      </c>
      <c r="G250" s="9">
        <v>2</v>
      </c>
      <c r="H250" s="9">
        <v>132.56</v>
      </c>
      <c r="I250" s="9">
        <v>1825.07</v>
      </c>
      <c r="J250" s="9">
        <v>17.12</v>
      </c>
      <c r="K250" s="9">
        <v>0</v>
      </c>
      <c r="L250" s="9">
        <v>173.59</v>
      </c>
      <c r="M250" s="9">
        <v>219.53</v>
      </c>
      <c r="N250" s="9">
        <v>115.03</v>
      </c>
      <c r="O250" s="9">
        <v>0</v>
      </c>
      <c r="P250" s="9">
        <v>22.5</v>
      </c>
      <c r="Q250" s="9">
        <v>95</v>
      </c>
      <c r="R250" s="9">
        <v>0</v>
      </c>
      <c r="S250" s="17">
        <f t="shared" si="57"/>
        <v>2667.9</v>
      </c>
      <c r="T250" s="9">
        <v>464.39</v>
      </c>
      <c r="U250" s="9">
        <v>0</v>
      </c>
      <c r="V250" s="17">
        <f t="shared" si="58"/>
        <v>464.39</v>
      </c>
      <c r="W250" s="9">
        <v>4.9400000000000004</v>
      </c>
      <c r="X250" s="9">
        <v>0</v>
      </c>
      <c r="Y250" s="9">
        <v>32.65</v>
      </c>
      <c r="Z250" s="9">
        <v>0</v>
      </c>
      <c r="AA250" s="17">
        <f t="shared" si="59"/>
        <v>37.589999999999996</v>
      </c>
      <c r="AB250" s="9">
        <v>70.62</v>
      </c>
      <c r="AC250" s="17">
        <f t="shared" si="60"/>
        <v>70.62</v>
      </c>
      <c r="AE250" s="17">
        <f t="shared" si="61"/>
        <v>3903.67</v>
      </c>
    </row>
    <row r="251" spans="1:32">
      <c r="A251" s="23"/>
      <c r="B251" s="9"/>
      <c r="C251" s="9"/>
      <c r="D251" s="9"/>
      <c r="E251" s="17">
        <f t="shared" si="56"/>
        <v>0</v>
      </c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17">
        <f t="shared" si="57"/>
        <v>0</v>
      </c>
      <c r="T251" s="9"/>
      <c r="U251" s="9"/>
      <c r="V251" s="17">
        <f t="shared" si="58"/>
        <v>0</v>
      </c>
      <c r="W251" s="9"/>
      <c r="X251" s="9"/>
      <c r="Y251" s="9"/>
      <c r="Z251" s="9"/>
      <c r="AA251" s="17">
        <f t="shared" si="59"/>
        <v>0</v>
      </c>
      <c r="AB251" s="9"/>
      <c r="AC251" s="17">
        <f t="shared" si="60"/>
        <v>0</v>
      </c>
      <c r="AE251" s="17">
        <f t="shared" si="61"/>
        <v>0</v>
      </c>
    </row>
    <row r="252" spans="1:32">
      <c r="A252" s="23"/>
      <c r="B252" s="9"/>
      <c r="C252" s="9"/>
      <c r="D252" s="9"/>
      <c r="E252" s="17">
        <f t="shared" si="56"/>
        <v>0</v>
      </c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17">
        <f t="shared" si="57"/>
        <v>0</v>
      </c>
      <c r="T252" s="9"/>
      <c r="U252" s="9"/>
      <c r="V252" s="17">
        <f t="shared" si="58"/>
        <v>0</v>
      </c>
      <c r="W252" s="9"/>
      <c r="X252" s="9"/>
      <c r="Y252" s="9"/>
      <c r="Z252" s="9"/>
      <c r="AA252" s="17">
        <f t="shared" si="59"/>
        <v>0</v>
      </c>
      <c r="AB252" s="9"/>
      <c r="AC252" s="17">
        <f t="shared" si="60"/>
        <v>0</v>
      </c>
      <c r="AE252" s="17">
        <f t="shared" si="61"/>
        <v>0</v>
      </c>
    </row>
    <row r="253" spans="1:32">
      <c r="B253" s="9"/>
      <c r="C253" s="9"/>
      <c r="D253" s="9"/>
      <c r="E253" s="17">
        <f t="shared" si="56"/>
        <v>0</v>
      </c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17">
        <f t="shared" si="57"/>
        <v>0</v>
      </c>
      <c r="T253" s="9"/>
      <c r="U253" s="9"/>
      <c r="V253" s="17">
        <f t="shared" si="58"/>
        <v>0</v>
      </c>
      <c r="W253" s="9"/>
      <c r="X253" s="9"/>
      <c r="Y253" s="9"/>
      <c r="Z253" s="9"/>
      <c r="AA253" s="17">
        <f t="shared" si="59"/>
        <v>0</v>
      </c>
      <c r="AB253" s="9"/>
      <c r="AC253" s="17">
        <f t="shared" si="60"/>
        <v>0</v>
      </c>
      <c r="AE253" s="17">
        <f t="shared" si="61"/>
        <v>0</v>
      </c>
    </row>
    <row r="254" spans="1:32">
      <c r="B254" s="9"/>
      <c r="C254" s="9"/>
      <c r="D254" s="9"/>
      <c r="E254" s="17">
        <f t="shared" si="56"/>
        <v>0</v>
      </c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17">
        <f t="shared" si="57"/>
        <v>0</v>
      </c>
      <c r="T254" s="9"/>
      <c r="U254" s="9"/>
      <c r="V254" s="17">
        <f t="shared" si="58"/>
        <v>0</v>
      </c>
      <c r="W254" s="9"/>
      <c r="X254" s="9"/>
      <c r="Y254" s="9"/>
      <c r="Z254" s="9"/>
      <c r="AA254" s="17">
        <f t="shared" si="59"/>
        <v>0</v>
      </c>
      <c r="AB254" s="9"/>
      <c r="AC254" s="17">
        <f t="shared" si="60"/>
        <v>0</v>
      </c>
      <c r="AE254" s="17">
        <f t="shared" si="61"/>
        <v>0</v>
      </c>
    </row>
    <row r="255" spans="1:32">
      <c r="B255" s="9"/>
      <c r="C255" s="9"/>
      <c r="D255" s="9"/>
      <c r="E255" s="17">
        <f t="shared" si="56"/>
        <v>0</v>
      </c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17">
        <f t="shared" si="57"/>
        <v>0</v>
      </c>
      <c r="T255" s="9"/>
      <c r="U255" s="9"/>
      <c r="V255" s="17">
        <f t="shared" si="58"/>
        <v>0</v>
      </c>
      <c r="W255" s="9"/>
      <c r="X255" s="9"/>
      <c r="Y255" s="9"/>
      <c r="Z255" s="9"/>
      <c r="AA255" s="17">
        <f t="shared" si="59"/>
        <v>0</v>
      </c>
      <c r="AB255" s="9"/>
      <c r="AC255" s="17">
        <f t="shared" si="60"/>
        <v>0</v>
      </c>
      <c r="AE255" s="17">
        <f t="shared" si="61"/>
        <v>0</v>
      </c>
    </row>
    <row r="256" spans="1:32">
      <c r="B256" s="9"/>
      <c r="C256" s="9"/>
      <c r="D256" s="9"/>
      <c r="E256" s="17">
        <f t="shared" si="56"/>
        <v>0</v>
      </c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17">
        <f t="shared" si="57"/>
        <v>0</v>
      </c>
      <c r="T256" s="9"/>
      <c r="U256" s="9"/>
      <c r="V256" s="17">
        <f t="shared" si="58"/>
        <v>0</v>
      </c>
      <c r="W256" s="9"/>
      <c r="X256" s="9"/>
      <c r="Y256" s="9"/>
      <c r="Z256" s="9"/>
      <c r="AA256" s="17">
        <f t="shared" si="59"/>
        <v>0</v>
      </c>
      <c r="AB256" s="9"/>
      <c r="AC256" s="17">
        <f t="shared" si="60"/>
        <v>0</v>
      </c>
      <c r="AE256" s="17">
        <f t="shared" si="61"/>
        <v>0</v>
      </c>
    </row>
    <row r="257" spans="1:33">
      <c r="B257" s="9"/>
      <c r="C257" s="9"/>
      <c r="D257" s="9"/>
      <c r="E257" s="17">
        <f t="shared" si="56"/>
        <v>0</v>
      </c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17">
        <f t="shared" si="57"/>
        <v>0</v>
      </c>
      <c r="T257" s="9"/>
      <c r="U257" s="9"/>
      <c r="V257" s="17">
        <f t="shared" si="58"/>
        <v>0</v>
      </c>
      <c r="W257" s="9"/>
      <c r="X257" s="9"/>
      <c r="Y257" s="9"/>
      <c r="Z257" s="9"/>
      <c r="AA257" s="17">
        <f t="shared" si="59"/>
        <v>0</v>
      </c>
      <c r="AB257" s="9"/>
      <c r="AC257" s="17">
        <f t="shared" si="60"/>
        <v>0</v>
      </c>
      <c r="AE257" s="17">
        <f t="shared" si="61"/>
        <v>0</v>
      </c>
    </row>
    <row r="258" spans="1:33">
      <c r="B258" s="9"/>
      <c r="C258" s="9"/>
      <c r="D258" s="9"/>
      <c r="E258" s="17">
        <f t="shared" si="56"/>
        <v>0</v>
      </c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17">
        <f t="shared" si="57"/>
        <v>0</v>
      </c>
      <c r="T258" s="9"/>
      <c r="U258" s="9"/>
      <c r="V258" s="17">
        <f t="shared" si="58"/>
        <v>0</v>
      </c>
      <c r="W258" s="9"/>
      <c r="X258" s="9"/>
      <c r="Y258" s="9"/>
      <c r="Z258" s="9"/>
      <c r="AA258" s="17">
        <f t="shared" si="59"/>
        <v>0</v>
      </c>
      <c r="AB258" s="9"/>
      <c r="AC258" s="17">
        <f t="shared" si="60"/>
        <v>0</v>
      </c>
      <c r="AE258" s="17">
        <f t="shared" si="61"/>
        <v>0</v>
      </c>
    </row>
    <row r="259" spans="1:33">
      <c r="B259" s="9"/>
      <c r="C259" s="9"/>
      <c r="D259" s="9"/>
      <c r="E259" s="17">
        <f t="shared" si="56"/>
        <v>0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17">
        <f t="shared" si="57"/>
        <v>0</v>
      </c>
      <c r="T259" s="9"/>
      <c r="U259" s="9"/>
      <c r="V259" s="17">
        <f t="shared" si="58"/>
        <v>0</v>
      </c>
      <c r="W259" s="9"/>
      <c r="X259" s="9"/>
      <c r="Y259" s="9"/>
      <c r="Z259" s="9"/>
      <c r="AA259" s="17">
        <f t="shared" si="59"/>
        <v>0</v>
      </c>
      <c r="AB259" s="9"/>
      <c r="AC259" s="17">
        <f t="shared" si="60"/>
        <v>0</v>
      </c>
      <c r="AE259" s="17">
        <f t="shared" si="61"/>
        <v>0</v>
      </c>
    </row>
    <row r="260" spans="1:33">
      <c r="B260" s="9"/>
      <c r="C260" s="9"/>
      <c r="D260" s="9"/>
      <c r="E260" s="10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17"/>
      <c r="T260" s="9"/>
      <c r="U260" s="9"/>
      <c r="V260" s="17"/>
      <c r="W260" s="9"/>
      <c r="X260" s="9"/>
      <c r="Y260" s="9"/>
      <c r="Z260" s="9"/>
      <c r="AA260" s="17"/>
      <c r="AB260" s="9"/>
      <c r="AC260" s="17"/>
      <c r="AE260" s="17"/>
    </row>
    <row r="261" spans="1:33" ht="15.75">
      <c r="B261" s="9">
        <f>SUM(B229:B259)</f>
        <v>8617.1699999999983</v>
      </c>
      <c r="C261" s="9">
        <f t="shared" ref="C261:AE261" si="62">SUM(C229:C259)</f>
        <v>0</v>
      </c>
      <c r="D261" s="9">
        <f t="shared" si="62"/>
        <v>1485.1899999999998</v>
      </c>
      <c r="E261" s="81">
        <f t="shared" si="62"/>
        <v>10102.359999999999</v>
      </c>
      <c r="F261" s="9">
        <f t="shared" si="62"/>
        <v>1305.5</v>
      </c>
      <c r="G261" s="9">
        <f t="shared" si="62"/>
        <v>8</v>
      </c>
      <c r="H261" s="9">
        <f t="shared" si="62"/>
        <v>826.75</v>
      </c>
      <c r="I261" s="9">
        <f t="shared" si="62"/>
        <v>11793.89</v>
      </c>
      <c r="J261" s="9">
        <f t="shared" si="62"/>
        <v>107.93</v>
      </c>
      <c r="K261" s="9">
        <f t="shared" si="62"/>
        <v>42</v>
      </c>
      <c r="L261" s="9">
        <f t="shared" si="62"/>
        <v>2528.3800000000006</v>
      </c>
      <c r="M261" s="9">
        <f t="shared" si="62"/>
        <v>5392.7999999999993</v>
      </c>
      <c r="N261" s="9">
        <f t="shared" si="62"/>
        <v>868.74</v>
      </c>
      <c r="O261" s="9">
        <f t="shared" si="62"/>
        <v>1000</v>
      </c>
      <c r="P261" s="9">
        <f t="shared" si="62"/>
        <v>113</v>
      </c>
      <c r="Q261" s="9">
        <f t="shared" si="62"/>
        <v>9426.1699999999983</v>
      </c>
      <c r="R261" s="9">
        <f t="shared" si="62"/>
        <v>0</v>
      </c>
      <c r="S261" s="81">
        <f t="shared" si="62"/>
        <v>33413.160000000003</v>
      </c>
      <c r="T261" s="9">
        <f t="shared" si="62"/>
        <v>4022.1</v>
      </c>
      <c r="U261" s="9">
        <f t="shared" si="62"/>
        <v>0</v>
      </c>
      <c r="V261" s="81">
        <f t="shared" si="62"/>
        <v>4022.1</v>
      </c>
      <c r="W261" s="9">
        <f t="shared" si="62"/>
        <v>126.22999999999999</v>
      </c>
      <c r="X261" s="9">
        <f t="shared" si="62"/>
        <v>14.42</v>
      </c>
      <c r="Y261" s="9">
        <f t="shared" si="62"/>
        <v>960.24999999999989</v>
      </c>
      <c r="Z261" s="9">
        <f t="shared" si="62"/>
        <v>0</v>
      </c>
      <c r="AA261" s="9">
        <f t="shared" si="62"/>
        <v>1100.8999999999999</v>
      </c>
      <c r="AB261" s="9">
        <f t="shared" si="62"/>
        <v>12009.340000000004</v>
      </c>
      <c r="AC261" s="81">
        <f t="shared" si="62"/>
        <v>12009.340000000004</v>
      </c>
      <c r="AD261" s="9">
        <f t="shared" si="62"/>
        <v>0</v>
      </c>
      <c r="AE261" s="9">
        <f t="shared" si="62"/>
        <v>60647.860000000008</v>
      </c>
      <c r="AF261" s="9">
        <f t="shared" ref="AF261:AG261" si="63">SUM(AF240:AF260)</f>
        <v>0</v>
      </c>
      <c r="AG261" s="9">
        <f t="shared" si="63"/>
        <v>0</v>
      </c>
    </row>
    <row r="262" spans="1:33">
      <c r="B262" s="9"/>
      <c r="C262" s="9"/>
      <c r="D262" s="9"/>
      <c r="E262" s="10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10"/>
      <c r="T262" s="9"/>
      <c r="U262" s="9"/>
      <c r="V262" s="10"/>
      <c r="W262" s="9"/>
      <c r="X262" s="9"/>
      <c r="Y262" s="9"/>
      <c r="Z262" s="9"/>
      <c r="AA262" s="10"/>
      <c r="AB262" s="9"/>
      <c r="AC262" s="17" t="s">
        <v>98</v>
      </c>
      <c r="AE262" s="191">
        <v>35673.730000000003</v>
      </c>
    </row>
    <row r="263" spans="1:33">
      <c r="B263" s="9"/>
      <c r="C263" s="9"/>
      <c r="D263" s="9"/>
      <c r="E263" s="10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10"/>
      <c r="T263" s="9"/>
      <c r="U263" s="9"/>
      <c r="V263" s="10"/>
      <c r="W263" s="9"/>
      <c r="X263" s="9"/>
      <c r="Y263" s="9"/>
      <c r="Z263" s="9"/>
      <c r="AA263" s="10"/>
      <c r="AB263" s="9"/>
      <c r="AC263" s="17" t="s">
        <v>99</v>
      </c>
      <c r="AE263" s="191">
        <v>107021.18</v>
      </c>
    </row>
    <row r="264" spans="1:33" ht="20.25">
      <c r="B264" s="9"/>
      <c r="C264" s="9"/>
      <c r="D264" s="9"/>
      <c r="E264" s="37" t="s">
        <v>28</v>
      </c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17"/>
      <c r="T264" s="9"/>
      <c r="U264" s="9"/>
      <c r="V264" s="17"/>
      <c r="W264" s="9"/>
      <c r="X264" s="9"/>
      <c r="Y264" s="9"/>
      <c r="Z264" s="9"/>
      <c r="AA264" s="17"/>
      <c r="AB264" s="9"/>
      <c r="AC264" s="190" t="s">
        <v>100</v>
      </c>
      <c r="AE264" s="191">
        <v>0</v>
      </c>
    </row>
    <row r="265" spans="1:33" ht="23.25">
      <c r="B265" s="9"/>
      <c r="C265" s="9"/>
      <c r="D265" s="38" t="s">
        <v>104</v>
      </c>
      <c r="E265" s="17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17"/>
      <c r="T265" s="9"/>
      <c r="U265" s="9"/>
      <c r="V265" s="17"/>
      <c r="W265" s="9"/>
      <c r="X265" s="9"/>
      <c r="Y265" s="9"/>
      <c r="Z265" s="9"/>
      <c r="AA265" s="17"/>
      <c r="AB265" s="9"/>
      <c r="AE265" s="191">
        <f>SUM(AE261:AE264)</f>
        <v>203342.77000000002</v>
      </c>
    </row>
    <row r="266" spans="1:33">
      <c r="B266" s="9"/>
      <c r="C266" s="9"/>
      <c r="D266" s="9"/>
      <c r="E266" s="17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17"/>
      <c r="T266" s="9"/>
      <c r="U266" s="9"/>
      <c r="V266" s="17"/>
      <c r="W266" s="9"/>
      <c r="X266" s="9"/>
      <c r="Y266" s="9"/>
      <c r="Z266" s="9"/>
      <c r="AA266" s="17"/>
      <c r="AB266" s="9"/>
      <c r="AC266" s="17"/>
      <c r="AE266" s="17"/>
    </row>
    <row r="267" spans="1:33">
      <c r="B267" s="32">
        <v>85119001</v>
      </c>
      <c r="C267" s="32">
        <v>85119003</v>
      </c>
      <c r="D267" s="32">
        <v>85119018</v>
      </c>
      <c r="E267" s="33">
        <v>21310001</v>
      </c>
      <c r="F267" s="32">
        <v>85801005</v>
      </c>
      <c r="G267" s="32">
        <v>858011006</v>
      </c>
      <c r="H267" s="32">
        <v>85801008</v>
      </c>
      <c r="I267" s="32">
        <v>85801009</v>
      </c>
      <c r="J267" s="32">
        <v>85801099</v>
      </c>
      <c r="K267" s="32">
        <v>85801011</v>
      </c>
      <c r="L267" s="32">
        <v>85801014</v>
      </c>
      <c r="M267" s="32">
        <v>85801015</v>
      </c>
      <c r="N267" s="32">
        <v>85801017</v>
      </c>
      <c r="O267" s="32">
        <v>85801018</v>
      </c>
      <c r="P267" s="32">
        <v>85801019</v>
      </c>
      <c r="Q267" s="32">
        <v>95803010</v>
      </c>
      <c r="R267" s="32">
        <v>85803099</v>
      </c>
      <c r="S267" s="34">
        <v>21312001</v>
      </c>
      <c r="T267" s="32">
        <v>85807001</v>
      </c>
      <c r="U267" s="32">
        <v>85807099</v>
      </c>
      <c r="V267" s="34">
        <v>21314001</v>
      </c>
      <c r="W267" s="32">
        <v>85601002</v>
      </c>
      <c r="X267" s="32">
        <v>85601012</v>
      </c>
      <c r="Y267" s="32">
        <v>85601014</v>
      </c>
      <c r="Z267" s="32">
        <v>85909099</v>
      </c>
      <c r="AA267" s="34">
        <v>21315001</v>
      </c>
      <c r="AB267" s="32"/>
      <c r="AC267" s="17"/>
      <c r="AE267" s="17"/>
    </row>
    <row r="268" spans="1:33" ht="51.75">
      <c r="A268" s="39" t="s">
        <v>41</v>
      </c>
      <c r="B268" s="29" t="s">
        <v>0</v>
      </c>
      <c r="C268" s="29" t="s">
        <v>1</v>
      </c>
      <c r="D268" s="29" t="s">
        <v>2</v>
      </c>
      <c r="E268" s="35" t="s">
        <v>22</v>
      </c>
      <c r="F268" s="29" t="s">
        <v>3</v>
      </c>
      <c r="G268" s="29" t="s">
        <v>4</v>
      </c>
      <c r="H268" s="29" t="s">
        <v>5</v>
      </c>
      <c r="I268" s="29" t="s">
        <v>6</v>
      </c>
      <c r="J268" s="29" t="s">
        <v>7</v>
      </c>
      <c r="K268" s="29" t="s">
        <v>8</v>
      </c>
      <c r="L268" s="29" t="s">
        <v>9</v>
      </c>
      <c r="M268" s="29" t="s">
        <v>10</v>
      </c>
      <c r="N268" s="29" t="s">
        <v>11</v>
      </c>
      <c r="O268" s="29" t="s">
        <v>12</v>
      </c>
      <c r="P268" s="29" t="s">
        <v>13</v>
      </c>
      <c r="Q268" s="29" t="s">
        <v>14</v>
      </c>
      <c r="R268" s="29" t="s">
        <v>15</v>
      </c>
      <c r="S268" s="36" t="s">
        <v>23</v>
      </c>
      <c r="T268" s="29" t="s">
        <v>25</v>
      </c>
      <c r="U268" s="29" t="s">
        <v>16</v>
      </c>
      <c r="V268" s="36" t="s">
        <v>24</v>
      </c>
      <c r="W268" s="29" t="s">
        <v>17</v>
      </c>
      <c r="X268" s="29" t="s">
        <v>18</v>
      </c>
      <c r="Y268" s="29" t="s">
        <v>19</v>
      </c>
      <c r="Z268" s="29" t="s">
        <v>20</v>
      </c>
      <c r="AA268" s="36" t="s">
        <v>26</v>
      </c>
      <c r="AB268" s="29" t="s">
        <v>21</v>
      </c>
      <c r="AC268" s="36" t="s">
        <v>27</v>
      </c>
      <c r="AD268" s="31"/>
      <c r="AE268" s="30" t="s">
        <v>29</v>
      </c>
    </row>
    <row r="269" spans="1:33">
      <c r="B269" s="9"/>
      <c r="C269" s="9"/>
      <c r="D269" s="9"/>
      <c r="E269" s="17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17"/>
      <c r="T269" s="9"/>
      <c r="U269" s="9"/>
      <c r="V269" s="17"/>
      <c r="W269" s="9"/>
      <c r="X269" s="9"/>
      <c r="Y269" s="9"/>
      <c r="Z269" s="9"/>
      <c r="AA269" s="17"/>
      <c r="AB269" s="9"/>
      <c r="AC269" s="17"/>
      <c r="AE269" s="17"/>
    </row>
    <row r="270" spans="1:33">
      <c r="A270" s="23">
        <v>42583</v>
      </c>
      <c r="B270" s="9">
        <v>7.21</v>
      </c>
      <c r="C270" s="9">
        <v>0</v>
      </c>
      <c r="D270" s="9">
        <v>0</v>
      </c>
      <c r="E270" s="17">
        <f>SUM(B270:D270)</f>
        <v>7.21</v>
      </c>
      <c r="F270" s="9">
        <v>28.5</v>
      </c>
      <c r="G270" s="9">
        <v>1</v>
      </c>
      <c r="H270" s="9">
        <v>9.85</v>
      </c>
      <c r="I270" s="9">
        <v>19.760000000000002</v>
      </c>
      <c r="J270" s="9">
        <v>0.23</v>
      </c>
      <c r="K270" s="9">
        <v>0</v>
      </c>
      <c r="L270" s="9">
        <v>14.36</v>
      </c>
      <c r="M270" s="9">
        <v>663.66</v>
      </c>
      <c r="N270" s="9">
        <v>4.13</v>
      </c>
      <c r="O270" s="9">
        <v>0</v>
      </c>
      <c r="P270" s="9">
        <v>15.5</v>
      </c>
      <c r="Q270" s="9">
        <v>22</v>
      </c>
      <c r="R270" s="9">
        <v>0</v>
      </c>
      <c r="S270" s="17">
        <f>SUM(F270:R270)</f>
        <v>778.9899999999999</v>
      </c>
      <c r="T270" s="9">
        <v>179.25</v>
      </c>
      <c r="U270" s="9">
        <v>0</v>
      </c>
      <c r="V270" s="17">
        <f>SUM(T270:U270)</f>
        <v>179.25</v>
      </c>
      <c r="W270" s="9">
        <v>0.09</v>
      </c>
      <c r="X270" s="9">
        <v>0</v>
      </c>
      <c r="Y270" s="9">
        <v>5.72</v>
      </c>
      <c r="Z270" s="9">
        <v>0</v>
      </c>
      <c r="AA270" s="17">
        <f>SUM(W270:Z270)</f>
        <v>5.81</v>
      </c>
      <c r="AB270" s="9">
        <v>0</v>
      </c>
      <c r="AC270" s="17">
        <f>SUM(AB270)</f>
        <v>0</v>
      </c>
      <c r="AE270" s="17">
        <f>AC270+AA270+V270+S270+E270</f>
        <v>971.26</v>
      </c>
    </row>
    <row r="271" spans="1:33">
      <c r="A271" s="23">
        <v>42584</v>
      </c>
      <c r="B271" s="9">
        <v>0</v>
      </c>
      <c r="C271" s="9">
        <v>0</v>
      </c>
      <c r="D271" s="9">
        <v>0</v>
      </c>
      <c r="E271" s="17">
        <f t="shared" ref="E271:E299" si="64">SUM(B271:D271)</f>
        <v>0</v>
      </c>
      <c r="F271" s="9">
        <v>32.5</v>
      </c>
      <c r="G271" s="9">
        <v>1</v>
      </c>
      <c r="H271" s="9">
        <v>25.47</v>
      </c>
      <c r="I271" s="9">
        <v>271.27</v>
      </c>
      <c r="J271" s="9">
        <v>3.38</v>
      </c>
      <c r="K271" s="9">
        <v>0</v>
      </c>
      <c r="L271" s="9">
        <v>39.36</v>
      </c>
      <c r="M271" s="9">
        <v>0</v>
      </c>
      <c r="N271" s="9">
        <v>30.81</v>
      </c>
      <c r="O271" s="9">
        <v>0</v>
      </c>
      <c r="P271" s="9">
        <v>0</v>
      </c>
      <c r="Q271" s="9">
        <v>100</v>
      </c>
      <c r="R271" s="9">
        <v>0</v>
      </c>
      <c r="S271" s="17">
        <f t="shared" ref="S271:S299" si="65">SUM(F271:R271)</f>
        <v>503.79</v>
      </c>
      <c r="T271" s="9">
        <v>202.95</v>
      </c>
      <c r="U271" s="9">
        <v>0</v>
      </c>
      <c r="V271" s="17">
        <f t="shared" ref="V271:V299" si="66">SUM(T271:U271)</f>
        <v>202.95</v>
      </c>
      <c r="W271" s="9">
        <v>0.72</v>
      </c>
      <c r="X271" s="9">
        <v>0</v>
      </c>
      <c r="Y271" s="9">
        <v>11.05</v>
      </c>
      <c r="Z271" s="9">
        <v>0</v>
      </c>
      <c r="AA271" s="17">
        <f t="shared" ref="AA271:AA299" si="67">SUM(W271:Z271)</f>
        <v>11.770000000000001</v>
      </c>
      <c r="AB271" s="9">
        <v>113.62</v>
      </c>
      <c r="AC271" s="17">
        <f t="shared" ref="AC271:AC299" si="68">SUM(AB271)</f>
        <v>113.62</v>
      </c>
      <c r="AE271" s="17">
        <f t="shared" ref="AE271:AE299" si="69">AC271+AA271+V271+S271+E271</f>
        <v>832.13</v>
      </c>
      <c r="AF271">
        <v>142694.91</v>
      </c>
      <c r="AG271" s="9"/>
    </row>
    <row r="272" spans="1:33">
      <c r="A272" s="23">
        <v>42585</v>
      </c>
      <c r="B272" s="9">
        <v>59.4</v>
      </c>
      <c r="C272" s="9">
        <v>0</v>
      </c>
      <c r="D272" s="9">
        <v>0</v>
      </c>
      <c r="E272" s="17">
        <f t="shared" si="64"/>
        <v>59.4</v>
      </c>
      <c r="F272" s="9">
        <v>8</v>
      </c>
      <c r="G272" s="9">
        <v>0</v>
      </c>
      <c r="H272" s="9">
        <v>23.84</v>
      </c>
      <c r="I272" s="9">
        <v>32.93</v>
      </c>
      <c r="J272" s="9">
        <v>7.46</v>
      </c>
      <c r="K272" s="9">
        <v>0</v>
      </c>
      <c r="L272" s="9">
        <v>17.350000000000001</v>
      </c>
      <c r="M272" s="9">
        <v>361.96</v>
      </c>
      <c r="N272" s="9">
        <v>15</v>
      </c>
      <c r="O272" s="9">
        <v>0</v>
      </c>
      <c r="P272" s="9">
        <v>2.5</v>
      </c>
      <c r="Q272" s="9">
        <v>0</v>
      </c>
      <c r="R272" s="9">
        <v>0</v>
      </c>
      <c r="S272" s="17">
        <f t="shared" si="65"/>
        <v>469.03999999999996</v>
      </c>
      <c r="T272" s="9">
        <v>123.55</v>
      </c>
      <c r="U272" s="9">
        <v>0</v>
      </c>
      <c r="V272" s="17">
        <f t="shared" si="66"/>
        <v>123.55</v>
      </c>
      <c r="W272" s="9">
        <v>3.97</v>
      </c>
      <c r="X272" s="9">
        <v>0</v>
      </c>
      <c r="Y272" s="9">
        <v>38.44</v>
      </c>
      <c r="Z272" s="9">
        <v>0</v>
      </c>
      <c r="AA272" s="17">
        <f t="shared" si="67"/>
        <v>42.41</v>
      </c>
      <c r="AB272" s="9">
        <v>74.05</v>
      </c>
      <c r="AC272" s="17">
        <f t="shared" si="68"/>
        <v>74.05</v>
      </c>
      <c r="AE272" s="17">
        <f t="shared" si="69"/>
        <v>768.44999999999993</v>
      </c>
    </row>
    <row r="273" spans="1:31">
      <c r="A273" s="211">
        <v>42586</v>
      </c>
      <c r="B273" s="212" t="s">
        <v>113</v>
      </c>
      <c r="C273" s="212"/>
      <c r="D273" s="212"/>
      <c r="E273" s="213">
        <f t="shared" si="64"/>
        <v>0</v>
      </c>
      <c r="F273" s="212"/>
      <c r="G273" s="212"/>
      <c r="H273" s="212"/>
      <c r="I273" s="212"/>
      <c r="J273" s="212"/>
      <c r="K273" s="212"/>
      <c r="L273" s="212"/>
      <c r="M273" s="212"/>
      <c r="N273" s="212"/>
      <c r="O273" s="212"/>
      <c r="P273" s="212"/>
      <c r="Q273" s="212"/>
      <c r="R273" s="212"/>
      <c r="S273" s="213">
        <f t="shared" si="65"/>
        <v>0</v>
      </c>
      <c r="T273" s="212"/>
      <c r="U273" s="212"/>
      <c r="V273" s="213">
        <f t="shared" si="66"/>
        <v>0</v>
      </c>
      <c r="W273" s="212"/>
      <c r="X273" s="212"/>
      <c r="Y273" s="212"/>
      <c r="Z273" s="212"/>
      <c r="AA273" s="213">
        <f t="shared" si="67"/>
        <v>0</v>
      </c>
      <c r="AB273" s="212"/>
      <c r="AC273" s="213">
        <f t="shared" si="68"/>
        <v>0</v>
      </c>
      <c r="AD273" s="214"/>
      <c r="AE273" s="213">
        <f t="shared" si="69"/>
        <v>0</v>
      </c>
    </row>
    <row r="274" spans="1:31">
      <c r="A274" s="211">
        <v>42587</v>
      </c>
      <c r="B274" s="212" t="s">
        <v>113</v>
      </c>
      <c r="C274" s="212"/>
      <c r="D274" s="212"/>
      <c r="E274" s="213">
        <f t="shared" si="64"/>
        <v>0</v>
      </c>
      <c r="F274" s="212"/>
      <c r="G274" s="212"/>
      <c r="H274" s="212"/>
      <c r="I274" s="212"/>
      <c r="J274" s="212"/>
      <c r="K274" s="212"/>
      <c r="L274" s="212"/>
      <c r="M274" s="212"/>
      <c r="N274" s="212"/>
      <c r="O274" s="212"/>
      <c r="P274" s="212"/>
      <c r="Q274" s="212"/>
      <c r="R274" s="212"/>
      <c r="S274" s="213">
        <f t="shared" si="65"/>
        <v>0</v>
      </c>
      <c r="T274" s="212"/>
      <c r="U274" s="212"/>
      <c r="V274" s="213">
        <f t="shared" si="66"/>
        <v>0</v>
      </c>
      <c r="W274" s="212"/>
      <c r="X274" s="212"/>
      <c r="Y274" s="212"/>
      <c r="Z274" s="212"/>
      <c r="AA274" s="213">
        <f t="shared" si="67"/>
        <v>0</v>
      </c>
      <c r="AB274" s="212"/>
      <c r="AC274" s="213">
        <f t="shared" si="68"/>
        <v>0</v>
      </c>
      <c r="AD274" s="214"/>
      <c r="AE274" s="213">
        <f t="shared" si="69"/>
        <v>0</v>
      </c>
    </row>
    <row r="275" spans="1:31">
      <c r="A275" s="23">
        <v>42590</v>
      </c>
      <c r="B275" s="9">
        <v>9.4700000000000006</v>
      </c>
      <c r="C275" s="9">
        <v>0</v>
      </c>
      <c r="D275" s="9">
        <v>6.86</v>
      </c>
      <c r="E275" s="17">
        <f t="shared" si="64"/>
        <v>16.330000000000002</v>
      </c>
      <c r="F275" s="9">
        <v>82</v>
      </c>
      <c r="G275" s="9">
        <v>1</v>
      </c>
      <c r="H275" s="9">
        <v>37.54</v>
      </c>
      <c r="I275" s="9">
        <v>255.94</v>
      </c>
      <c r="J275" s="9">
        <v>2.12</v>
      </c>
      <c r="K275" s="9">
        <v>0</v>
      </c>
      <c r="L275" s="9">
        <v>43.42</v>
      </c>
      <c r="M275" s="9">
        <v>1092.98</v>
      </c>
      <c r="N275" s="9">
        <v>17.649999999999999</v>
      </c>
      <c r="O275" s="9">
        <v>0</v>
      </c>
      <c r="P275" s="9">
        <v>5</v>
      </c>
      <c r="Q275" s="9">
        <v>49</v>
      </c>
      <c r="R275" s="9">
        <v>0</v>
      </c>
      <c r="S275" s="17">
        <f t="shared" si="65"/>
        <v>1586.65</v>
      </c>
      <c r="T275" s="9">
        <v>242.07</v>
      </c>
      <c r="U275" s="9">
        <v>0</v>
      </c>
      <c r="V275" s="17">
        <f t="shared" si="66"/>
        <v>242.07</v>
      </c>
      <c r="W275" s="9">
        <v>16.55</v>
      </c>
      <c r="X275" s="9">
        <v>5.71</v>
      </c>
      <c r="Y275" s="9">
        <v>48.73</v>
      </c>
      <c r="Z275" s="9">
        <v>0</v>
      </c>
      <c r="AA275" s="17">
        <f t="shared" si="67"/>
        <v>70.989999999999995</v>
      </c>
      <c r="AB275" s="9">
        <v>165.07</v>
      </c>
      <c r="AC275" s="17">
        <f t="shared" si="68"/>
        <v>165.07</v>
      </c>
      <c r="AE275" s="17">
        <f t="shared" si="69"/>
        <v>2081.11</v>
      </c>
    </row>
    <row r="276" spans="1:31">
      <c r="A276" s="23">
        <v>42591</v>
      </c>
      <c r="B276" s="9">
        <v>0</v>
      </c>
      <c r="C276" s="9">
        <v>0</v>
      </c>
      <c r="D276" s="9">
        <v>0</v>
      </c>
      <c r="E276" s="17">
        <f t="shared" si="64"/>
        <v>0</v>
      </c>
      <c r="F276" s="9">
        <v>130</v>
      </c>
      <c r="G276" s="9">
        <v>0</v>
      </c>
      <c r="H276" s="9">
        <v>14.08</v>
      </c>
      <c r="I276" s="9">
        <v>33.43</v>
      </c>
      <c r="J276" s="9">
        <v>3.6</v>
      </c>
      <c r="K276" s="9">
        <v>0</v>
      </c>
      <c r="L276" s="9">
        <v>26.67</v>
      </c>
      <c r="M276" s="9">
        <v>0</v>
      </c>
      <c r="N276" s="9">
        <v>7.24</v>
      </c>
      <c r="O276" s="9">
        <v>0</v>
      </c>
      <c r="P276" s="9">
        <v>48</v>
      </c>
      <c r="Q276" s="9">
        <v>50</v>
      </c>
      <c r="R276" s="9">
        <v>0</v>
      </c>
      <c r="S276" s="17">
        <f t="shared" si="65"/>
        <v>313.02000000000004</v>
      </c>
      <c r="T276" s="9">
        <v>190.06</v>
      </c>
      <c r="U276" s="9">
        <v>0</v>
      </c>
      <c r="V276" s="17">
        <f t="shared" si="66"/>
        <v>190.06</v>
      </c>
      <c r="W276" s="9">
        <v>3.54</v>
      </c>
      <c r="X276" s="9">
        <v>5.71</v>
      </c>
      <c r="Y276" s="9">
        <v>12.29</v>
      </c>
      <c r="Z276" s="9">
        <v>0</v>
      </c>
      <c r="AA276" s="17">
        <f t="shared" si="67"/>
        <v>21.54</v>
      </c>
      <c r="AB276" s="9">
        <v>54.94</v>
      </c>
      <c r="AC276" s="17">
        <f t="shared" si="68"/>
        <v>54.94</v>
      </c>
      <c r="AE276" s="17">
        <f t="shared" si="69"/>
        <v>579.55999999999995</v>
      </c>
    </row>
    <row r="277" spans="1:31">
      <c r="A277" s="23">
        <v>42592</v>
      </c>
      <c r="B277" s="9">
        <v>1804.5</v>
      </c>
      <c r="C277" s="9">
        <v>0</v>
      </c>
      <c r="D277" s="9">
        <v>0</v>
      </c>
      <c r="E277" s="17">
        <f t="shared" si="64"/>
        <v>1804.5</v>
      </c>
      <c r="F277" s="9">
        <v>56</v>
      </c>
      <c r="G277" s="9">
        <v>2</v>
      </c>
      <c r="H277" s="9">
        <v>32.31</v>
      </c>
      <c r="I277" s="9">
        <v>1625.27</v>
      </c>
      <c r="J277" s="9">
        <v>3.88</v>
      </c>
      <c r="K277" s="9">
        <v>0</v>
      </c>
      <c r="L277" s="9">
        <v>237.79</v>
      </c>
      <c r="M277" s="9">
        <v>476.65</v>
      </c>
      <c r="N277" s="9">
        <v>76.849999999999994</v>
      </c>
      <c r="O277" s="9">
        <v>0</v>
      </c>
      <c r="P277" s="9">
        <v>2.5</v>
      </c>
      <c r="Q277" s="9">
        <v>758.77</v>
      </c>
      <c r="R277" s="9">
        <v>0</v>
      </c>
      <c r="S277" s="17">
        <f t="shared" si="65"/>
        <v>3272.02</v>
      </c>
      <c r="T277" s="9">
        <v>99.5</v>
      </c>
      <c r="U277" s="9">
        <v>0</v>
      </c>
      <c r="V277" s="17">
        <f t="shared" si="66"/>
        <v>99.5</v>
      </c>
      <c r="W277" s="9">
        <v>28.72</v>
      </c>
      <c r="X277" s="9">
        <v>0</v>
      </c>
      <c r="Y277" s="9">
        <v>33.299999999999997</v>
      </c>
      <c r="Z277" s="9">
        <v>0</v>
      </c>
      <c r="AA277" s="17">
        <f t="shared" si="67"/>
        <v>62.019999999999996</v>
      </c>
      <c r="AB277" s="9">
        <v>293.8</v>
      </c>
      <c r="AC277" s="17">
        <f t="shared" si="68"/>
        <v>293.8</v>
      </c>
      <c r="AE277" s="17">
        <f t="shared" si="69"/>
        <v>5531.84</v>
      </c>
    </row>
    <row r="278" spans="1:31">
      <c r="A278" s="23">
        <v>42593</v>
      </c>
      <c r="B278" s="9">
        <v>208.75</v>
      </c>
      <c r="C278" s="9">
        <v>0</v>
      </c>
      <c r="D278" s="9">
        <v>0</v>
      </c>
      <c r="E278" s="17">
        <f t="shared" si="64"/>
        <v>208.75</v>
      </c>
      <c r="F278" s="9">
        <v>47</v>
      </c>
      <c r="G278" s="9">
        <v>0</v>
      </c>
      <c r="H278" s="9">
        <v>25.82</v>
      </c>
      <c r="I278" s="9">
        <v>53.1</v>
      </c>
      <c r="J278" s="9">
        <v>3.63</v>
      </c>
      <c r="K278" s="9">
        <v>0</v>
      </c>
      <c r="L278" s="9">
        <v>42.46</v>
      </c>
      <c r="M278" s="9">
        <v>214.54</v>
      </c>
      <c r="N278" s="9">
        <v>16.2</v>
      </c>
      <c r="O278" s="9">
        <v>0</v>
      </c>
      <c r="P278" s="9">
        <v>0</v>
      </c>
      <c r="Q278" s="9">
        <v>129</v>
      </c>
      <c r="R278" s="9">
        <v>0</v>
      </c>
      <c r="S278" s="17">
        <f t="shared" si="65"/>
        <v>531.75</v>
      </c>
      <c r="T278" s="9">
        <v>122.45</v>
      </c>
      <c r="U278" s="9">
        <v>0</v>
      </c>
      <c r="V278" s="17">
        <f t="shared" si="66"/>
        <v>122.45</v>
      </c>
      <c r="W278" s="9">
        <v>0</v>
      </c>
      <c r="X278" s="9">
        <v>5.71</v>
      </c>
      <c r="Y278" s="9">
        <v>0</v>
      </c>
      <c r="Z278" s="9">
        <v>0</v>
      </c>
      <c r="AA278" s="17">
        <f t="shared" si="67"/>
        <v>5.71</v>
      </c>
      <c r="AB278" s="9">
        <v>243.09</v>
      </c>
      <c r="AC278" s="17">
        <f t="shared" si="68"/>
        <v>243.09</v>
      </c>
      <c r="AE278" s="17">
        <f t="shared" si="69"/>
        <v>1111.75</v>
      </c>
    </row>
    <row r="279" spans="1:31">
      <c r="A279" s="23">
        <v>42594</v>
      </c>
      <c r="B279" s="9">
        <v>708.46</v>
      </c>
      <c r="C279" s="9">
        <v>0</v>
      </c>
      <c r="D279" s="9">
        <v>0</v>
      </c>
      <c r="E279" s="17">
        <f t="shared" si="64"/>
        <v>708.46</v>
      </c>
      <c r="F279" s="9">
        <v>65</v>
      </c>
      <c r="G279" s="9">
        <v>0</v>
      </c>
      <c r="H279" s="9">
        <v>124.78</v>
      </c>
      <c r="I279" s="9">
        <v>358.22</v>
      </c>
      <c r="J279" s="9">
        <v>0.98</v>
      </c>
      <c r="K279" s="9">
        <v>0</v>
      </c>
      <c r="L279" s="9">
        <v>106.27</v>
      </c>
      <c r="M279" s="9">
        <v>216.76</v>
      </c>
      <c r="N279" s="9">
        <v>87.23</v>
      </c>
      <c r="O279" s="9">
        <v>0</v>
      </c>
      <c r="P279" s="9">
        <v>0</v>
      </c>
      <c r="Q279" s="9">
        <v>45</v>
      </c>
      <c r="R279" s="9">
        <v>0</v>
      </c>
      <c r="S279" s="17">
        <f t="shared" si="65"/>
        <v>1004.24</v>
      </c>
      <c r="T279" s="9">
        <v>104.3</v>
      </c>
      <c r="U279" s="9">
        <v>0</v>
      </c>
      <c r="V279" s="17">
        <f t="shared" si="66"/>
        <v>104.3</v>
      </c>
      <c r="W279" s="9">
        <v>6.85</v>
      </c>
      <c r="X279" s="9">
        <v>0</v>
      </c>
      <c r="Y279" s="9">
        <v>78.94</v>
      </c>
      <c r="Z279" s="9">
        <v>0</v>
      </c>
      <c r="AA279" s="17">
        <f t="shared" si="67"/>
        <v>85.789999999999992</v>
      </c>
      <c r="AB279" s="9">
        <v>631.57000000000005</v>
      </c>
      <c r="AC279" s="17">
        <f t="shared" si="68"/>
        <v>631.57000000000005</v>
      </c>
      <c r="AE279" s="17">
        <f t="shared" si="69"/>
        <v>2534.36</v>
      </c>
    </row>
    <row r="280" spans="1:31">
      <c r="A280" s="23">
        <v>42597</v>
      </c>
      <c r="B280" s="9">
        <v>1441.08</v>
      </c>
      <c r="C280" s="9">
        <v>0</v>
      </c>
      <c r="D280" s="9">
        <v>0</v>
      </c>
      <c r="E280" s="17">
        <f t="shared" si="64"/>
        <v>1441.08</v>
      </c>
      <c r="F280" s="9">
        <v>100</v>
      </c>
      <c r="G280" s="9">
        <v>0</v>
      </c>
      <c r="H280" s="9">
        <v>50.88</v>
      </c>
      <c r="I280" s="9">
        <v>420.32</v>
      </c>
      <c r="J280" s="9">
        <v>8.51</v>
      </c>
      <c r="K280" s="9">
        <v>0</v>
      </c>
      <c r="L280" s="9">
        <v>528.78</v>
      </c>
      <c r="M280" s="9">
        <v>572.73</v>
      </c>
      <c r="N280" s="9">
        <v>29.89</v>
      </c>
      <c r="O280" s="9">
        <v>8106</v>
      </c>
      <c r="P280" s="9">
        <v>10</v>
      </c>
      <c r="Q280" s="9">
        <v>15</v>
      </c>
      <c r="R280" s="9">
        <v>0</v>
      </c>
      <c r="S280" s="17">
        <f t="shared" si="65"/>
        <v>9842.11</v>
      </c>
      <c r="T280" s="9">
        <v>174.66</v>
      </c>
      <c r="U280" s="9">
        <v>0</v>
      </c>
      <c r="V280" s="17">
        <f t="shared" si="66"/>
        <v>174.66</v>
      </c>
      <c r="W280" s="9">
        <v>3.66</v>
      </c>
      <c r="X280" s="9">
        <v>3</v>
      </c>
      <c r="Y280" s="9">
        <v>23.51</v>
      </c>
      <c r="Z280" s="9">
        <v>0</v>
      </c>
      <c r="AA280" s="17">
        <f t="shared" si="67"/>
        <v>30.17</v>
      </c>
      <c r="AB280" s="9">
        <v>211.67</v>
      </c>
      <c r="AC280" s="17">
        <f t="shared" si="68"/>
        <v>211.67</v>
      </c>
      <c r="AE280" s="17">
        <f t="shared" si="69"/>
        <v>11699.69</v>
      </c>
    </row>
    <row r="281" spans="1:31">
      <c r="A281" s="23">
        <v>42598</v>
      </c>
      <c r="B281" s="9">
        <v>328.44</v>
      </c>
      <c r="C281" s="9">
        <v>0</v>
      </c>
      <c r="D281" s="9">
        <v>0</v>
      </c>
      <c r="E281" s="17">
        <f t="shared" si="64"/>
        <v>328.44</v>
      </c>
      <c r="F281" s="9">
        <v>90.5</v>
      </c>
      <c r="G281" s="9">
        <v>0</v>
      </c>
      <c r="H281" s="9">
        <v>2</v>
      </c>
      <c r="I281" s="9">
        <v>115.47</v>
      </c>
      <c r="J281" s="9">
        <v>0</v>
      </c>
      <c r="K281" s="9">
        <v>0</v>
      </c>
      <c r="L281" s="9">
        <v>91.06</v>
      </c>
      <c r="M281" s="9">
        <v>0</v>
      </c>
      <c r="N281" s="9">
        <v>1.2</v>
      </c>
      <c r="O281" s="9">
        <v>0</v>
      </c>
      <c r="P281" s="9">
        <v>0</v>
      </c>
      <c r="Q281" s="9">
        <v>90</v>
      </c>
      <c r="R281" s="9">
        <v>0</v>
      </c>
      <c r="S281" s="17">
        <f t="shared" si="65"/>
        <v>390.22999999999996</v>
      </c>
      <c r="T281" s="9">
        <v>161.35</v>
      </c>
      <c r="U281" s="9">
        <v>0</v>
      </c>
      <c r="V281" s="17">
        <f t="shared" si="66"/>
        <v>161.35</v>
      </c>
      <c r="W281" s="9">
        <v>40.47</v>
      </c>
      <c r="X281" s="9">
        <v>5.71</v>
      </c>
      <c r="Y281" s="9">
        <v>110.84</v>
      </c>
      <c r="Z281" s="9">
        <v>0</v>
      </c>
      <c r="AA281" s="17">
        <f t="shared" si="67"/>
        <v>157.02000000000001</v>
      </c>
      <c r="AB281" s="9">
        <v>1033.2</v>
      </c>
      <c r="AC281" s="17">
        <f t="shared" si="68"/>
        <v>1033.2</v>
      </c>
      <c r="AE281" s="17">
        <f t="shared" si="69"/>
        <v>2070.2399999999998</v>
      </c>
    </row>
    <row r="282" spans="1:31">
      <c r="A282" s="23">
        <v>42599</v>
      </c>
      <c r="B282" s="9">
        <v>25.86</v>
      </c>
      <c r="C282" s="9">
        <v>0</v>
      </c>
      <c r="D282" s="9">
        <v>0</v>
      </c>
      <c r="E282" s="17">
        <f t="shared" si="64"/>
        <v>25.86</v>
      </c>
      <c r="F282" s="9">
        <v>67.5</v>
      </c>
      <c r="G282" s="9">
        <v>0</v>
      </c>
      <c r="H282" s="9">
        <v>23.21</v>
      </c>
      <c r="I282" s="9">
        <v>333.48</v>
      </c>
      <c r="J282" s="9">
        <v>0.18</v>
      </c>
      <c r="K282" s="9">
        <v>0</v>
      </c>
      <c r="L282" s="9">
        <v>97.92</v>
      </c>
      <c r="M282" s="9">
        <v>367.92</v>
      </c>
      <c r="N282" s="9">
        <v>17.809999999999999</v>
      </c>
      <c r="O282" s="9">
        <v>0</v>
      </c>
      <c r="P282" s="9">
        <v>0</v>
      </c>
      <c r="Q282" s="9">
        <v>385</v>
      </c>
      <c r="R282" s="9">
        <v>0</v>
      </c>
      <c r="S282" s="17">
        <f t="shared" si="65"/>
        <v>1293.02</v>
      </c>
      <c r="T282" s="9">
        <v>662.42</v>
      </c>
      <c r="U282" s="9">
        <v>0</v>
      </c>
      <c r="V282" s="17">
        <f t="shared" si="66"/>
        <v>662.42</v>
      </c>
      <c r="W282" s="9">
        <v>51.61</v>
      </c>
      <c r="X282" s="9">
        <v>3</v>
      </c>
      <c r="Y282" s="9">
        <v>62.81</v>
      </c>
      <c r="Z282" s="9">
        <v>20</v>
      </c>
      <c r="AA282" s="17">
        <f t="shared" si="67"/>
        <v>137.42000000000002</v>
      </c>
      <c r="AB282" s="9">
        <v>448.37</v>
      </c>
      <c r="AC282" s="17">
        <f t="shared" si="68"/>
        <v>448.37</v>
      </c>
      <c r="AE282" s="17">
        <f t="shared" si="69"/>
        <v>2567.09</v>
      </c>
    </row>
    <row r="283" spans="1:31">
      <c r="A283" s="23">
        <v>42600</v>
      </c>
      <c r="B283" s="9">
        <v>0</v>
      </c>
      <c r="C283" s="9">
        <v>0</v>
      </c>
      <c r="D283" s="9">
        <v>0</v>
      </c>
      <c r="E283" s="17">
        <f t="shared" si="64"/>
        <v>0</v>
      </c>
      <c r="F283" s="9">
        <v>64.5</v>
      </c>
      <c r="G283" s="9">
        <v>1</v>
      </c>
      <c r="H283" s="9">
        <v>23.32</v>
      </c>
      <c r="I283" s="9">
        <v>665.74</v>
      </c>
      <c r="J283" s="9">
        <v>5.68</v>
      </c>
      <c r="K283" s="9">
        <v>0</v>
      </c>
      <c r="L283" s="9">
        <v>153.24</v>
      </c>
      <c r="M283" s="9">
        <v>310.42</v>
      </c>
      <c r="N283" s="9">
        <v>81.099999999999994</v>
      </c>
      <c r="O283" s="9">
        <v>1500</v>
      </c>
      <c r="P283" s="9">
        <v>2.5</v>
      </c>
      <c r="Q283" s="9">
        <v>225</v>
      </c>
      <c r="R283" s="9">
        <v>0</v>
      </c>
      <c r="S283" s="17">
        <f t="shared" si="65"/>
        <v>3032.5</v>
      </c>
      <c r="T283" s="9">
        <v>377.15</v>
      </c>
      <c r="U283" s="9">
        <v>0</v>
      </c>
      <c r="V283" s="17">
        <f t="shared" si="66"/>
        <v>377.15</v>
      </c>
      <c r="W283" s="9">
        <v>6.62</v>
      </c>
      <c r="X283" s="9">
        <v>0</v>
      </c>
      <c r="Y283" s="9">
        <v>41.83</v>
      </c>
      <c r="Z283" s="9">
        <v>0</v>
      </c>
      <c r="AA283" s="17">
        <f t="shared" si="67"/>
        <v>48.449999999999996</v>
      </c>
      <c r="AB283" s="9">
        <v>119.12</v>
      </c>
      <c r="AC283" s="17">
        <f t="shared" si="68"/>
        <v>119.12</v>
      </c>
      <c r="AE283" s="17">
        <f t="shared" si="69"/>
        <v>3577.2200000000003</v>
      </c>
    </row>
    <row r="284" spans="1:31">
      <c r="A284" s="23">
        <v>42601</v>
      </c>
      <c r="B284" s="9">
        <v>667.5</v>
      </c>
      <c r="C284" s="9">
        <v>0</v>
      </c>
      <c r="D284" s="9">
        <v>0</v>
      </c>
      <c r="E284" s="17">
        <f>SUM(B284:D284)</f>
        <v>667.5</v>
      </c>
      <c r="F284" s="9">
        <v>74.5</v>
      </c>
      <c r="G284" s="9">
        <v>0</v>
      </c>
      <c r="H284" s="9">
        <v>69.760000000000005</v>
      </c>
      <c r="I284" s="9">
        <v>655.28</v>
      </c>
      <c r="J284" s="9">
        <v>0.49</v>
      </c>
      <c r="K284" s="9">
        <v>0</v>
      </c>
      <c r="L284" s="9">
        <v>150.22999999999999</v>
      </c>
      <c r="M284" s="9">
        <v>154.66999999999999</v>
      </c>
      <c r="N284" s="9">
        <v>27.3</v>
      </c>
      <c r="O284" s="9">
        <v>0</v>
      </c>
      <c r="P284" s="9">
        <v>10</v>
      </c>
      <c r="Q284" s="9">
        <v>217.38</v>
      </c>
      <c r="R284" s="9">
        <v>0</v>
      </c>
      <c r="S284" s="17">
        <f t="shared" si="65"/>
        <v>1359.6100000000001</v>
      </c>
      <c r="T284" s="9">
        <v>359.9</v>
      </c>
      <c r="U284" s="9">
        <v>0</v>
      </c>
      <c r="V284" s="17">
        <f t="shared" si="66"/>
        <v>359.9</v>
      </c>
      <c r="W284" s="9">
        <v>28.72</v>
      </c>
      <c r="X284" s="9">
        <v>0</v>
      </c>
      <c r="Y284" s="9">
        <v>142.55000000000001</v>
      </c>
      <c r="Z284" s="9">
        <v>0</v>
      </c>
      <c r="AA284" s="17">
        <f t="shared" si="67"/>
        <v>171.27</v>
      </c>
      <c r="AB284" s="9">
        <v>923.81</v>
      </c>
      <c r="AC284" s="17">
        <v>923.81</v>
      </c>
      <c r="AE284" s="17">
        <f t="shared" si="69"/>
        <v>3482.09</v>
      </c>
    </row>
    <row r="285" spans="1:31">
      <c r="A285" s="23">
        <v>42604</v>
      </c>
      <c r="B285" s="9">
        <v>288</v>
      </c>
      <c r="C285" s="9">
        <v>0</v>
      </c>
      <c r="D285" s="9">
        <v>0</v>
      </c>
      <c r="E285" s="17">
        <f t="shared" si="64"/>
        <v>288</v>
      </c>
      <c r="F285" s="9">
        <v>128.5</v>
      </c>
      <c r="G285" s="9">
        <v>0</v>
      </c>
      <c r="H285" s="9">
        <v>26.01</v>
      </c>
      <c r="I285" s="9">
        <v>719.59</v>
      </c>
      <c r="J285" s="9">
        <v>5.56</v>
      </c>
      <c r="K285" s="9">
        <v>0</v>
      </c>
      <c r="L285" s="9">
        <v>142.26</v>
      </c>
      <c r="M285" s="9">
        <v>438.6</v>
      </c>
      <c r="N285" s="9">
        <v>26.37</v>
      </c>
      <c r="O285" s="9">
        <v>1000</v>
      </c>
      <c r="P285" s="9">
        <v>5.5</v>
      </c>
      <c r="Q285" s="9">
        <v>127</v>
      </c>
      <c r="R285" s="9">
        <v>0</v>
      </c>
      <c r="S285" s="17">
        <f t="shared" si="65"/>
        <v>2619.39</v>
      </c>
      <c r="T285" s="9">
        <v>410</v>
      </c>
      <c r="U285" s="9">
        <v>0</v>
      </c>
      <c r="V285" s="17">
        <f t="shared" si="66"/>
        <v>410</v>
      </c>
      <c r="W285" s="9">
        <v>2.79</v>
      </c>
      <c r="X285" s="9">
        <v>0</v>
      </c>
      <c r="Y285" s="9">
        <v>48.48</v>
      </c>
      <c r="Z285" s="9">
        <v>0</v>
      </c>
      <c r="AA285" s="17">
        <f t="shared" si="67"/>
        <v>51.269999999999996</v>
      </c>
      <c r="AB285" s="9">
        <v>97.71</v>
      </c>
      <c r="AC285" s="17">
        <f t="shared" si="68"/>
        <v>97.71</v>
      </c>
      <c r="AE285" s="17">
        <f t="shared" si="69"/>
        <v>3466.37</v>
      </c>
    </row>
    <row r="286" spans="1:31">
      <c r="A286" s="23">
        <v>42605</v>
      </c>
      <c r="B286" s="9">
        <v>182.08</v>
      </c>
      <c r="C286" s="9">
        <v>1021.86</v>
      </c>
      <c r="D286" s="9">
        <v>0</v>
      </c>
      <c r="E286" s="17">
        <f t="shared" si="64"/>
        <v>1203.94</v>
      </c>
      <c r="F286" s="9">
        <v>48.5</v>
      </c>
      <c r="G286" s="9">
        <v>2</v>
      </c>
      <c r="H286" s="9">
        <v>5.55</v>
      </c>
      <c r="I286" s="9">
        <v>198.17</v>
      </c>
      <c r="J286" s="9">
        <v>0</v>
      </c>
      <c r="K286" s="9">
        <v>0</v>
      </c>
      <c r="L286" s="9">
        <v>113.39</v>
      </c>
      <c r="M286" s="9">
        <v>0</v>
      </c>
      <c r="N286" s="9">
        <v>22.65</v>
      </c>
      <c r="O286" s="9">
        <v>500</v>
      </c>
      <c r="P286" s="9">
        <v>0</v>
      </c>
      <c r="Q286" s="9">
        <v>53</v>
      </c>
      <c r="R286" s="9">
        <v>0</v>
      </c>
      <c r="S286" s="17">
        <f t="shared" si="65"/>
        <v>943.26</v>
      </c>
      <c r="T286" s="9">
        <v>235.1</v>
      </c>
      <c r="U286" s="9">
        <v>0</v>
      </c>
      <c r="V286" s="17">
        <f t="shared" si="66"/>
        <v>235.1</v>
      </c>
      <c r="W286" s="9">
        <v>0</v>
      </c>
      <c r="X286" s="9">
        <v>3</v>
      </c>
      <c r="Y286" s="9">
        <v>2.86</v>
      </c>
      <c r="Z286" s="9">
        <v>0</v>
      </c>
      <c r="AA286" s="17">
        <f t="shared" si="67"/>
        <v>5.8599999999999994</v>
      </c>
      <c r="AB286" s="9">
        <v>0</v>
      </c>
      <c r="AC286" s="17">
        <f t="shared" si="68"/>
        <v>0</v>
      </c>
      <c r="AE286" s="17">
        <f t="shared" si="69"/>
        <v>2388.16</v>
      </c>
    </row>
    <row r="287" spans="1:31">
      <c r="A287" s="23">
        <v>42606</v>
      </c>
      <c r="B287" s="9">
        <v>2605.36</v>
      </c>
      <c r="C287" s="9">
        <v>0</v>
      </c>
      <c r="D287" s="9">
        <v>0</v>
      </c>
      <c r="E287" s="17">
        <f t="shared" si="64"/>
        <v>2605.36</v>
      </c>
      <c r="F287" s="9">
        <v>58</v>
      </c>
      <c r="G287" s="9">
        <v>0</v>
      </c>
      <c r="H287" s="9">
        <v>30.96</v>
      </c>
      <c r="I287" s="9">
        <v>807.76</v>
      </c>
      <c r="J287" s="9">
        <v>3.25</v>
      </c>
      <c r="K287" s="9">
        <v>0</v>
      </c>
      <c r="L287" s="9">
        <v>194.08</v>
      </c>
      <c r="M287" s="9">
        <v>250.68</v>
      </c>
      <c r="N287" s="9">
        <v>40.35</v>
      </c>
      <c r="O287" s="9">
        <v>0</v>
      </c>
      <c r="P287" s="9">
        <v>0</v>
      </c>
      <c r="Q287" s="9">
        <v>9</v>
      </c>
      <c r="R287" s="9">
        <v>0</v>
      </c>
      <c r="S287" s="17">
        <f t="shared" si="65"/>
        <v>1394.08</v>
      </c>
      <c r="T287" s="9">
        <v>287.14999999999998</v>
      </c>
      <c r="U287" s="9">
        <v>0</v>
      </c>
      <c r="V287" s="17">
        <f t="shared" si="66"/>
        <v>287.14999999999998</v>
      </c>
      <c r="W287" s="9">
        <v>10.51</v>
      </c>
      <c r="X287" s="9">
        <v>3</v>
      </c>
      <c r="Y287" s="9">
        <v>106.58</v>
      </c>
      <c r="Z287" s="9">
        <v>0</v>
      </c>
      <c r="AA287" s="17">
        <f t="shared" si="67"/>
        <v>120.09</v>
      </c>
      <c r="AB287" s="9">
        <v>40.74</v>
      </c>
      <c r="AC287" s="17">
        <f t="shared" si="68"/>
        <v>40.74</v>
      </c>
      <c r="AE287" s="17">
        <f t="shared" si="69"/>
        <v>4447.42</v>
      </c>
    </row>
    <row r="288" spans="1:31">
      <c r="A288" s="23">
        <v>42607</v>
      </c>
      <c r="B288" s="9">
        <v>323.18</v>
      </c>
      <c r="C288" s="9">
        <v>0</v>
      </c>
      <c r="D288" s="9">
        <v>0</v>
      </c>
      <c r="E288" s="17">
        <f t="shared" si="64"/>
        <v>323.18</v>
      </c>
      <c r="F288" s="9">
        <v>66</v>
      </c>
      <c r="G288" s="9">
        <v>0</v>
      </c>
      <c r="H288" s="9">
        <v>15.46</v>
      </c>
      <c r="I288" s="9">
        <v>336.13</v>
      </c>
      <c r="J288" s="9">
        <v>2.91</v>
      </c>
      <c r="K288" s="9">
        <v>0</v>
      </c>
      <c r="L288" s="9">
        <v>51.18</v>
      </c>
      <c r="M288" s="9">
        <v>0</v>
      </c>
      <c r="N288" s="9">
        <v>23.33</v>
      </c>
      <c r="O288" s="9">
        <v>0</v>
      </c>
      <c r="P288" s="9">
        <v>7.5</v>
      </c>
      <c r="Q288" s="9">
        <v>0</v>
      </c>
      <c r="R288" s="9">
        <v>0</v>
      </c>
      <c r="S288" s="17">
        <f t="shared" si="65"/>
        <v>502.51000000000005</v>
      </c>
      <c r="T288" s="9">
        <v>231.6</v>
      </c>
      <c r="U288" s="9">
        <v>0</v>
      </c>
      <c r="V288" s="17">
        <f t="shared" si="66"/>
        <v>231.6</v>
      </c>
      <c r="W288" s="9">
        <v>0.68</v>
      </c>
      <c r="X288" s="9">
        <v>0</v>
      </c>
      <c r="Y288" s="9">
        <v>12.08</v>
      </c>
      <c r="Z288" s="9">
        <v>0</v>
      </c>
      <c r="AA288" s="17">
        <f t="shared" si="67"/>
        <v>12.76</v>
      </c>
      <c r="AB288" s="9">
        <v>17.45</v>
      </c>
      <c r="AC288" s="17">
        <f t="shared" si="68"/>
        <v>17.45</v>
      </c>
      <c r="AE288" s="17">
        <f t="shared" si="69"/>
        <v>1087.5</v>
      </c>
    </row>
    <row r="289" spans="1:33">
      <c r="A289" s="215">
        <v>42608</v>
      </c>
      <c r="B289" s="269" t="s">
        <v>114</v>
      </c>
      <c r="C289" s="269"/>
      <c r="D289" s="269"/>
      <c r="E289" s="217">
        <f t="shared" si="64"/>
        <v>0</v>
      </c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7">
        <f t="shared" si="65"/>
        <v>0</v>
      </c>
      <c r="T289" s="216"/>
      <c r="U289" s="216"/>
      <c r="V289" s="217">
        <f t="shared" si="66"/>
        <v>0</v>
      </c>
      <c r="W289" s="216"/>
      <c r="X289" s="216"/>
      <c r="Y289" s="216"/>
      <c r="Z289" s="216"/>
      <c r="AA289" s="217">
        <f t="shared" si="67"/>
        <v>0</v>
      </c>
      <c r="AB289" s="216"/>
      <c r="AC289" s="217">
        <f t="shared" si="68"/>
        <v>0</v>
      </c>
      <c r="AD289" s="216"/>
      <c r="AE289" s="217">
        <f t="shared" si="69"/>
        <v>0</v>
      </c>
    </row>
    <row r="290" spans="1:33">
      <c r="A290" s="23">
        <v>42611</v>
      </c>
      <c r="B290" s="9">
        <v>3946.91</v>
      </c>
      <c r="C290" s="9">
        <v>0</v>
      </c>
      <c r="D290" s="9">
        <v>0</v>
      </c>
      <c r="E290" s="17">
        <f t="shared" si="64"/>
        <v>3946.91</v>
      </c>
      <c r="F290" s="9">
        <v>152.5</v>
      </c>
      <c r="G290" s="9">
        <v>2</v>
      </c>
      <c r="H290" s="9">
        <v>967.09</v>
      </c>
      <c r="I290" s="9">
        <v>2210.36</v>
      </c>
      <c r="J290" s="9">
        <v>12.4</v>
      </c>
      <c r="K290" s="9">
        <v>6</v>
      </c>
      <c r="L290" s="9">
        <v>435.15</v>
      </c>
      <c r="M290" s="9">
        <v>909.43</v>
      </c>
      <c r="N290" s="9">
        <v>463.09</v>
      </c>
      <c r="O290" s="9">
        <v>0</v>
      </c>
      <c r="P290" s="9">
        <v>0</v>
      </c>
      <c r="Q290" s="9">
        <v>220</v>
      </c>
      <c r="R290" s="9">
        <v>0</v>
      </c>
      <c r="S290" s="17">
        <f t="shared" si="65"/>
        <v>5378.02</v>
      </c>
      <c r="T290" s="9">
        <v>460.5</v>
      </c>
      <c r="U290" s="9">
        <v>0</v>
      </c>
      <c r="V290" s="17">
        <f t="shared" si="66"/>
        <v>460.5</v>
      </c>
      <c r="W290" s="9">
        <v>521.14</v>
      </c>
      <c r="X290" s="9">
        <v>0</v>
      </c>
      <c r="Y290" s="9">
        <v>502.16</v>
      </c>
      <c r="Z290" s="9">
        <v>0</v>
      </c>
      <c r="AA290" s="17">
        <f t="shared" si="67"/>
        <v>1023.3</v>
      </c>
      <c r="AB290" s="9">
        <v>263.33999999999997</v>
      </c>
      <c r="AC290" s="17">
        <f t="shared" si="68"/>
        <v>263.33999999999997</v>
      </c>
      <c r="AE290" s="17">
        <f t="shared" si="69"/>
        <v>11072.07</v>
      </c>
    </row>
    <row r="291" spans="1:33">
      <c r="A291" s="23">
        <v>42612</v>
      </c>
      <c r="B291" s="9">
        <v>1845.6</v>
      </c>
      <c r="C291" s="9">
        <v>0</v>
      </c>
      <c r="D291" s="9">
        <v>0</v>
      </c>
      <c r="E291" s="17">
        <f t="shared" si="64"/>
        <v>1845.6</v>
      </c>
      <c r="F291" s="9">
        <v>65.5</v>
      </c>
      <c r="G291" s="9">
        <v>0</v>
      </c>
      <c r="H291" s="9">
        <v>36.19</v>
      </c>
      <c r="I291" s="9">
        <v>726.31</v>
      </c>
      <c r="J291" s="9">
        <v>3.04</v>
      </c>
      <c r="K291" s="9">
        <v>0</v>
      </c>
      <c r="L291" s="9">
        <v>2804.26</v>
      </c>
      <c r="M291" s="9">
        <v>0</v>
      </c>
      <c r="N291" s="9">
        <v>52.46</v>
      </c>
      <c r="O291" s="9">
        <v>0</v>
      </c>
      <c r="P291" s="9">
        <v>5</v>
      </c>
      <c r="Q291" s="9">
        <v>51164.62</v>
      </c>
      <c r="R291" s="9">
        <v>0</v>
      </c>
      <c r="S291" s="17">
        <f t="shared" si="65"/>
        <v>54857.380000000005</v>
      </c>
      <c r="T291" s="9">
        <v>259.75</v>
      </c>
      <c r="U291" s="9">
        <v>0</v>
      </c>
      <c r="V291" s="17">
        <f t="shared" si="66"/>
        <v>259.75</v>
      </c>
      <c r="W291" s="9">
        <v>142.68</v>
      </c>
      <c r="X291" s="9">
        <v>0</v>
      </c>
      <c r="Y291" s="9">
        <v>219.08</v>
      </c>
      <c r="Z291" s="9">
        <v>0</v>
      </c>
      <c r="AA291" s="17">
        <f t="shared" si="67"/>
        <v>361.76</v>
      </c>
      <c r="AB291" s="9">
        <v>1924.81</v>
      </c>
      <c r="AC291" s="17">
        <f t="shared" si="68"/>
        <v>1924.81</v>
      </c>
      <c r="AE291" s="17">
        <f t="shared" si="69"/>
        <v>59249.3</v>
      </c>
    </row>
    <row r="292" spans="1:33">
      <c r="A292" s="23">
        <v>42613</v>
      </c>
      <c r="B292" s="9">
        <v>1706.82</v>
      </c>
      <c r="C292" s="9">
        <v>0</v>
      </c>
      <c r="D292" s="9">
        <v>0</v>
      </c>
      <c r="E292" s="17">
        <f t="shared" si="64"/>
        <v>1706.82</v>
      </c>
      <c r="F292" s="9">
        <v>44.5</v>
      </c>
      <c r="G292" s="9">
        <v>1</v>
      </c>
      <c r="H292" s="9">
        <v>46.72</v>
      </c>
      <c r="I292" s="9">
        <v>1181.27</v>
      </c>
      <c r="J292" s="9">
        <v>6.76</v>
      </c>
      <c r="K292" s="9">
        <v>6</v>
      </c>
      <c r="L292" s="9">
        <v>367.95</v>
      </c>
      <c r="M292" s="9">
        <v>612.53</v>
      </c>
      <c r="N292" s="9">
        <v>57.74</v>
      </c>
      <c r="O292" s="9">
        <v>3000</v>
      </c>
      <c r="P292" s="9">
        <v>7.5</v>
      </c>
      <c r="Q292" s="9">
        <v>45</v>
      </c>
      <c r="R292" s="9">
        <v>0</v>
      </c>
      <c r="S292" s="17">
        <f t="shared" si="65"/>
        <v>5376.9699999999993</v>
      </c>
      <c r="T292" s="9">
        <v>301.7</v>
      </c>
      <c r="U292" s="9">
        <v>0</v>
      </c>
      <c r="V292" s="17">
        <f t="shared" si="66"/>
        <v>301.7</v>
      </c>
      <c r="W292" s="9">
        <v>0.66</v>
      </c>
      <c r="X292" s="9">
        <v>0</v>
      </c>
      <c r="Y292" s="9">
        <v>11.46</v>
      </c>
      <c r="Z292" s="9">
        <v>0</v>
      </c>
      <c r="AA292" s="17">
        <f t="shared" si="67"/>
        <v>12.120000000000001</v>
      </c>
      <c r="AB292" s="9">
        <v>907.85</v>
      </c>
      <c r="AC292" s="17">
        <f t="shared" si="68"/>
        <v>907.85</v>
      </c>
      <c r="AE292" s="17">
        <f t="shared" si="69"/>
        <v>8305.4599999999991</v>
      </c>
    </row>
    <row r="293" spans="1:33">
      <c r="B293" s="9"/>
      <c r="C293" s="9"/>
      <c r="D293" s="9"/>
      <c r="E293" s="17">
        <f t="shared" si="64"/>
        <v>0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17">
        <f t="shared" si="65"/>
        <v>0</v>
      </c>
      <c r="T293" s="9"/>
      <c r="U293" s="9"/>
      <c r="V293" s="17">
        <f t="shared" si="66"/>
        <v>0</v>
      </c>
      <c r="W293" s="9"/>
      <c r="X293" s="9"/>
      <c r="Y293" s="9"/>
      <c r="Z293" s="9"/>
      <c r="AA293" s="17">
        <f t="shared" si="67"/>
        <v>0</v>
      </c>
      <c r="AB293" s="9"/>
      <c r="AC293" s="17">
        <f t="shared" si="68"/>
        <v>0</v>
      </c>
      <c r="AE293" s="17">
        <f t="shared" si="69"/>
        <v>0</v>
      </c>
    </row>
    <row r="294" spans="1:33">
      <c r="B294" s="9"/>
      <c r="C294" s="9"/>
      <c r="D294" s="9"/>
      <c r="E294" s="17">
        <f t="shared" si="64"/>
        <v>0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17">
        <f t="shared" si="65"/>
        <v>0</v>
      </c>
      <c r="T294" s="9"/>
      <c r="U294" s="9"/>
      <c r="V294" s="17">
        <f t="shared" si="66"/>
        <v>0</v>
      </c>
      <c r="W294" s="9"/>
      <c r="X294" s="9"/>
      <c r="Y294" s="9"/>
      <c r="Z294" s="9"/>
      <c r="AA294" s="17">
        <f t="shared" si="67"/>
        <v>0</v>
      </c>
      <c r="AB294" s="9"/>
      <c r="AC294" s="17">
        <f t="shared" si="68"/>
        <v>0</v>
      </c>
      <c r="AE294" s="17">
        <f t="shared" si="69"/>
        <v>0</v>
      </c>
    </row>
    <row r="295" spans="1:33">
      <c r="B295" s="9"/>
      <c r="C295" s="9"/>
      <c r="D295" s="9"/>
      <c r="E295" s="17">
        <f t="shared" si="64"/>
        <v>0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17">
        <f t="shared" si="65"/>
        <v>0</v>
      </c>
      <c r="T295" s="9"/>
      <c r="U295" s="9"/>
      <c r="V295" s="17">
        <f t="shared" si="66"/>
        <v>0</v>
      </c>
      <c r="W295" s="9"/>
      <c r="X295" s="9"/>
      <c r="Y295" s="9"/>
      <c r="Z295" s="9"/>
      <c r="AA295" s="17">
        <f t="shared" si="67"/>
        <v>0</v>
      </c>
      <c r="AB295" s="9"/>
      <c r="AC295" s="17">
        <f t="shared" si="68"/>
        <v>0</v>
      </c>
      <c r="AE295" s="17">
        <f t="shared" si="69"/>
        <v>0</v>
      </c>
    </row>
    <row r="296" spans="1:33">
      <c r="B296" s="9"/>
      <c r="C296" s="9"/>
      <c r="D296" s="9"/>
      <c r="E296" s="17">
        <f t="shared" si="64"/>
        <v>0</v>
      </c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17">
        <f t="shared" si="65"/>
        <v>0</v>
      </c>
      <c r="T296" s="9"/>
      <c r="U296" s="9"/>
      <c r="V296" s="17">
        <f t="shared" si="66"/>
        <v>0</v>
      </c>
      <c r="W296" s="9"/>
      <c r="X296" s="9"/>
      <c r="Y296" s="9"/>
      <c r="Z296" s="9"/>
      <c r="AA296" s="17">
        <f t="shared" si="67"/>
        <v>0</v>
      </c>
      <c r="AB296" s="9"/>
      <c r="AC296" s="17">
        <f t="shared" si="68"/>
        <v>0</v>
      </c>
      <c r="AE296" s="17">
        <f t="shared" si="69"/>
        <v>0</v>
      </c>
    </row>
    <row r="297" spans="1:33">
      <c r="B297" s="9"/>
      <c r="C297" s="9"/>
      <c r="D297" s="9"/>
      <c r="E297" s="17">
        <f t="shared" si="64"/>
        <v>0</v>
      </c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17">
        <f t="shared" si="65"/>
        <v>0</v>
      </c>
      <c r="T297" s="9"/>
      <c r="U297" s="9"/>
      <c r="V297" s="17">
        <f t="shared" si="66"/>
        <v>0</v>
      </c>
      <c r="W297" s="9"/>
      <c r="X297" s="9"/>
      <c r="Y297" s="9"/>
      <c r="Z297" s="9"/>
      <c r="AA297" s="17">
        <f t="shared" si="67"/>
        <v>0</v>
      </c>
      <c r="AB297" s="9"/>
      <c r="AC297" s="17">
        <f t="shared" si="68"/>
        <v>0</v>
      </c>
      <c r="AE297" s="17">
        <f t="shared" si="69"/>
        <v>0</v>
      </c>
    </row>
    <row r="298" spans="1:33">
      <c r="B298" s="9"/>
      <c r="C298" s="9"/>
      <c r="D298" s="9"/>
      <c r="E298" s="17">
        <f t="shared" si="64"/>
        <v>0</v>
      </c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17">
        <f t="shared" si="65"/>
        <v>0</v>
      </c>
      <c r="T298" s="9"/>
      <c r="U298" s="9"/>
      <c r="V298" s="17">
        <f t="shared" si="66"/>
        <v>0</v>
      </c>
      <c r="W298" s="9"/>
      <c r="X298" s="9"/>
      <c r="Y298" s="9"/>
      <c r="Z298" s="9"/>
      <c r="AA298" s="17">
        <f t="shared" si="67"/>
        <v>0</v>
      </c>
      <c r="AB298" s="9"/>
      <c r="AC298" s="17">
        <f t="shared" si="68"/>
        <v>0</v>
      </c>
      <c r="AE298" s="17">
        <f t="shared" si="69"/>
        <v>0</v>
      </c>
    </row>
    <row r="299" spans="1:33">
      <c r="B299" s="9"/>
      <c r="C299" s="9"/>
      <c r="D299" s="9"/>
      <c r="E299" s="17">
        <f t="shared" si="64"/>
        <v>0</v>
      </c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17">
        <f t="shared" si="65"/>
        <v>0</v>
      </c>
      <c r="T299" s="9"/>
      <c r="U299" s="9"/>
      <c r="V299" s="17">
        <f t="shared" si="66"/>
        <v>0</v>
      </c>
      <c r="W299" s="9"/>
      <c r="X299" s="9"/>
      <c r="Y299" s="9"/>
      <c r="Z299" s="9"/>
      <c r="AA299" s="17">
        <f t="shared" si="67"/>
        <v>0</v>
      </c>
      <c r="AB299" s="9"/>
      <c r="AC299" s="17">
        <f t="shared" si="68"/>
        <v>0</v>
      </c>
      <c r="AE299" s="17">
        <f t="shared" si="69"/>
        <v>0</v>
      </c>
    </row>
    <row r="300" spans="1:33">
      <c r="B300" s="9"/>
      <c r="C300" s="9"/>
      <c r="D300" s="9"/>
      <c r="E300" s="10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17"/>
      <c r="T300" s="9"/>
      <c r="U300" s="9"/>
      <c r="V300" s="17"/>
      <c r="W300" s="9"/>
      <c r="X300" s="9"/>
      <c r="Y300" s="9"/>
      <c r="Z300" s="9"/>
      <c r="AA300" s="17"/>
      <c r="AB300" s="9"/>
      <c r="AC300" s="17"/>
      <c r="AE300" s="17"/>
    </row>
    <row r="301" spans="1:33" ht="15.75">
      <c r="B301" s="9">
        <f>SUM(B269:B299)</f>
        <v>16158.619999999999</v>
      </c>
      <c r="C301" s="9">
        <f t="shared" ref="C301:AE301" si="70">SUM(C269:C299)</f>
        <v>1021.86</v>
      </c>
      <c r="D301" s="9">
        <f t="shared" si="70"/>
        <v>6.86</v>
      </c>
      <c r="E301" s="9">
        <f t="shared" si="70"/>
        <v>17187.34</v>
      </c>
      <c r="F301" s="9">
        <f t="shared" si="70"/>
        <v>1409.5</v>
      </c>
      <c r="G301" s="9">
        <f t="shared" si="70"/>
        <v>11</v>
      </c>
      <c r="H301" s="9">
        <f t="shared" si="70"/>
        <v>1590.84</v>
      </c>
      <c r="I301" s="9">
        <f t="shared" si="70"/>
        <v>11019.800000000001</v>
      </c>
      <c r="J301" s="9">
        <f t="shared" si="70"/>
        <v>74.060000000000016</v>
      </c>
      <c r="K301" s="9">
        <f t="shared" si="70"/>
        <v>12</v>
      </c>
      <c r="L301" s="9">
        <f t="shared" si="70"/>
        <v>5657.18</v>
      </c>
      <c r="M301" s="9">
        <f t="shared" si="70"/>
        <v>6643.5300000000007</v>
      </c>
      <c r="N301" s="9">
        <f t="shared" si="70"/>
        <v>1098.4000000000001</v>
      </c>
      <c r="O301" s="9">
        <f t="shared" si="70"/>
        <v>14106</v>
      </c>
      <c r="P301" s="9">
        <f t="shared" si="70"/>
        <v>121.5</v>
      </c>
      <c r="Q301" s="9">
        <f t="shared" si="70"/>
        <v>53704.770000000004</v>
      </c>
      <c r="R301" s="9">
        <f t="shared" si="70"/>
        <v>0</v>
      </c>
      <c r="S301" s="81">
        <f t="shared" si="70"/>
        <v>95448.58</v>
      </c>
      <c r="T301" s="9">
        <f t="shared" si="70"/>
        <v>5185.41</v>
      </c>
      <c r="U301" s="9">
        <f t="shared" si="70"/>
        <v>0</v>
      </c>
      <c r="V301" s="9">
        <f t="shared" si="70"/>
        <v>5185.41</v>
      </c>
      <c r="W301" s="9">
        <f t="shared" si="70"/>
        <v>869.9799999999999</v>
      </c>
      <c r="X301" s="9">
        <f t="shared" si="70"/>
        <v>34.840000000000003</v>
      </c>
      <c r="Y301" s="9">
        <f t="shared" si="70"/>
        <v>1512.71</v>
      </c>
      <c r="Z301" s="9">
        <f t="shared" si="70"/>
        <v>20</v>
      </c>
      <c r="AA301" s="9">
        <f t="shared" si="70"/>
        <v>2437.5299999999997</v>
      </c>
      <c r="AB301" s="9">
        <f t="shared" si="70"/>
        <v>7564.2099999999991</v>
      </c>
      <c r="AC301" s="9">
        <f t="shared" si="70"/>
        <v>7564.2099999999991</v>
      </c>
      <c r="AD301" s="9">
        <f t="shared" si="70"/>
        <v>0</v>
      </c>
      <c r="AE301" s="9">
        <f t="shared" si="70"/>
        <v>127823.06999999998</v>
      </c>
      <c r="AF301" s="9">
        <f t="shared" ref="AF301:AG301" si="71">SUM(AF280:AF300)</f>
        <v>0</v>
      </c>
      <c r="AG301" s="9">
        <f t="shared" si="71"/>
        <v>0</v>
      </c>
    </row>
    <row r="302" spans="1:33">
      <c r="B302" s="9"/>
      <c r="C302" s="9"/>
      <c r="D302" s="9"/>
      <c r="E302" s="10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10"/>
      <c r="T302" s="9"/>
      <c r="U302" s="9"/>
      <c r="V302" s="10"/>
      <c r="W302" s="9"/>
      <c r="X302" s="9"/>
      <c r="Y302" s="9"/>
      <c r="Z302" s="9"/>
      <c r="AA302" s="10"/>
      <c r="AB302" s="9"/>
      <c r="AC302" s="17" t="s">
        <v>98</v>
      </c>
      <c r="AE302" s="191">
        <v>35673.730000000003</v>
      </c>
    </row>
    <row r="303" spans="1:33">
      <c r="B303" s="9"/>
      <c r="C303" s="9"/>
      <c r="D303" s="9"/>
      <c r="E303" s="10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10"/>
      <c r="T303" s="9"/>
      <c r="U303" s="9"/>
      <c r="V303" s="10"/>
      <c r="W303" s="9"/>
      <c r="X303" s="9"/>
      <c r="Y303" s="9"/>
      <c r="Z303" s="9"/>
      <c r="AA303" s="10"/>
      <c r="AB303" s="9"/>
      <c r="AC303" s="17" t="s">
        <v>99</v>
      </c>
      <c r="AE303" s="191">
        <v>107021.18</v>
      </c>
    </row>
    <row r="304" spans="1:33" ht="20.25">
      <c r="B304" s="9"/>
      <c r="C304" s="9"/>
      <c r="D304" s="9"/>
      <c r="E304" s="37" t="s">
        <v>28</v>
      </c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17"/>
      <c r="T304" s="9"/>
      <c r="U304" s="9"/>
      <c r="V304" s="17"/>
      <c r="W304" s="9"/>
      <c r="X304" s="9"/>
      <c r="Y304" s="9"/>
      <c r="Z304" s="9"/>
      <c r="AA304" s="17"/>
      <c r="AB304" s="9"/>
      <c r="AC304" s="190" t="s">
        <v>100</v>
      </c>
      <c r="AE304" s="191">
        <v>0</v>
      </c>
    </row>
    <row r="305" spans="1:31" ht="23.25">
      <c r="B305" s="9"/>
      <c r="C305" s="9"/>
      <c r="D305" s="38" t="s">
        <v>103</v>
      </c>
      <c r="E305" s="17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17"/>
      <c r="T305" s="9"/>
      <c r="U305" s="9"/>
      <c r="V305" s="17"/>
      <c r="W305" s="9"/>
      <c r="X305" s="9"/>
      <c r="Y305" s="9"/>
      <c r="Z305" s="9"/>
      <c r="AA305" s="17"/>
      <c r="AB305" s="9"/>
      <c r="AE305" s="191">
        <f>SUM(AE301:AE304)</f>
        <v>270517.98</v>
      </c>
    </row>
    <row r="306" spans="1:31">
      <c r="B306" s="9"/>
      <c r="C306" s="9"/>
      <c r="D306" s="9"/>
      <c r="E306" s="17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17"/>
      <c r="T306" s="9"/>
      <c r="U306" s="9"/>
      <c r="V306" s="17"/>
      <c r="W306" s="9"/>
      <c r="X306" s="9"/>
      <c r="Y306" s="9"/>
      <c r="Z306" s="9"/>
      <c r="AA306" s="17"/>
      <c r="AB306" s="9"/>
      <c r="AC306" s="17"/>
      <c r="AE306" s="17"/>
    </row>
    <row r="307" spans="1:31">
      <c r="B307" s="32">
        <v>85119001</v>
      </c>
      <c r="C307" s="32">
        <v>85119003</v>
      </c>
      <c r="D307" s="32">
        <v>85119018</v>
      </c>
      <c r="E307" s="33">
        <v>21310001</v>
      </c>
      <c r="F307" s="32">
        <v>85801005</v>
      </c>
      <c r="G307" s="32">
        <v>858011006</v>
      </c>
      <c r="H307" s="32">
        <v>85801008</v>
      </c>
      <c r="I307" s="32">
        <v>85801009</v>
      </c>
      <c r="J307" s="32">
        <v>85801099</v>
      </c>
      <c r="K307" s="32">
        <v>85801011</v>
      </c>
      <c r="L307" s="32">
        <v>85801014</v>
      </c>
      <c r="M307" s="32">
        <v>85801015</v>
      </c>
      <c r="N307" s="32">
        <v>85801017</v>
      </c>
      <c r="O307" s="32">
        <v>85801018</v>
      </c>
      <c r="P307" s="32">
        <v>85801019</v>
      </c>
      <c r="Q307" s="32">
        <v>95803010</v>
      </c>
      <c r="R307" s="32">
        <v>85803099</v>
      </c>
      <c r="S307" s="34">
        <v>21312001</v>
      </c>
      <c r="T307" s="32">
        <v>85807001</v>
      </c>
      <c r="U307" s="32">
        <v>85807099</v>
      </c>
      <c r="V307" s="34">
        <v>21314001</v>
      </c>
      <c r="W307" s="32">
        <v>85601002</v>
      </c>
      <c r="X307" s="32">
        <v>85601012</v>
      </c>
      <c r="Y307" s="32">
        <v>85601014</v>
      </c>
      <c r="Z307" s="32">
        <v>85909099</v>
      </c>
      <c r="AA307" s="34">
        <v>21315001</v>
      </c>
      <c r="AB307" s="32"/>
      <c r="AC307" s="17"/>
      <c r="AE307" s="17"/>
    </row>
    <row r="308" spans="1:31" ht="63.75">
      <c r="A308" s="39" t="s">
        <v>42</v>
      </c>
      <c r="B308" s="29" t="s">
        <v>0</v>
      </c>
      <c r="C308" s="29" t="s">
        <v>1</v>
      </c>
      <c r="D308" s="29" t="s">
        <v>2</v>
      </c>
      <c r="E308" s="35" t="s">
        <v>22</v>
      </c>
      <c r="F308" s="29" t="s">
        <v>3</v>
      </c>
      <c r="G308" s="29" t="s">
        <v>4</v>
      </c>
      <c r="H308" s="29" t="s">
        <v>5</v>
      </c>
      <c r="I308" s="29" t="s">
        <v>6</v>
      </c>
      <c r="J308" s="29" t="s">
        <v>7</v>
      </c>
      <c r="K308" s="29" t="s">
        <v>8</v>
      </c>
      <c r="L308" s="29" t="s">
        <v>9</v>
      </c>
      <c r="M308" s="29" t="s">
        <v>10</v>
      </c>
      <c r="N308" s="29" t="s">
        <v>11</v>
      </c>
      <c r="O308" s="29" t="s">
        <v>12</v>
      </c>
      <c r="P308" s="29" t="s">
        <v>13</v>
      </c>
      <c r="Q308" s="29" t="s">
        <v>14</v>
      </c>
      <c r="R308" s="29" t="s">
        <v>15</v>
      </c>
      <c r="S308" s="36" t="s">
        <v>23</v>
      </c>
      <c r="T308" s="29" t="s">
        <v>25</v>
      </c>
      <c r="U308" s="29" t="s">
        <v>16</v>
      </c>
      <c r="V308" s="36" t="s">
        <v>24</v>
      </c>
      <c r="W308" s="29" t="s">
        <v>17</v>
      </c>
      <c r="X308" s="29" t="s">
        <v>18</v>
      </c>
      <c r="Y308" s="29" t="s">
        <v>19</v>
      </c>
      <c r="Z308" s="29" t="s">
        <v>20</v>
      </c>
      <c r="AA308" s="36" t="s">
        <v>26</v>
      </c>
      <c r="AB308" s="29" t="s">
        <v>21</v>
      </c>
      <c r="AC308" s="36" t="s">
        <v>27</v>
      </c>
      <c r="AD308" s="31"/>
      <c r="AE308" s="30" t="s">
        <v>29</v>
      </c>
    </row>
    <row r="309" spans="1:31">
      <c r="B309" s="9"/>
      <c r="C309" s="9"/>
      <c r="D309" s="9"/>
      <c r="E309" s="17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17"/>
      <c r="T309" s="9"/>
      <c r="U309" s="9"/>
      <c r="V309" s="17"/>
      <c r="W309" s="9"/>
      <c r="X309" s="9"/>
      <c r="Y309" s="9"/>
      <c r="Z309" s="9"/>
      <c r="AA309" s="17"/>
      <c r="AB309" s="9"/>
      <c r="AC309" s="17"/>
      <c r="AE309" s="17"/>
    </row>
    <row r="310" spans="1:31">
      <c r="A310" s="23">
        <v>42614</v>
      </c>
      <c r="B310" s="9">
        <v>66.61</v>
      </c>
      <c r="C310" s="9">
        <v>0</v>
      </c>
      <c r="D310" s="9">
        <v>0</v>
      </c>
      <c r="E310" s="17">
        <f>SUM(B310:D310)</f>
        <v>66.61</v>
      </c>
      <c r="F310" s="9">
        <v>57.5</v>
      </c>
      <c r="G310" s="9">
        <v>2</v>
      </c>
      <c r="H310" s="9">
        <v>12.44</v>
      </c>
      <c r="I310" s="9">
        <v>1196.6500000000001</v>
      </c>
      <c r="J310" s="9">
        <v>10.61</v>
      </c>
      <c r="K310" s="9">
        <v>6</v>
      </c>
      <c r="L310" s="9">
        <v>218.58</v>
      </c>
      <c r="M310" s="9">
        <v>199.78</v>
      </c>
      <c r="N310" s="9">
        <v>40.65</v>
      </c>
      <c r="O310" s="9">
        <v>0</v>
      </c>
      <c r="P310" s="9">
        <v>0</v>
      </c>
      <c r="Q310" s="9">
        <v>500.53</v>
      </c>
      <c r="R310" s="9">
        <v>0</v>
      </c>
      <c r="S310" s="17">
        <f>SUM(F310:R310)</f>
        <v>2244.7399999999998</v>
      </c>
      <c r="T310" s="9">
        <v>192.95</v>
      </c>
      <c r="U310" s="9">
        <v>0</v>
      </c>
      <c r="V310" s="17">
        <f>SUM(T310:U310)</f>
        <v>192.95</v>
      </c>
      <c r="W310" s="9">
        <v>155.80000000000001</v>
      </c>
      <c r="X310" s="9">
        <v>5.71</v>
      </c>
      <c r="Y310" s="9">
        <v>300.48</v>
      </c>
      <c r="Z310" s="9">
        <v>0</v>
      </c>
      <c r="AA310" s="17">
        <f>SUM(W310:Z310)</f>
        <v>461.99</v>
      </c>
      <c r="AB310" s="9">
        <v>2284.9699999999998</v>
      </c>
      <c r="AC310" s="17">
        <f>SUM(AB310)</f>
        <v>2284.9699999999998</v>
      </c>
      <c r="AE310" s="17">
        <f t="shared" ref="AE310:AE339" si="72">AC310+AA310+V310+S310+E310</f>
        <v>5251.2599999999993</v>
      </c>
    </row>
    <row r="311" spans="1:31">
      <c r="A311" s="23">
        <v>42615</v>
      </c>
      <c r="B311" s="9">
        <v>1.5</v>
      </c>
      <c r="C311" s="9">
        <v>0</v>
      </c>
      <c r="D311" s="9">
        <v>0</v>
      </c>
      <c r="E311" s="17">
        <f t="shared" ref="E311:E339" si="73">SUM(B311:D311)</f>
        <v>1.5</v>
      </c>
      <c r="F311" s="9">
        <v>69.5</v>
      </c>
      <c r="G311" s="9">
        <v>0</v>
      </c>
      <c r="H311" s="9">
        <v>62.75</v>
      </c>
      <c r="I311" s="9">
        <v>512.58000000000004</v>
      </c>
      <c r="J311" s="9">
        <v>65</v>
      </c>
      <c r="K311" s="9">
        <v>6</v>
      </c>
      <c r="L311" s="9">
        <v>81.099999999999994</v>
      </c>
      <c r="M311" s="9">
        <v>112.4</v>
      </c>
      <c r="N311" s="9">
        <v>69</v>
      </c>
      <c r="O311" s="9">
        <v>0</v>
      </c>
      <c r="P311" s="9">
        <v>12.5</v>
      </c>
      <c r="Q311" s="9">
        <v>105</v>
      </c>
      <c r="R311" s="9">
        <v>0</v>
      </c>
      <c r="S311" s="17">
        <f t="shared" ref="S311:S339" si="74">SUM(F311:R311)</f>
        <v>1095.83</v>
      </c>
      <c r="T311" s="9">
        <v>150.06</v>
      </c>
      <c r="U311" s="9">
        <v>0</v>
      </c>
      <c r="V311" s="17">
        <f t="shared" ref="V311:V339" si="75">SUM(T311:U311)</f>
        <v>150.06</v>
      </c>
      <c r="W311" s="9">
        <v>28.69</v>
      </c>
      <c r="X311" s="9">
        <v>0</v>
      </c>
      <c r="Y311" s="9">
        <v>41.97</v>
      </c>
      <c r="Z311" s="9">
        <v>0</v>
      </c>
      <c r="AA311" s="17">
        <f t="shared" ref="AA311:AA339" si="76">SUM(W311:Z311)</f>
        <v>70.66</v>
      </c>
      <c r="AB311" s="9">
        <v>545.86</v>
      </c>
      <c r="AC311" s="17">
        <f t="shared" ref="AC311:AC339" si="77">SUM(AB311)</f>
        <v>545.86</v>
      </c>
      <c r="AE311" s="17">
        <f t="shared" si="72"/>
        <v>1863.9099999999999</v>
      </c>
    </row>
    <row r="312" spans="1:31">
      <c r="A312" s="23">
        <v>42618</v>
      </c>
      <c r="B312" s="9">
        <v>53.28</v>
      </c>
      <c r="C312" s="9">
        <v>0</v>
      </c>
      <c r="D312" s="9">
        <v>0</v>
      </c>
      <c r="E312" s="17">
        <f t="shared" si="73"/>
        <v>53.28</v>
      </c>
      <c r="F312" s="9">
        <v>74.5</v>
      </c>
      <c r="G312" s="9">
        <v>0</v>
      </c>
      <c r="H312" s="9">
        <v>125</v>
      </c>
      <c r="I312" s="9">
        <v>629.16999999999996</v>
      </c>
      <c r="J312" s="9">
        <v>7.72</v>
      </c>
      <c r="K312" s="9">
        <v>0</v>
      </c>
      <c r="L312" s="9">
        <v>63.6</v>
      </c>
      <c r="M312" s="9">
        <v>685.67</v>
      </c>
      <c r="N312" s="9">
        <v>72.849999999999994</v>
      </c>
      <c r="O312" s="9">
        <v>0</v>
      </c>
      <c r="P312" s="9">
        <v>0</v>
      </c>
      <c r="Q312" s="9">
        <v>3</v>
      </c>
      <c r="R312" s="9">
        <v>0</v>
      </c>
      <c r="S312" s="17">
        <f t="shared" si="74"/>
        <v>1661.5099999999998</v>
      </c>
      <c r="T312" s="9">
        <v>223.67</v>
      </c>
      <c r="U312" s="9">
        <v>0</v>
      </c>
      <c r="V312" s="17">
        <f t="shared" si="75"/>
        <v>223.67</v>
      </c>
      <c r="W312" s="9">
        <v>28.89</v>
      </c>
      <c r="X312" s="9">
        <v>0</v>
      </c>
      <c r="Y312" s="9">
        <v>44.14</v>
      </c>
      <c r="Z312" s="9">
        <v>0</v>
      </c>
      <c r="AA312" s="17">
        <f t="shared" si="76"/>
        <v>73.03</v>
      </c>
      <c r="AB312" s="9">
        <v>81.099999999999994</v>
      </c>
      <c r="AC312" s="17">
        <f t="shared" si="77"/>
        <v>81.099999999999994</v>
      </c>
      <c r="AE312" s="17">
        <f t="shared" si="72"/>
        <v>2092.5899999999997</v>
      </c>
    </row>
    <row r="313" spans="1:31">
      <c r="A313" s="23">
        <v>42619</v>
      </c>
      <c r="B313" s="9">
        <v>1540</v>
      </c>
      <c r="C313" s="9">
        <v>0</v>
      </c>
      <c r="D313" s="9">
        <v>0</v>
      </c>
      <c r="E313" s="17">
        <f t="shared" si="73"/>
        <v>1540</v>
      </c>
      <c r="F313" s="9">
        <v>29.5</v>
      </c>
      <c r="G313" s="9">
        <v>0</v>
      </c>
      <c r="H313" s="9">
        <v>28.58</v>
      </c>
      <c r="I313" s="9">
        <v>41.71</v>
      </c>
      <c r="J313" s="9">
        <v>5</v>
      </c>
      <c r="K313" s="9">
        <v>6</v>
      </c>
      <c r="L313" s="9">
        <v>134.02000000000001</v>
      </c>
      <c r="M313" s="9">
        <v>0</v>
      </c>
      <c r="N313" s="9">
        <v>20.77</v>
      </c>
      <c r="O313" s="9">
        <v>0</v>
      </c>
      <c r="P313" s="9">
        <v>0</v>
      </c>
      <c r="Q313" s="9">
        <v>326.63</v>
      </c>
      <c r="R313" s="9">
        <v>0</v>
      </c>
      <c r="S313" s="17">
        <f t="shared" si="74"/>
        <v>592.21</v>
      </c>
      <c r="T313" s="9">
        <v>160.57</v>
      </c>
      <c r="U313" s="9">
        <v>0</v>
      </c>
      <c r="V313" s="17">
        <f t="shared" si="75"/>
        <v>160.57</v>
      </c>
      <c r="W313" s="9">
        <v>11</v>
      </c>
      <c r="X313" s="9">
        <v>0</v>
      </c>
      <c r="Y313" s="9">
        <v>63.44</v>
      </c>
      <c r="Z313" s="9">
        <v>0</v>
      </c>
      <c r="AA313" s="17">
        <f t="shared" si="76"/>
        <v>74.44</v>
      </c>
      <c r="AB313" s="9">
        <v>513.04</v>
      </c>
      <c r="AC313" s="17">
        <f t="shared" si="77"/>
        <v>513.04</v>
      </c>
      <c r="AE313" s="17">
        <f t="shared" si="72"/>
        <v>2880.26</v>
      </c>
    </row>
    <row r="314" spans="1:31">
      <c r="A314" s="23">
        <v>42620</v>
      </c>
      <c r="B314" s="9">
        <v>30</v>
      </c>
      <c r="C314" s="9">
        <v>0</v>
      </c>
      <c r="D314" s="9">
        <v>0</v>
      </c>
      <c r="E314" s="17">
        <f t="shared" si="73"/>
        <v>30</v>
      </c>
      <c r="F314" s="9">
        <v>42.5</v>
      </c>
      <c r="G314" s="9">
        <v>2</v>
      </c>
      <c r="H314" s="9">
        <v>9.77</v>
      </c>
      <c r="I314" s="9">
        <v>71.05</v>
      </c>
      <c r="J314" s="9">
        <v>0.78</v>
      </c>
      <c r="K314" s="9">
        <v>0</v>
      </c>
      <c r="L314" s="9">
        <v>13.18</v>
      </c>
      <c r="M314" s="9">
        <v>368.46</v>
      </c>
      <c r="N314" s="9">
        <v>10.19</v>
      </c>
      <c r="O314" s="9">
        <v>0</v>
      </c>
      <c r="P314" s="9">
        <v>0</v>
      </c>
      <c r="Q314" s="9">
        <v>20</v>
      </c>
      <c r="R314" s="9">
        <v>0</v>
      </c>
      <c r="S314" s="17">
        <f t="shared" si="74"/>
        <v>537.93000000000006</v>
      </c>
      <c r="T314" s="9">
        <v>77.5</v>
      </c>
      <c r="U314" s="9">
        <v>0</v>
      </c>
      <c r="V314" s="17">
        <f t="shared" si="75"/>
        <v>77.5</v>
      </c>
      <c r="W314" s="9">
        <v>0</v>
      </c>
      <c r="X314" s="9">
        <v>0</v>
      </c>
      <c r="Y314" s="9">
        <v>0.02</v>
      </c>
      <c r="Z314" s="9">
        <v>0</v>
      </c>
      <c r="AA314" s="17">
        <f t="shared" si="76"/>
        <v>0.02</v>
      </c>
      <c r="AB314" s="9">
        <v>0</v>
      </c>
      <c r="AC314" s="17">
        <f t="shared" si="77"/>
        <v>0</v>
      </c>
      <c r="AE314" s="17">
        <f t="shared" si="72"/>
        <v>645.45000000000005</v>
      </c>
    </row>
    <row r="315" spans="1:31">
      <c r="A315" s="23">
        <v>42621</v>
      </c>
      <c r="B315" s="9">
        <v>0</v>
      </c>
      <c r="C315" s="9">
        <v>0</v>
      </c>
      <c r="D315" s="9">
        <v>0</v>
      </c>
      <c r="E315" s="17">
        <f t="shared" si="73"/>
        <v>0</v>
      </c>
      <c r="F315" s="9">
        <v>50</v>
      </c>
      <c r="G315" s="9">
        <v>0</v>
      </c>
      <c r="H315" s="9">
        <v>3.15</v>
      </c>
      <c r="I315" s="9">
        <v>456.9</v>
      </c>
      <c r="J315" s="9">
        <v>0.79</v>
      </c>
      <c r="K315" s="9">
        <v>0</v>
      </c>
      <c r="L315" s="9">
        <v>34.36</v>
      </c>
      <c r="M315" s="9">
        <v>109.42</v>
      </c>
      <c r="N315" s="9">
        <v>12.39</v>
      </c>
      <c r="O315" s="9">
        <v>0</v>
      </c>
      <c r="P315" s="9">
        <v>2.5</v>
      </c>
      <c r="Q315" s="9">
        <v>140</v>
      </c>
      <c r="R315" s="9">
        <v>0</v>
      </c>
      <c r="S315" s="17">
        <f t="shared" si="74"/>
        <v>809.50999999999988</v>
      </c>
      <c r="T315" s="9">
        <v>21.45</v>
      </c>
      <c r="U315" s="9">
        <v>0</v>
      </c>
      <c r="V315" s="17">
        <f t="shared" si="75"/>
        <v>21.45</v>
      </c>
      <c r="W315" s="9">
        <v>0</v>
      </c>
      <c r="X315" s="9">
        <v>0</v>
      </c>
      <c r="Y315" s="9">
        <v>2.86</v>
      </c>
      <c r="Z315" s="9">
        <v>0</v>
      </c>
      <c r="AA315" s="17">
        <f t="shared" si="76"/>
        <v>2.86</v>
      </c>
      <c r="AB315" s="9">
        <v>0</v>
      </c>
      <c r="AC315" s="17">
        <f t="shared" si="77"/>
        <v>0</v>
      </c>
      <c r="AE315" s="17">
        <f t="shared" si="72"/>
        <v>833.81999999999982</v>
      </c>
    </row>
    <row r="316" spans="1:31">
      <c r="A316" s="23">
        <v>42622</v>
      </c>
      <c r="B316" s="9">
        <v>657</v>
      </c>
      <c r="C316" s="9">
        <v>0</v>
      </c>
      <c r="D316" s="9">
        <v>0</v>
      </c>
      <c r="E316" s="17">
        <f t="shared" si="73"/>
        <v>657</v>
      </c>
      <c r="F316" s="9">
        <v>67</v>
      </c>
      <c r="G316" s="9">
        <v>0</v>
      </c>
      <c r="H316" s="9">
        <v>66.709999999999994</v>
      </c>
      <c r="I316" s="9">
        <v>808.86</v>
      </c>
      <c r="J316" s="9">
        <v>0.79</v>
      </c>
      <c r="K316" s="9">
        <v>6</v>
      </c>
      <c r="L316" s="9">
        <v>326.69</v>
      </c>
      <c r="M316" s="9">
        <v>155.88999999999999</v>
      </c>
      <c r="N316" s="9">
        <v>55.93</v>
      </c>
      <c r="O316" s="9">
        <v>0</v>
      </c>
      <c r="P316" s="9">
        <v>0</v>
      </c>
      <c r="Q316" s="9">
        <v>6</v>
      </c>
      <c r="R316" s="9">
        <v>0</v>
      </c>
      <c r="S316" s="17">
        <f t="shared" si="74"/>
        <v>1493.8700000000001</v>
      </c>
      <c r="T316" s="9">
        <v>73.25</v>
      </c>
      <c r="U316" s="9">
        <v>0</v>
      </c>
      <c r="V316" s="17">
        <f t="shared" si="75"/>
        <v>73.25</v>
      </c>
      <c r="W316" s="9">
        <v>573.79999999999995</v>
      </c>
      <c r="X316" s="9">
        <v>0</v>
      </c>
      <c r="Y316" s="9">
        <v>521.49</v>
      </c>
      <c r="Z316" s="9">
        <v>0</v>
      </c>
      <c r="AA316" s="17">
        <f t="shared" si="76"/>
        <v>1095.29</v>
      </c>
      <c r="AB316" s="9">
        <v>4790.83</v>
      </c>
      <c r="AC316" s="17">
        <f>SUM(AB316)</f>
        <v>4790.83</v>
      </c>
      <c r="AE316" s="17">
        <f t="shared" si="72"/>
        <v>8110.24</v>
      </c>
    </row>
    <row r="317" spans="1:31">
      <c r="A317" s="23">
        <v>42625</v>
      </c>
      <c r="B317" s="9">
        <v>699.38</v>
      </c>
      <c r="C317" s="9">
        <v>0</v>
      </c>
      <c r="D317" s="9">
        <v>0</v>
      </c>
      <c r="E317" s="17">
        <f t="shared" si="73"/>
        <v>699.38</v>
      </c>
      <c r="F317" s="9">
        <v>104.5</v>
      </c>
      <c r="G317" s="9">
        <v>0</v>
      </c>
      <c r="H317" s="9">
        <v>29.66</v>
      </c>
      <c r="I317" s="9">
        <v>350</v>
      </c>
      <c r="J317" s="9">
        <v>2.33</v>
      </c>
      <c r="K317" s="9">
        <v>0</v>
      </c>
      <c r="L317" s="9">
        <v>146.84</v>
      </c>
      <c r="M317" s="9">
        <v>642.39</v>
      </c>
      <c r="N317" s="9">
        <v>9.23</v>
      </c>
      <c r="O317" s="9">
        <v>0</v>
      </c>
      <c r="P317" s="9">
        <v>3</v>
      </c>
      <c r="Q317" s="9">
        <v>575</v>
      </c>
      <c r="R317" s="9">
        <v>0</v>
      </c>
      <c r="S317" s="17">
        <f t="shared" si="74"/>
        <v>1862.9499999999998</v>
      </c>
      <c r="T317" s="9">
        <v>244.3</v>
      </c>
      <c r="U317" s="9">
        <v>0</v>
      </c>
      <c r="V317" s="17">
        <f t="shared" si="75"/>
        <v>244.3</v>
      </c>
      <c r="W317" s="9">
        <v>15.2</v>
      </c>
      <c r="X317" s="9">
        <v>3</v>
      </c>
      <c r="Y317" s="9">
        <v>52.22</v>
      </c>
      <c r="Z317" s="9">
        <v>0</v>
      </c>
      <c r="AA317" s="17">
        <f t="shared" si="76"/>
        <v>70.42</v>
      </c>
      <c r="AB317" s="9">
        <v>813.23</v>
      </c>
      <c r="AC317" s="17">
        <f t="shared" si="77"/>
        <v>813.23</v>
      </c>
      <c r="AE317" s="17">
        <f t="shared" si="72"/>
        <v>3690.2799999999997</v>
      </c>
    </row>
    <row r="318" spans="1:31">
      <c r="A318" s="23">
        <v>42626</v>
      </c>
      <c r="B318" s="9">
        <v>701.57</v>
      </c>
      <c r="C318" s="9">
        <v>0</v>
      </c>
      <c r="D318" s="9">
        <v>0</v>
      </c>
      <c r="E318" s="17">
        <f t="shared" si="73"/>
        <v>701.57</v>
      </c>
      <c r="F318" s="9">
        <v>63.5</v>
      </c>
      <c r="G318" s="9">
        <v>0</v>
      </c>
      <c r="H318" s="9">
        <v>20.86</v>
      </c>
      <c r="I318" s="9">
        <v>300.66000000000003</v>
      </c>
      <c r="J318" s="9">
        <v>1.46</v>
      </c>
      <c r="K318" s="9">
        <v>0</v>
      </c>
      <c r="L318" s="9">
        <v>164.89</v>
      </c>
      <c r="M318" s="9">
        <v>0</v>
      </c>
      <c r="N318" s="9">
        <v>34.65</v>
      </c>
      <c r="O318" s="9">
        <v>0</v>
      </c>
      <c r="P318" s="9">
        <v>0</v>
      </c>
      <c r="Q318" s="9">
        <v>30</v>
      </c>
      <c r="R318" s="9">
        <v>0</v>
      </c>
      <c r="S318" s="17">
        <f t="shared" si="74"/>
        <v>616.02</v>
      </c>
      <c r="T318" s="9">
        <v>388.06</v>
      </c>
      <c r="U318" s="9">
        <v>0</v>
      </c>
      <c r="V318" s="17">
        <f t="shared" si="75"/>
        <v>388.06</v>
      </c>
      <c r="W318" s="9">
        <v>347.81</v>
      </c>
      <c r="X318" s="9">
        <v>3</v>
      </c>
      <c r="Y318" s="9">
        <v>216.63</v>
      </c>
      <c r="Z318" s="9">
        <v>0</v>
      </c>
      <c r="AA318" s="17">
        <f t="shared" si="76"/>
        <v>567.44000000000005</v>
      </c>
      <c r="AB318" s="9">
        <v>1758.21</v>
      </c>
      <c r="AC318" s="17">
        <f t="shared" si="77"/>
        <v>1758.21</v>
      </c>
      <c r="AE318" s="17">
        <f t="shared" si="72"/>
        <v>4031.3</v>
      </c>
    </row>
    <row r="319" spans="1:31">
      <c r="A319" s="23">
        <v>42627</v>
      </c>
      <c r="B319" s="9">
        <v>619.38</v>
      </c>
      <c r="C319" s="9">
        <v>0</v>
      </c>
      <c r="D319" s="9">
        <v>0</v>
      </c>
      <c r="E319" s="17">
        <f t="shared" si="73"/>
        <v>619.38</v>
      </c>
      <c r="F319" s="9">
        <v>21</v>
      </c>
      <c r="G319" s="9">
        <v>1</v>
      </c>
      <c r="H319" s="9">
        <v>13.38</v>
      </c>
      <c r="I319" s="9">
        <v>379.53</v>
      </c>
      <c r="J319" s="9">
        <v>2.2400000000000002</v>
      </c>
      <c r="K319" s="9">
        <v>0</v>
      </c>
      <c r="L319" s="9">
        <v>67.62</v>
      </c>
      <c r="M319" s="9">
        <v>290.45</v>
      </c>
      <c r="N319" s="9">
        <v>6.76</v>
      </c>
      <c r="O319" s="9">
        <v>0</v>
      </c>
      <c r="P319" s="9">
        <v>0</v>
      </c>
      <c r="Q319" s="9">
        <v>130</v>
      </c>
      <c r="R319" s="9">
        <v>0</v>
      </c>
      <c r="S319" s="17">
        <f t="shared" si="74"/>
        <v>911.98</v>
      </c>
      <c r="T319" s="9">
        <v>180.4</v>
      </c>
      <c r="U319" s="9">
        <v>0</v>
      </c>
      <c r="V319" s="17">
        <f t="shared" si="75"/>
        <v>180.4</v>
      </c>
      <c r="W319" s="9">
        <v>0.27</v>
      </c>
      <c r="X319" s="9">
        <v>0</v>
      </c>
      <c r="Y319" s="9">
        <v>2.88</v>
      </c>
      <c r="Z319" s="9">
        <v>0</v>
      </c>
      <c r="AA319" s="17">
        <f t="shared" si="76"/>
        <v>3.15</v>
      </c>
      <c r="AB319" s="9">
        <v>0</v>
      </c>
      <c r="AC319" s="17">
        <f t="shared" si="77"/>
        <v>0</v>
      </c>
      <c r="AE319" s="17">
        <f t="shared" si="72"/>
        <v>1714.9099999999999</v>
      </c>
    </row>
    <row r="320" spans="1:31">
      <c r="A320" s="218">
        <v>42628</v>
      </c>
      <c r="B320" s="266" t="s">
        <v>115</v>
      </c>
      <c r="C320" s="266"/>
      <c r="D320" s="266"/>
      <c r="E320" s="220">
        <f t="shared" si="73"/>
        <v>0</v>
      </c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20">
        <f t="shared" si="74"/>
        <v>0</v>
      </c>
      <c r="T320" s="219"/>
      <c r="U320" s="219"/>
      <c r="V320" s="220">
        <f t="shared" si="75"/>
        <v>0</v>
      </c>
      <c r="W320" s="219"/>
      <c r="X320" s="219"/>
      <c r="Y320" s="219"/>
      <c r="Z320" s="219"/>
      <c r="AA320" s="220">
        <f t="shared" si="76"/>
        <v>0</v>
      </c>
      <c r="AB320" s="219"/>
      <c r="AC320" s="220">
        <f t="shared" si="77"/>
        <v>0</v>
      </c>
      <c r="AD320" s="221"/>
      <c r="AE320" s="220">
        <f t="shared" si="72"/>
        <v>0</v>
      </c>
    </row>
    <row r="321" spans="1:31">
      <c r="A321" s="23">
        <v>42629</v>
      </c>
      <c r="B321" s="9">
        <v>0</v>
      </c>
      <c r="C321" s="9">
        <v>0</v>
      </c>
      <c r="D321" s="9">
        <v>3.43</v>
      </c>
      <c r="E321" s="17">
        <f t="shared" si="73"/>
        <v>3.43</v>
      </c>
      <c r="F321" s="9">
        <v>90</v>
      </c>
      <c r="G321" s="9">
        <v>0</v>
      </c>
      <c r="H321" s="9">
        <v>15.58</v>
      </c>
      <c r="I321" s="9">
        <v>50.45</v>
      </c>
      <c r="J321" s="9">
        <v>3.74</v>
      </c>
      <c r="K321" s="9">
        <v>0</v>
      </c>
      <c r="L321" s="9">
        <v>27.24</v>
      </c>
      <c r="M321" s="9">
        <v>305.74</v>
      </c>
      <c r="N321" s="9">
        <v>26.18</v>
      </c>
      <c r="O321" s="9">
        <v>30</v>
      </c>
      <c r="P321" s="9">
        <v>0</v>
      </c>
      <c r="Q321" s="9">
        <v>0</v>
      </c>
      <c r="R321" s="9">
        <v>0</v>
      </c>
      <c r="S321" s="17">
        <f t="shared" si="74"/>
        <v>548.92999999999995</v>
      </c>
      <c r="T321" s="9">
        <v>330.45</v>
      </c>
      <c r="U321" s="9">
        <v>0</v>
      </c>
      <c r="V321" s="17">
        <f t="shared" si="75"/>
        <v>330.45</v>
      </c>
      <c r="W321" s="9">
        <v>0</v>
      </c>
      <c r="X321" s="9">
        <v>0</v>
      </c>
      <c r="Y321" s="9">
        <v>0.08</v>
      </c>
      <c r="Z321" s="9">
        <v>0</v>
      </c>
      <c r="AA321" s="17">
        <f t="shared" si="76"/>
        <v>0.08</v>
      </c>
      <c r="AB321" s="9">
        <v>0</v>
      </c>
      <c r="AC321" s="17">
        <f t="shared" si="77"/>
        <v>0</v>
      </c>
      <c r="AE321" s="17">
        <f t="shared" si="72"/>
        <v>882.88999999999987</v>
      </c>
    </row>
    <row r="322" spans="1:31">
      <c r="A322" s="23">
        <v>42632</v>
      </c>
      <c r="B322" s="9">
        <v>0</v>
      </c>
      <c r="C322" s="9">
        <v>0</v>
      </c>
      <c r="D322" s="9">
        <v>0</v>
      </c>
      <c r="E322" s="17">
        <f t="shared" si="73"/>
        <v>0</v>
      </c>
      <c r="F322" s="9">
        <v>103</v>
      </c>
      <c r="G322" s="9">
        <v>0</v>
      </c>
      <c r="H322" s="9">
        <v>26.86</v>
      </c>
      <c r="I322" s="9">
        <v>323.49</v>
      </c>
      <c r="J322" s="9">
        <v>2.59</v>
      </c>
      <c r="K322" s="9">
        <v>12</v>
      </c>
      <c r="L322" s="9">
        <v>79.7</v>
      </c>
      <c r="M322" s="9">
        <v>554.11</v>
      </c>
      <c r="N322" s="9">
        <v>22.2</v>
      </c>
      <c r="O322" s="9">
        <v>0</v>
      </c>
      <c r="P322" s="9">
        <v>7.5</v>
      </c>
      <c r="Q322" s="9">
        <v>58</v>
      </c>
      <c r="R322" s="9">
        <v>0</v>
      </c>
      <c r="S322" s="17">
        <f t="shared" si="74"/>
        <v>1189.45</v>
      </c>
      <c r="T322" s="9">
        <v>571.15</v>
      </c>
      <c r="U322" s="9">
        <v>0</v>
      </c>
      <c r="V322" s="17">
        <f t="shared" si="75"/>
        <v>571.15</v>
      </c>
      <c r="W322" s="9">
        <v>1.76</v>
      </c>
      <c r="X322" s="9">
        <v>0</v>
      </c>
      <c r="Y322" s="9">
        <v>40.25</v>
      </c>
      <c r="Z322" s="9">
        <v>0</v>
      </c>
      <c r="AA322" s="17">
        <f t="shared" si="76"/>
        <v>42.01</v>
      </c>
      <c r="AB322" s="9">
        <v>445.82</v>
      </c>
      <c r="AC322" s="17">
        <f t="shared" si="77"/>
        <v>445.82</v>
      </c>
      <c r="AE322" s="17">
        <f>AC322+AA322+V322+S322+E322</f>
        <v>2248.4300000000003</v>
      </c>
    </row>
    <row r="323" spans="1:31">
      <c r="A323" s="23">
        <v>42633</v>
      </c>
      <c r="B323" s="9">
        <v>528.6</v>
      </c>
      <c r="C323" s="9">
        <v>0</v>
      </c>
      <c r="D323" s="9">
        <v>0</v>
      </c>
      <c r="E323" s="17">
        <f t="shared" si="73"/>
        <v>528.6</v>
      </c>
      <c r="F323" s="9">
        <v>72.5</v>
      </c>
      <c r="G323" s="9">
        <v>0</v>
      </c>
      <c r="H323" s="9">
        <v>41.69</v>
      </c>
      <c r="I323" s="9">
        <v>275.64</v>
      </c>
      <c r="J323" s="9">
        <v>11.24</v>
      </c>
      <c r="K323" s="9">
        <v>12</v>
      </c>
      <c r="L323" s="9">
        <v>153.01</v>
      </c>
      <c r="M323" s="9">
        <v>0</v>
      </c>
      <c r="N323" s="9">
        <v>26.18</v>
      </c>
      <c r="O323" s="9">
        <v>750</v>
      </c>
      <c r="P323" s="9">
        <v>0</v>
      </c>
      <c r="Q323" s="9">
        <v>70</v>
      </c>
      <c r="R323" s="9">
        <v>0</v>
      </c>
      <c r="S323" s="17">
        <f t="shared" si="74"/>
        <v>1412.2599999999998</v>
      </c>
      <c r="T323" s="9">
        <v>284.05</v>
      </c>
      <c r="U323" s="9">
        <v>0</v>
      </c>
      <c r="V323" s="17">
        <f t="shared" si="75"/>
        <v>284.05</v>
      </c>
      <c r="W323" s="9">
        <v>201.6</v>
      </c>
      <c r="X323" s="9">
        <v>0</v>
      </c>
      <c r="Y323" s="9">
        <v>109.89</v>
      </c>
      <c r="Z323" s="9">
        <v>0</v>
      </c>
      <c r="AA323" s="17">
        <f t="shared" si="76"/>
        <v>311.49</v>
      </c>
      <c r="AB323" s="9">
        <v>989.25</v>
      </c>
      <c r="AC323" s="17">
        <f t="shared" si="77"/>
        <v>989.25</v>
      </c>
      <c r="AE323" s="17">
        <f t="shared" si="72"/>
        <v>3525.6499999999996</v>
      </c>
    </row>
    <row r="324" spans="1:31">
      <c r="A324" s="23">
        <v>42634</v>
      </c>
      <c r="B324" s="9">
        <v>11.4</v>
      </c>
      <c r="C324" s="9">
        <v>0</v>
      </c>
      <c r="D324" s="9">
        <v>0</v>
      </c>
      <c r="E324" s="17">
        <f t="shared" si="73"/>
        <v>11.4</v>
      </c>
      <c r="F324" s="9">
        <v>59.5</v>
      </c>
      <c r="G324" s="9">
        <v>0</v>
      </c>
      <c r="H324" s="9">
        <v>18.059999999999999</v>
      </c>
      <c r="I324" s="9">
        <v>172.7</v>
      </c>
      <c r="J324" s="9">
        <v>3.52</v>
      </c>
      <c r="K324" s="9">
        <v>0</v>
      </c>
      <c r="L324" s="9">
        <v>40.68</v>
      </c>
      <c r="M324" s="9">
        <v>255.47</v>
      </c>
      <c r="N324" s="9">
        <v>7.09</v>
      </c>
      <c r="O324" s="9">
        <v>0</v>
      </c>
      <c r="P324" s="9">
        <v>2.5</v>
      </c>
      <c r="Q324" s="9">
        <v>0</v>
      </c>
      <c r="R324" s="9">
        <v>0</v>
      </c>
      <c r="S324" s="17">
        <f t="shared" si="74"/>
        <v>559.52</v>
      </c>
      <c r="T324" s="9">
        <v>302.5</v>
      </c>
      <c r="U324" s="9">
        <v>0</v>
      </c>
      <c r="V324" s="17">
        <f t="shared" si="75"/>
        <v>302.5</v>
      </c>
      <c r="W324" s="9">
        <v>21.28</v>
      </c>
      <c r="X324" s="9">
        <v>0</v>
      </c>
      <c r="Y324" s="9">
        <v>36.57</v>
      </c>
      <c r="Z324" s="9">
        <v>0</v>
      </c>
      <c r="AA324" s="17">
        <f t="shared" si="76"/>
        <v>57.85</v>
      </c>
      <c r="AB324" s="9">
        <v>236.87</v>
      </c>
      <c r="AC324" s="17">
        <f t="shared" si="77"/>
        <v>236.87</v>
      </c>
      <c r="AE324" s="17">
        <f t="shared" si="72"/>
        <v>1168.1400000000001</v>
      </c>
    </row>
    <row r="325" spans="1:31">
      <c r="A325" s="23">
        <v>42635</v>
      </c>
      <c r="B325" s="9">
        <v>1813.8</v>
      </c>
      <c r="C325" s="9">
        <v>0</v>
      </c>
      <c r="D325" s="9">
        <v>0</v>
      </c>
      <c r="E325" s="17">
        <f t="shared" si="73"/>
        <v>1813.8</v>
      </c>
      <c r="F325" s="9">
        <v>84.5</v>
      </c>
      <c r="G325" s="9">
        <v>0</v>
      </c>
      <c r="H325" s="9">
        <v>18.97</v>
      </c>
      <c r="I325" s="9">
        <v>324.02999999999997</v>
      </c>
      <c r="J325" s="9">
        <v>2.2200000000000002</v>
      </c>
      <c r="K325" s="9">
        <v>0</v>
      </c>
      <c r="L325" s="9">
        <v>122.87</v>
      </c>
      <c r="M325" s="9">
        <v>111.42</v>
      </c>
      <c r="N325" s="9">
        <v>21.87</v>
      </c>
      <c r="O325" s="9">
        <v>0</v>
      </c>
      <c r="P325" s="9">
        <v>0</v>
      </c>
      <c r="Q325" s="9">
        <v>20</v>
      </c>
      <c r="R325" s="9">
        <v>0</v>
      </c>
      <c r="S325" s="17">
        <f t="shared" si="74"/>
        <v>705.88</v>
      </c>
      <c r="T325" s="9">
        <v>171.2</v>
      </c>
      <c r="U325" s="9">
        <v>0</v>
      </c>
      <c r="V325" s="17">
        <f t="shared" si="75"/>
        <v>171.2</v>
      </c>
      <c r="W325" s="9">
        <v>22.85</v>
      </c>
      <c r="X325" s="9">
        <v>0</v>
      </c>
      <c r="Y325" s="9">
        <v>103.78</v>
      </c>
      <c r="Z325" s="9">
        <v>0</v>
      </c>
      <c r="AA325" s="17">
        <f t="shared" si="76"/>
        <v>126.63</v>
      </c>
      <c r="AB325" s="9">
        <v>1.03</v>
      </c>
      <c r="AC325" s="17">
        <f t="shared" si="77"/>
        <v>1.03</v>
      </c>
      <c r="AE325" s="17">
        <f t="shared" si="72"/>
        <v>2818.54</v>
      </c>
    </row>
    <row r="326" spans="1:31">
      <c r="A326" s="23">
        <v>42636</v>
      </c>
      <c r="B326" s="9">
        <v>37.5</v>
      </c>
      <c r="C326" s="9">
        <v>0</v>
      </c>
      <c r="D326" s="9">
        <v>0</v>
      </c>
      <c r="E326" s="17">
        <f t="shared" si="73"/>
        <v>37.5</v>
      </c>
      <c r="F326" s="9">
        <v>100.5</v>
      </c>
      <c r="G326" s="9">
        <v>1</v>
      </c>
      <c r="H326" s="9">
        <v>18.11</v>
      </c>
      <c r="I326" s="9">
        <v>217.84</v>
      </c>
      <c r="J326" s="9">
        <v>3.28</v>
      </c>
      <c r="K326" s="9">
        <v>0</v>
      </c>
      <c r="L326" s="9">
        <v>47.97</v>
      </c>
      <c r="M326" s="9">
        <v>101.66</v>
      </c>
      <c r="N326" s="9">
        <v>24.29</v>
      </c>
      <c r="O326" s="9">
        <v>0</v>
      </c>
      <c r="P326" s="9">
        <v>5</v>
      </c>
      <c r="Q326" s="9">
        <v>28</v>
      </c>
      <c r="R326" s="9">
        <v>0</v>
      </c>
      <c r="S326" s="17">
        <f t="shared" si="74"/>
        <v>547.64999999999986</v>
      </c>
      <c r="T326" s="9">
        <v>93.65</v>
      </c>
      <c r="U326" s="9">
        <v>0</v>
      </c>
      <c r="V326" s="17">
        <f t="shared" si="75"/>
        <v>93.65</v>
      </c>
      <c r="W326" s="9">
        <v>97.51</v>
      </c>
      <c r="X326" s="9">
        <v>5.71</v>
      </c>
      <c r="Y326" s="9">
        <v>60.12</v>
      </c>
      <c r="Z326" s="9">
        <v>0</v>
      </c>
      <c r="AA326" s="17">
        <f t="shared" si="76"/>
        <v>163.34</v>
      </c>
      <c r="AB326" s="9">
        <v>429.31</v>
      </c>
      <c r="AC326" s="17">
        <f t="shared" si="77"/>
        <v>429.31</v>
      </c>
      <c r="AE326" s="17">
        <f t="shared" si="72"/>
        <v>1271.4499999999998</v>
      </c>
    </row>
    <row r="327" spans="1:31">
      <c r="A327" s="23">
        <v>42639</v>
      </c>
      <c r="B327" s="9">
        <v>42.54</v>
      </c>
      <c r="C327" s="9">
        <v>0</v>
      </c>
      <c r="D327" s="9">
        <v>0</v>
      </c>
      <c r="E327" s="17">
        <f t="shared" si="73"/>
        <v>42.54</v>
      </c>
      <c r="F327" s="9">
        <v>96</v>
      </c>
      <c r="G327" s="9">
        <v>0</v>
      </c>
      <c r="H327" s="9">
        <v>54.14</v>
      </c>
      <c r="I327" s="9">
        <v>444.52</v>
      </c>
      <c r="J327" s="9">
        <v>2.04</v>
      </c>
      <c r="K327" s="9">
        <v>0</v>
      </c>
      <c r="L327" s="9">
        <v>71.680000000000007</v>
      </c>
      <c r="M327" s="9">
        <v>570.16</v>
      </c>
      <c r="N327" s="9">
        <v>45.94</v>
      </c>
      <c r="O327" s="9">
        <v>0</v>
      </c>
      <c r="P327" s="9">
        <v>2.5</v>
      </c>
      <c r="Q327" s="9">
        <v>103</v>
      </c>
      <c r="R327" s="9">
        <v>0</v>
      </c>
      <c r="S327" s="17">
        <f t="shared" si="74"/>
        <v>1389.98</v>
      </c>
      <c r="T327" s="9">
        <v>403.9</v>
      </c>
      <c r="U327" s="9">
        <v>0</v>
      </c>
      <c r="V327" s="17">
        <f t="shared" si="75"/>
        <v>403.9</v>
      </c>
      <c r="W327" s="9">
        <v>8.43</v>
      </c>
      <c r="X327" s="9">
        <v>0</v>
      </c>
      <c r="Y327" s="9">
        <v>33.659999999999997</v>
      </c>
      <c r="Z327" s="9">
        <v>0</v>
      </c>
      <c r="AA327" s="17">
        <f t="shared" si="76"/>
        <v>42.089999999999996</v>
      </c>
      <c r="AB327" s="9">
        <v>229.96</v>
      </c>
      <c r="AC327" s="17">
        <f t="shared" si="77"/>
        <v>229.96</v>
      </c>
      <c r="AE327" s="17">
        <f t="shared" si="72"/>
        <v>2108.4700000000003</v>
      </c>
    </row>
    <row r="328" spans="1:31">
      <c r="A328" s="23">
        <v>42640</v>
      </c>
      <c r="B328" s="9">
        <v>3146.73</v>
      </c>
      <c r="C328" s="9">
        <v>0</v>
      </c>
      <c r="D328" s="9">
        <v>0</v>
      </c>
      <c r="E328" s="17">
        <f t="shared" si="73"/>
        <v>3146.73</v>
      </c>
      <c r="F328" s="9">
        <v>78.5</v>
      </c>
      <c r="G328" s="9">
        <v>4</v>
      </c>
      <c r="H328" s="9">
        <v>47.09</v>
      </c>
      <c r="I328" s="9">
        <v>1453.57</v>
      </c>
      <c r="J328" s="9">
        <v>4.24</v>
      </c>
      <c r="K328" s="9">
        <v>0</v>
      </c>
      <c r="L328" s="9">
        <v>330.86</v>
      </c>
      <c r="M328" s="9">
        <v>0</v>
      </c>
      <c r="N328" s="9">
        <v>104.94</v>
      </c>
      <c r="O328" s="9">
        <v>0</v>
      </c>
      <c r="P328" s="9">
        <v>0</v>
      </c>
      <c r="Q328" s="9">
        <v>322</v>
      </c>
      <c r="R328" s="9">
        <v>0</v>
      </c>
      <c r="S328" s="17">
        <f t="shared" si="74"/>
        <v>2345.1999999999998</v>
      </c>
      <c r="T328" s="9">
        <v>238.15</v>
      </c>
      <c r="U328" s="9">
        <v>0</v>
      </c>
      <c r="V328" s="17">
        <f t="shared" si="75"/>
        <v>238.15</v>
      </c>
      <c r="W328" s="9">
        <v>35.43</v>
      </c>
      <c r="X328" s="9">
        <v>0</v>
      </c>
      <c r="Y328" s="9">
        <v>95.77</v>
      </c>
      <c r="Z328" s="9">
        <v>0</v>
      </c>
      <c r="AA328" s="17">
        <f t="shared" si="76"/>
        <v>131.19999999999999</v>
      </c>
      <c r="AB328" s="9">
        <v>1181.8800000000001</v>
      </c>
      <c r="AC328" s="17">
        <f t="shared" si="77"/>
        <v>1181.8800000000001</v>
      </c>
      <c r="AE328" s="17">
        <f t="shared" si="72"/>
        <v>7043.16</v>
      </c>
    </row>
    <row r="329" spans="1:31">
      <c r="A329" s="23">
        <v>42641</v>
      </c>
      <c r="B329" s="9">
        <v>0</v>
      </c>
      <c r="C329" s="9">
        <v>0</v>
      </c>
      <c r="D329" s="9">
        <v>0</v>
      </c>
      <c r="E329" s="17">
        <f>SUM(B329:D329)</f>
        <v>0</v>
      </c>
      <c r="F329" s="9">
        <v>87</v>
      </c>
      <c r="G329" s="9">
        <v>1</v>
      </c>
      <c r="H329" s="9">
        <v>136.03</v>
      </c>
      <c r="I329" s="9">
        <v>405.55</v>
      </c>
      <c r="J329" s="9">
        <v>0.93</v>
      </c>
      <c r="K329" s="9">
        <v>6</v>
      </c>
      <c r="L329" s="9">
        <v>49.39</v>
      </c>
      <c r="M329" s="9">
        <v>366.98</v>
      </c>
      <c r="N329" s="9">
        <v>35.68</v>
      </c>
      <c r="O329" s="9">
        <v>0</v>
      </c>
      <c r="P329" s="9">
        <v>0</v>
      </c>
      <c r="Q329" s="9">
        <v>36</v>
      </c>
      <c r="R329" s="9">
        <v>0</v>
      </c>
      <c r="S329" s="17">
        <f t="shared" si="74"/>
        <v>1124.5600000000002</v>
      </c>
      <c r="T329" s="9">
        <v>257.7</v>
      </c>
      <c r="U329" s="9">
        <v>0</v>
      </c>
      <c r="V329" s="17">
        <f t="shared" si="75"/>
        <v>257.7</v>
      </c>
      <c r="W329" s="9">
        <v>2.83</v>
      </c>
      <c r="X329" s="9">
        <v>0</v>
      </c>
      <c r="Y329" s="9">
        <v>24.96</v>
      </c>
      <c r="Z329" s="9">
        <v>0</v>
      </c>
      <c r="AA329" s="17">
        <f t="shared" si="76"/>
        <v>27.79</v>
      </c>
      <c r="AB329" s="9">
        <v>21.6</v>
      </c>
      <c r="AC329" s="17">
        <f t="shared" si="77"/>
        <v>21.6</v>
      </c>
      <c r="AE329" s="17">
        <f t="shared" si="72"/>
        <v>1431.65</v>
      </c>
    </row>
    <row r="330" spans="1:31">
      <c r="A330" s="23">
        <v>42642</v>
      </c>
      <c r="B330" s="9">
        <v>226</v>
      </c>
      <c r="C330" s="9">
        <v>0</v>
      </c>
      <c r="D330" s="9">
        <v>0</v>
      </c>
      <c r="E330" s="17">
        <f t="shared" si="73"/>
        <v>226</v>
      </c>
      <c r="F330" s="9">
        <v>54</v>
      </c>
      <c r="G330" s="9">
        <v>0</v>
      </c>
      <c r="H330" s="9">
        <v>64.209999999999994</v>
      </c>
      <c r="I330" s="9">
        <v>1008.15</v>
      </c>
      <c r="J330" s="9">
        <v>7.02</v>
      </c>
      <c r="K330" s="9">
        <v>0</v>
      </c>
      <c r="L330" s="9">
        <v>88.22</v>
      </c>
      <c r="M330" s="9">
        <v>172</v>
      </c>
      <c r="N330" s="9">
        <v>69.7</v>
      </c>
      <c r="O330" s="9">
        <v>0</v>
      </c>
      <c r="P330" s="9">
        <v>15</v>
      </c>
      <c r="Q330" s="9">
        <v>0</v>
      </c>
      <c r="R330" s="9">
        <v>0</v>
      </c>
      <c r="S330" s="17">
        <f t="shared" si="74"/>
        <v>1478.3</v>
      </c>
      <c r="T330" s="9">
        <v>309</v>
      </c>
      <c r="U330" s="9">
        <v>0</v>
      </c>
      <c r="V330" s="17">
        <f t="shared" si="75"/>
        <v>309</v>
      </c>
      <c r="W330" s="9">
        <v>1.38</v>
      </c>
      <c r="X330" s="9">
        <v>0</v>
      </c>
      <c r="Y330" s="9">
        <v>20.71</v>
      </c>
      <c r="Z330" s="9">
        <v>149</v>
      </c>
      <c r="AA330" s="17">
        <f t="shared" si="76"/>
        <v>171.09</v>
      </c>
      <c r="AB330" s="9">
        <v>12.47</v>
      </c>
      <c r="AC330" s="17">
        <f t="shared" si="77"/>
        <v>12.47</v>
      </c>
      <c r="AE330" s="17">
        <f t="shared" si="72"/>
        <v>2196.8599999999997</v>
      </c>
    </row>
    <row r="331" spans="1:31">
      <c r="A331" s="23">
        <v>42643</v>
      </c>
      <c r="B331" s="9"/>
      <c r="C331" s="9"/>
      <c r="D331" s="9"/>
      <c r="E331" s="17">
        <f t="shared" si="73"/>
        <v>0</v>
      </c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17">
        <f t="shared" si="74"/>
        <v>0</v>
      </c>
      <c r="T331" s="9"/>
      <c r="U331" s="9"/>
      <c r="V331" s="17">
        <f t="shared" si="75"/>
        <v>0</v>
      </c>
      <c r="W331" s="9"/>
      <c r="X331" s="9"/>
      <c r="Y331" s="9"/>
      <c r="Z331" s="9"/>
      <c r="AA331" s="17">
        <f t="shared" si="76"/>
        <v>0</v>
      </c>
      <c r="AB331" s="9"/>
      <c r="AC331" s="17">
        <f t="shared" si="77"/>
        <v>0</v>
      </c>
      <c r="AE331" s="17">
        <f t="shared" si="72"/>
        <v>0</v>
      </c>
    </row>
    <row r="332" spans="1:31">
      <c r="B332" s="9"/>
      <c r="C332" s="9"/>
      <c r="D332" s="9"/>
      <c r="E332" s="17">
        <f t="shared" si="73"/>
        <v>0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17">
        <f t="shared" si="74"/>
        <v>0</v>
      </c>
      <c r="T332" s="9"/>
      <c r="U332" s="9"/>
      <c r="V332" s="17">
        <f t="shared" si="75"/>
        <v>0</v>
      </c>
      <c r="W332" s="9"/>
      <c r="X332" s="9"/>
      <c r="Y332" s="9"/>
      <c r="Z332" s="9"/>
      <c r="AA332" s="17">
        <f t="shared" si="76"/>
        <v>0</v>
      </c>
      <c r="AB332" s="9"/>
      <c r="AC332" s="17">
        <f t="shared" si="77"/>
        <v>0</v>
      </c>
      <c r="AE332" s="17">
        <f t="shared" si="72"/>
        <v>0</v>
      </c>
    </row>
    <row r="333" spans="1:31">
      <c r="B333" s="9"/>
      <c r="C333" s="9"/>
      <c r="D333" s="9"/>
      <c r="E333" s="17">
        <f t="shared" si="73"/>
        <v>0</v>
      </c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17">
        <f t="shared" si="74"/>
        <v>0</v>
      </c>
      <c r="T333" s="9"/>
      <c r="U333" s="9"/>
      <c r="V333" s="17">
        <f t="shared" si="75"/>
        <v>0</v>
      </c>
      <c r="W333" s="9"/>
      <c r="X333" s="9"/>
      <c r="Y333" s="9"/>
      <c r="Z333" s="9"/>
      <c r="AA333" s="17">
        <f t="shared" si="76"/>
        <v>0</v>
      </c>
      <c r="AB333" s="9"/>
      <c r="AC333" s="17">
        <f t="shared" si="77"/>
        <v>0</v>
      </c>
      <c r="AE333" s="17">
        <f t="shared" si="72"/>
        <v>0</v>
      </c>
    </row>
    <row r="334" spans="1:31">
      <c r="B334" s="9"/>
      <c r="C334" s="9"/>
      <c r="D334" s="9"/>
      <c r="E334" s="17">
        <f t="shared" si="73"/>
        <v>0</v>
      </c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17">
        <f t="shared" si="74"/>
        <v>0</v>
      </c>
      <c r="T334" s="9"/>
      <c r="U334" s="9"/>
      <c r="V334" s="17">
        <f t="shared" si="75"/>
        <v>0</v>
      </c>
      <c r="W334" s="9"/>
      <c r="X334" s="9"/>
      <c r="Y334" s="9"/>
      <c r="Z334" s="9"/>
      <c r="AA334" s="17">
        <f t="shared" si="76"/>
        <v>0</v>
      </c>
      <c r="AB334" s="9"/>
      <c r="AC334" s="17">
        <f t="shared" si="77"/>
        <v>0</v>
      </c>
      <c r="AE334" s="17">
        <f t="shared" si="72"/>
        <v>0</v>
      </c>
    </row>
    <row r="335" spans="1:31">
      <c r="B335" s="9"/>
      <c r="C335" s="9"/>
      <c r="D335" s="9"/>
      <c r="E335" s="17">
        <f t="shared" si="73"/>
        <v>0</v>
      </c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17">
        <f t="shared" si="74"/>
        <v>0</v>
      </c>
      <c r="T335" s="9"/>
      <c r="U335" s="9"/>
      <c r="V335" s="17">
        <f t="shared" si="75"/>
        <v>0</v>
      </c>
      <c r="W335" s="9"/>
      <c r="X335" s="9"/>
      <c r="Y335" s="9"/>
      <c r="Z335" s="9"/>
      <c r="AA335" s="17">
        <f t="shared" si="76"/>
        <v>0</v>
      </c>
      <c r="AB335" s="9"/>
      <c r="AC335" s="17">
        <f t="shared" si="77"/>
        <v>0</v>
      </c>
      <c r="AE335" s="17">
        <f t="shared" si="72"/>
        <v>0</v>
      </c>
    </row>
    <row r="336" spans="1:31">
      <c r="B336" s="9"/>
      <c r="C336" s="9"/>
      <c r="D336" s="9"/>
      <c r="E336" s="17">
        <f t="shared" si="73"/>
        <v>0</v>
      </c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17">
        <f t="shared" si="74"/>
        <v>0</v>
      </c>
      <c r="T336" s="9"/>
      <c r="U336" s="9"/>
      <c r="V336" s="17">
        <f t="shared" si="75"/>
        <v>0</v>
      </c>
      <c r="W336" s="9"/>
      <c r="X336" s="9"/>
      <c r="Y336" s="9"/>
      <c r="Z336" s="9"/>
      <c r="AA336" s="17">
        <f t="shared" si="76"/>
        <v>0</v>
      </c>
      <c r="AB336" s="9"/>
      <c r="AC336" s="17">
        <f t="shared" si="77"/>
        <v>0</v>
      </c>
      <c r="AE336" s="17">
        <f t="shared" si="72"/>
        <v>0</v>
      </c>
    </row>
    <row r="337" spans="1:33">
      <c r="B337" s="9"/>
      <c r="C337" s="9"/>
      <c r="D337" s="9"/>
      <c r="E337" s="17">
        <f t="shared" si="73"/>
        <v>0</v>
      </c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17">
        <f t="shared" si="74"/>
        <v>0</v>
      </c>
      <c r="T337" s="9"/>
      <c r="U337" s="9"/>
      <c r="V337" s="17">
        <f t="shared" si="75"/>
        <v>0</v>
      </c>
      <c r="W337" s="9"/>
      <c r="X337" s="9"/>
      <c r="Y337" s="9"/>
      <c r="Z337" s="9"/>
      <c r="AA337" s="17">
        <f t="shared" si="76"/>
        <v>0</v>
      </c>
      <c r="AB337" s="9"/>
      <c r="AC337" s="17">
        <f t="shared" si="77"/>
        <v>0</v>
      </c>
      <c r="AE337" s="17">
        <f t="shared" si="72"/>
        <v>0</v>
      </c>
    </row>
    <row r="338" spans="1:33">
      <c r="B338" s="9"/>
      <c r="C338" s="9"/>
      <c r="D338" s="9"/>
      <c r="E338" s="17">
        <f t="shared" si="73"/>
        <v>0</v>
      </c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17">
        <f t="shared" si="74"/>
        <v>0</v>
      </c>
      <c r="T338" s="9"/>
      <c r="U338" s="9"/>
      <c r="V338" s="17">
        <f t="shared" si="75"/>
        <v>0</v>
      </c>
      <c r="W338" s="9"/>
      <c r="X338" s="9"/>
      <c r="Y338" s="9"/>
      <c r="Z338" s="9"/>
      <c r="AA338" s="17">
        <f t="shared" si="76"/>
        <v>0</v>
      </c>
      <c r="AB338" s="9"/>
      <c r="AC338" s="17">
        <f t="shared" si="77"/>
        <v>0</v>
      </c>
      <c r="AE338" s="17">
        <f t="shared" si="72"/>
        <v>0</v>
      </c>
    </row>
    <row r="339" spans="1:33">
      <c r="B339" s="9"/>
      <c r="C339" s="9"/>
      <c r="D339" s="9"/>
      <c r="E339" s="17">
        <f t="shared" si="73"/>
        <v>0</v>
      </c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17">
        <f t="shared" si="74"/>
        <v>0</v>
      </c>
      <c r="T339" s="9"/>
      <c r="U339" s="9"/>
      <c r="V339" s="17">
        <f t="shared" si="75"/>
        <v>0</v>
      </c>
      <c r="W339" s="9"/>
      <c r="X339" s="9"/>
      <c r="Y339" s="9"/>
      <c r="Z339" s="9"/>
      <c r="AA339" s="17">
        <f t="shared" si="76"/>
        <v>0</v>
      </c>
      <c r="AB339" s="9"/>
      <c r="AC339" s="17">
        <f t="shared" si="77"/>
        <v>0</v>
      </c>
      <c r="AE339" s="17">
        <f t="shared" si="72"/>
        <v>0</v>
      </c>
    </row>
    <row r="340" spans="1:33">
      <c r="B340" s="9"/>
      <c r="C340" s="9"/>
      <c r="D340" s="9"/>
      <c r="E340" s="10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17"/>
      <c r="T340" s="9"/>
      <c r="U340" s="9"/>
      <c r="V340" s="17"/>
      <c r="W340" s="9"/>
      <c r="X340" s="9"/>
      <c r="Y340" s="9"/>
      <c r="Z340" s="9"/>
      <c r="AA340" s="17"/>
      <c r="AB340" s="9"/>
      <c r="AC340" s="17"/>
      <c r="AE340" s="17"/>
    </row>
    <row r="341" spans="1:33" ht="15.75">
      <c r="B341" s="9">
        <f>SUM(B309:B339)</f>
        <v>10175.290000000001</v>
      </c>
      <c r="C341" s="9">
        <f t="shared" ref="C341:AE341" si="78">SUM(C309:C339)</f>
        <v>0</v>
      </c>
      <c r="D341" s="9">
        <f t="shared" si="78"/>
        <v>3.43</v>
      </c>
      <c r="E341" s="9">
        <f t="shared" si="78"/>
        <v>10178.720000000001</v>
      </c>
      <c r="F341" s="9">
        <f t="shared" si="78"/>
        <v>1405</v>
      </c>
      <c r="G341" s="9">
        <f t="shared" si="78"/>
        <v>11</v>
      </c>
      <c r="H341" s="9">
        <f t="shared" si="78"/>
        <v>813.04000000000008</v>
      </c>
      <c r="I341" s="9">
        <f t="shared" si="78"/>
        <v>9423.0499999999993</v>
      </c>
      <c r="J341" s="9">
        <f t="shared" si="78"/>
        <v>137.54000000000002</v>
      </c>
      <c r="K341" s="9">
        <f t="shared" si="78"/>
        <v>54</v>
      </c>
      <c r="L341" s="9">
        <f t="shared" si="78"/>
        <v>2262.5</v>
      </c>
      <c r="M341" s="9">
        <f t="shared" si="78"/>
        <v>5002</v>
      </c>
      <c r="N341" s="9">
        <f t="shared" si="78"/>
        <v>716.49</v>
      </c>
      <c r="O341" s="9">
        <f t="shared" si="78"/>
        <v>780</v>
      </c>
      <c r="P341" s="9">
        <f t="shared" si="78"/>
        <v>50.5</v>
      </c>
      <c r="Q341" s="9">
        <f t="shared" si="78"/>
        <v>2473.16</v>
      </c>
      <c r="R341" s="9">
        <f t="shared" si="78"/>
        <v>0</v>
      </c>
      <c r="S341" s="9">
        <f t="shared" si="78"/>
        <v>23128.280000000002</v>
      </c>
      <c r="T341" s="9">
        <f t="shared" si="78"/>
        <v>4673.96</v>
      </c>
      <c r="U341" s="9">
        <f t="shared" si="78"/>
        <v>0</v>
      </c>
      <c r="V341" s="9">
        <f t="shared" si="78"/>
        <v>4673.96</v>
      </c>
      <c r="W341" s="9">
        <f t="shared" si="78"/>
        <v>1554.53</v>
      </c>
      <c r="X341" s="9">
        <f t="shared" si="78"/>
        <v>17.420000000000002</v>
      </c>
      <c r="Y341" s="9">
        <f t="shared" si="78"/>
        <v>1771.92</v>
      </c>
      <c r="Z341" s="9">
        <f t="shared" si="78"/>
        <v>149</v>
      </c>
      <c r="AA341" s="9">
        <f t="shared" si="78"/>
        <v>3492.8700000000003</v>
      </c>
      <c r="AB341" s="9">
        <f t="shared" si="78"/>
        <v>14335.429999999997</v>
      </c>
      <c r="AC341" s="9">
        <f t="shared" si="78"/>
        <v>14335.429999999997</v>
      </c>
      <c r="AD341" s="9">
        <f t="shared" si="78"/>
        <v>0</v>
      </c>
      <c r="AE341" s="9">
        <f t="shared" si="78"/>
        <v>55809.26</v>
      </c>
      <c r="AF341" s="9">
        <f t="shared" ref="AF341:AG341" si="79">SUM(AF320:AF340)</f>
        <v>0</v>
      </c>
      <c r="AG341" s="9">
        <f t="shared" si="79"/>
        <v>0</v>
      </c>
    </row>
    <row r="342" spans="1:33">
      <c r="B342" s="9"/>
      <c r="C342" s="9"/>
      <c r="D342" s="9"/>
      <c r="E342" s="10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10"/>
      <c r="T342" s="9"/>
      <c r="U342" s="9"/>
      <c r="V342" s="10"/>
      <c r="W342" s="9"/>
      <c r="X342" s="9"/>
      <c r="Y342" s="9"/>
      <c r="Z342" s="9"/>
      <c r="AA342" s="10"/>
      <c r="AB342" s="9"/>
      <c r="AC342" s="17" t="s">
        <v>98</v>
      </c>
      <c r="AE342" s="191">
        <v>35673.730000000003</v>
      </c>
    </row>
    <row r="343" spans="1:33">
      <c r="B343" s="9"/>
      <c r="C343" s="9"/>
      <c r="D343" s="9"/>
      <c r="E343" s="10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10"/>
      <c r="T343" s="9"/>
      <c r="U343" s="9"/>
      <c r="V343" s="10"/>
      <c r="W343" s="9"/>
      <c r="X343" s="9"/>
      <c r="Y343" s="9"/>
      <c r="Z343" s="9"/>
      <c r="AA343" s="10"/>
      <c r="AB343" s="9"/>
      <c r="AC343" s="17" t="s">
        <v>99</v>
      </c>
      <c r="AE343" s="191">
        <v>107021.18</v>
      </c>
    </row>
    <row r="344" spans="1:33" ht="20.25">
      <c r="B344" s="9"/>
      <c r="C344" s="9"/>
      <c r="D344" s="9"/>
      <c r="E344" s="37" t="s">
        <v>28</v>
      </c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17"/>
      <c r="T344" s="9"/>
      <c r="U344" s="9"/>
      <c r="V344" s="17"/>
      <c r="W344" s="9"/>
      <c r="X344" s="9"/>
      <c r="Y344" s="9"/>
      <c r="Z344" s="9"/>
      <c r="AA344" s="17"/>
      <c r="AB344" s="9"/>
      <c r="AC344" s="190" t="s">
        <v>100</v>
      </c>
      <c r="AE344" s="191">
        <v>0</v>
      </c>
    </row>
    <row r="345" spans="1:33" ht="23.25">
      <c r="B345" s="9"/>
      <c r="C345" s="9"/>
      <c r="D345" s="38" t="s">
        <v>32</v>
      </c>
      <c r="E345" s="17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17"/>
      <c r="T345" s="9"/>
      <c r="U345" s="9"/>
      <c r="V345" s="17"/>
      <c r="W345" s="9"/>
      <c r="X345" s="9"/>
      <c r="Y345" s="9"/>
      <c r="Z345" s="9"/>
      <c r="AA345" s="17"/>
      <c r="AB345" s="9"/>
      <c r="AE345" s="191">
        <f>SUM(AE341:AE344)</f>
        <v>198504.16999999998</v>
      </c>
    </row>
    <row r="346" spans="1:33">
      <c r="B346" s="9"/>
      <c r="C346" s="9"/>
      <c r="D346" s="9"/>
      <c r="E346" s="17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17"/>
      <c r="T346" s="9"/>
      <c r="U346" s="9"/>
      <c r="V346" s="17"/>
      <c r="W346" s="9"/>
      <c r="X346" s="9"/>
      <c r="Y346" s="9"/>
      <c r="Z346" s="9"/>
      <c r="AA346" s="17"/>
      <c r="AB346" s="9"/>
      <c r="AC346" s="17"/>
      <c r="AE346" s="17"/>
    </row>
    <row r="347" spans="1:33">
      <c r="B347" s="32">
        <v>85119001</v>
      </c>
      <c r="C347" s="32">
        <v>85119003</v>
      </c>
      <c r="D347" s="32">
        <v>85119018</v>
      </c>
      <c r="E347" s="33">
        <v>21310001</v>
      </c>
      <c r="F347" s="32">
        <v>85801005</v>
      </c>
      <c r="G347" s="32">
        <v>858011006</v>
      </c>
      <c r="H347" s="32">
        <v>85801008</v>
      </c>
      <c r="I347" s="32">
        <v>85801009</v>
      </c>
      <c r="J347" s="32">
        <v>85801099</v>
      </c>
      <c r="K347" s="32">
        <v>85801011</v>
      </c>
      <c r="L347" s="32">
        <v>85801014</v>
      </c>
      <c r="M347" s="32">
        <v>85801015</v>
      </c>
      <c r="N347" s="32">
        <v>85801017</v>
      </c>
      <c r="O347" s="32">
        <v>85801018</v>
      </c>
      <c r="P347" s="32">
        <v>85801019</v>
      </c>
      <c r="Q347" s="32">
        <v>95803010</v>
      </c>
      <c r="R347" s="32">
        <v>85803099</v>
      </c>
      <c r="S347" s="34">
        <v>21312001</v>
      </c>
      <c r="T347" s="32">
        <v>85807001</v>
      </c>
      <c r="U347" s="32">
        <v>85807099</v>
      </c>
      <c r="V347" s="34">
        <v>21314001</v>
      </c>
      <c r="W347" s="32">
        <v>85601002</v>
      </c>
      <c r="X347" s="32">
        <v>85601012</v>
      </c>
      <c r="Y347" s="32">
        <v>85601014</v>
      </c>
      <c r="Z347" s="32">
        <v>85909099</v>
      </c>
      <c r="AA347" s="34">
        <v>21315001</v>
      </c>
      <c r="AB347" s="32"/>
      <c r="AC347" s="17"/>
      <c r="AE347" s="17"/>
    </row>
    <row r="348" spans="1:33" ht="63.75">
      <c r="A348" s="39" t="s">
        <v>43</v>
      </c>
      <c r="B348" s="29" t="s">
        <v>0</v>
      </c>
      <c r="C348" s="29" t="s">
        <v>1</v>
      </c>
      <c r="D348" s="29" t="s">
        <v>2</v>
      </c>
      <c r="E348" s="35" t="s">
        <v>22</v>
      </c>
      <c r="F348" s="29" t="s">
        <v>3</v>
      </c>
      <c r="G348" s="29" t="s">
        <v>4</v>
      </c>
      <c r="H348" s="29" t="s">
        <v>5</v>
      </c>
      <c r="I348" s="29" t="s">
        <v>6</v>
      </c>
      <c r="J348" s="29" t="s">
        <v>7</v>
      </c>
      <c r="K348" s="29" t="s">
        <v>8</v>
      </c>
      <c r="L348" s="29" t="s">
        <v>9</v>
      </c>
      <c r="M348" s="29" t="s">
        <v>10</v>
      </c>
      <c r="N348" s="29" t="s">
        <v>11</v>
      </c>
      <c r="O348" s="29" t="s">
        <v>12</v>
      </c>
      <c r="P348" s="29" t="s">
        <v>13</v>
      </c>
      <c r="Q348" s="29" t="s">
        <v>14</v>
      </c>
      <c r="R348" s="29" t="s">
        <v>15</v>
      </c>
      <c r="S348" s="36" t="s">
        <v>23</v>
      </c>
      <c r="T348" s="29" t="s">
        <v>25</v>
      </c>
      <c r="U348" s="29" t="s">
        <v>16</v>
      </c>
      <c r="V348" s="36" t="s">
        <v>24</v>
      </c>
      <c r="W348" s="29" t="s">
        <v>17</v>
      </c>
      <c r="X348" s="29" t="s">
        <v>18</v>
      </c>
      <c r="Y348" s="29" t="s">
        <v>19</v>
      </c>
      <c r="Z348" s="29" t="s">
        <v>20</v>
      </c>
      <c r="AA348" s="36" t="s">
        <v>26</v>
      </c>
      <c r="AB348" s="29" t="s">
        <v>21</v>
      </c>
      <c r="AC348" s="36" t="s">
        <v>27</v>
      </c>
      <c r="AD348" s="31"/>
      <c r="AE348" s="30" t="s">
        <v>29</v>
      </c>
    </row>
    <row r="349" spans="1:33">
      <c r="B349" s="9"/>
      <c r="C349" s="9"/>
      <c r="D349" s="9"/>
      <c r="E349" s="17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17"/>
      <c r="T349" s="9"/>
      <c r="U349" s="9"/>
      <c r="V349" s="17"/>
      <c r="W349" s="9"/>
      <c r="X349" s="9"/>
      <c r="Y349" s="9"/>
      <c r="Z349" s="9"/>
      <c r="AA349" s="17"/>
      <c r="AB349" s="9"/>
      <c r="AC349" s="17"/>
      <c r="AE349" s="17"/>
    </row>
    <row r="350" spans="1:33">
      <c r="A350" s="23">
        <v>42646</v>
      </c>
      <c r="B350" s="9">
        <v>7.21</v>
      </c>
      <c r="C350" s="9">
        <v>0</v>
      </c>
      <c r="D350" s="9">
        <v>0</v>
      </c>
      <c r="E350" s="17">
        <f>SUM(B350:D350)</f>
        <v>7.21</v>
      </c>
      <c r="F350" s="9">
        <v>107.5</v>
      </c>
      <c r="G350" s="9">
        <v>1</v>
      </c>
      <c r="H350" s="9">
        <v>106.8</v>
      </c>
      <c r="I350" s="9">
        <v>502.47</v>
      </c>
      <c r="J350" s="9">
        <v>4.91</v>
      </c>
      <c r="K350" s="9">
        <v>6</v>
      </c>
      <c r="L350" s="9">
        <v>95.01</v>
      </c>
      <c r="M350" s="9">
        <v>536.51</v>
      </c>
      <c r="N350" s="9">
        <v>119.44</v>
      </c>
      <c r="O350" s="9">
        <v>0</v>
      </c>
      <c r="P350" s="9">
        <v>8</v>
      </c>
      <c r="Q350" s="9">
        <v>103</v>
      </c>
      <c r="R350" s="9">
        <v>0</v>
      </c>
      <c r="S350" s="17">
        <f>SUM(F350:R350)</f>
        <v>1590.6399999999999</v>
      </c>
      <c r="T350" s="9">
        <v>196.4</v>
      </c>
      <c r="U350" s="9">
        <v>0</v>
      </c>
      <c r="V350" s="17">
        <f>SUM(T350:U350)</f>
        <v>196.4</v>
      </c>
      <c r="W350" s="9">
        <v>81.05</v>
      </c>
      <c r="X350" s="9">
        <v>5.71</v>
      </c>
      <c r="Y350" s="9">
        <v>97.56</v>
      </c>
      <c r="Z350" s="9">
        <v>0</v>
      </c>
      <c r="AA350" s="17">
        <f>SUM(W350:Z350)</f>
        <v>184.32</v>
      </c>
      <c r="AB350" s="9">
        <v>736.12</v>
      </c>
      <c r="AC350" s="17">
        <f>SUM(AB350)</f>
        <v>736.12</v>
      </c>
      <c r="AE350" s="17">
        <f t="shared" ref="AE350:AE378" si="80">AC350+AA350+V350+S350+E350</f>
        <v>2714.69</v>
      </c>
    </row>
    <row r="351" spans="1:33">
      <c r="A351" s="23">
        <v>42647</v>
      </c>
      <c r="B351" s="9">
        <v>0</v>
      </c>
      <c r="C351" s="9">
        <v>0</v>
      </c>
      <c r="D351" s="9">
        <v>0</v>
      </c>
      <c r="E351" s="17">
        <f t="shared" ref="E351:E378" si="81">SUM(B351:D351)</f>
        <v>0</v>
      </c>
      <c r="F351" s="9">
        <v>51.5</v>
      </c>
      <c r="G351" s="9">
        <v>0</v>
      </c>
      <c r="H351" s="9">
        <v>38.5</v>
      </c>
      <c r="I351" s="9">
        <v>397.61</v>
      </c>
      <c r="J351" s="9">
        <v>4.66</v>
      </c>
      <c r="K351" s="9">
        <v>0</v>
      </c>
      <c r="L351" s="9">
        <v>108.44</v>
      </c>
      <c r="M351" s="9">
        <v>0</v>
      </c>
      <c r="N351" s="9">
        <v>30.93</v>
      </c>
      <c r="O351" s="9">
        <v>0</v>
      </c>
      <c r="P351" s="9">
        <v>7.5</v>
      </c>
      <c r="Q351" s="9">
        <v>5</v>
      </c>
      <c r="R351" s="9">
        <v>0</v>
      </c>
      <c r="S351" s="17">
        <f t="shared" ref="S351:S378" si="82">SUM(F351:R351)</f>
        <v>644.14</v>
      </c>
      <c r="T351" s="9">
        <v>97.15</v>
      </c>
      <c r="U351" s="9">
        <v>0</v>
      </c>
      <c r="V351" s="17">
        <f t="shared" ref="V351:V378" si="83">SUM(T351:U351)</f>
        <v>97.15</v>
      </c>
      <c r="W351" s="9">
        <v>74.12</v>
      </c>
      <c r="X351" s="9">
        <v>0</v>
      </c>
      <c r="Y351" s="9">
        <v>93.07</v>
      </c>
      <c r="Z351" s="9">
        <v>0</v>
      </c>
      <c r="AA351" s="17">
        <f>SUM(W351:Z351)</f>
        <v>167.19</v>
      </c>
      <c r="AB351" s="9">
        <v>1487.57</v>
      </c>
      <c r="AC351" s="17">
        <f t="shared" ref="AC351:AC378" si="84">SUM(AB351)</f>
        <v>1487.57</v>
      </c>
      <c r="AE351" s="17">
        <f t="shared" si="80"/>
        <v>2396.0500000000002</v>
      </c>
    </row>
    <row r="352" spans="1:33">
      <c r="A352" s="23">
        <v>42648</v>
      </c>
      <c r="B352" s="9">
        <v>391.5</v>
      </c>
      <c r="C352" s="9">
        <v>0</v>
      </c>
      <c r="D352" s="9">
        <v>0</v>
      </c>
      <c r="E352" s="17">
        <f t="shared" si="81"/>
        <v>391.5</v>
      </c>
      <c r="F352" s="9">
        <v>63</v>
      </c>
      <c r="G352" s="9">
        <v>1</v>
      </c>
      <c r="H352" s="9">
        <v>33.1</v>
      </c>
      <c r="I352" s="9">
        <v>1345.86</v>
      </c>
      <c r="J352" s="9">
        <v>0.83</v>
      </c>
      <c r="K352" s="9">
        <v>0</v>
      </c>
      <c r="L352" s="9">
        <v>117.53</v>
      </c>
      <c r="M352" s="9">
        <v>291.27</v>
      </c>
      <c r="N352" s="9">
        <v>107.12</v>
      </c>
      <c r="O352" s="9">
        <v>0</v>
      </c>
      <c r="P352" s="9">
        <v>5</v>
      </c>
      <c r="Q352" s="9">
        <v>280.64</v>
      </c>
      <c r="R352" s="9">
        <v>0</v>
      </c>
      <c r="S352" s="17">
        <f t="shared" si="82"/>
        <v>2245.3499999999995</v>
      </c>
      <c r="T352" s="9">
        <v>86.15</v>
      </c>
      <c r="U352" s="9">
        <v>0</v>
      </c>
      <c r="V352" s="17">
        <f t="shared" si="83"/>
        <v>86.15</v>
      </c>
      <c r="W352" s="9">
        <v>5.24</v>
      </c>
      <c r="X352" s="9">
        <v>0</v>
      </c>
      <c r="Y352" s="9">
        <v>13.71</v>
      </c>
      <c r="Z352" s="9">
        <v>0</v>
      </c>
      <c r="AA352" s="17">
        <f t="shared" ref="AA352:AA358" si="85">SUM(W352:Z352)</f>
        <v>18.950000000000003</v>
      </c>
      <c r="AB352" s="9">
        <v>36.25</v>
      </c>
      <c r="AC352" s="17">
        <f t="shared" si="84"/>
        <v>36.25</v>
      </c>
      <c r="AE352" s="17">
        <f t="shared" si="80"/>
        <v>2778.1999999999994</v>
      </c>
    </row>
    <row r="353" spans="1:31">
      <c r="A353" s="23">
        <v>42649</v>
      </c>
      <c r="B353" s="9">
        <v>0</v>
      </c>
      <c r="C353" s="9">
        <v>0</v>
      </c>
      <c r="D353" s="9">
        <v>0</v>
      </c>
      <c r="E353" s="17">
        <f t="shared" si="81"/>
        <v>0</v>
      </c>
      <c r="F353" s="9">
        <v>59</v>
      </c>
      <c r="G353" s="9">
        <v>1</v>
      </c>
      <c r="H353" s="9">
        <v>22.59</v>
      </c>
      <c r="I353" s="9">
        <v>92.24</v>
      </c>
      <c r="J353" s="9">
        <v>1.62</v>
      </c>
      <c r="K353" s="9">
        <v>12</v>
      </c>
      <c r="L353" s="9">
        <v>98.24</v>
      </c>
      <c r="M353" s="9">
        <v>193.04</v>
      </c>
      <c r="N353" s="9">
        <v>12.82</v>
      </c>
      <c r="O353" s="9">
        <v>0</v>
      </c>
      <c r="P353" s="9">
        <v>0</v>
      </c>
      <c r="Q353" s="9">
        <v>5</v>
      </c>
      <c r="R353" s="9">
        <v>0</v>
      </c>
      <c r="S353" s="17">
        <f t="shared" si="82"/>
        <v>497.55</v>
      </c>
      <c r="T353" s="9">
        <v>57.95</v>
      </c>
      <c r="U353" s="9">
        <v>0</v>
      </c>
      <c r="V353" s="17">
        <f t="shared" si="83"/>
        <v>57.95</v>
      </c>
      <c r="W353" s="9">
        <v>15.58</v>
      </c>
      <c r="X353" s="9">
        <v>3</v>
      </c>
      <c r="Y353" s="9">
        <v>59.37</v>
      </c>
      <c r="Z353" s="9">
        <v>0</v>
      </c>
      <c r="AA353" s="17">
        <f t="shared" si="85"/>
        <v>77.949999999999989</v>
      </c>
      <c r="AB353" s="9">
        <v>1700</v>
      </c>
      <c r="AC353" s="17">
        <f t="shared" si="84"/>
        <v>1700</v>
      </c>
      <c r="AE353" s="17">
        <f t="shared" si="80"/>
        <v>2333.4500000000003</v>
      </c>
    </row>
    <row r="354" spans="1:31">
      <c r="A354" s="23">
        <v>42650</v>
      </c>
      <c r="B354" s="9">
        <v>0</v>
      </c>
      <c r="C354" s="9">
        <v>0</v>
      </c>
      <c r="D354" s="9">
        <v>0</v>
      </c>
      <c r="E354" s="17">
        <f t="shared" si="81"/>
        <v>0</v>
      </c>
      <c r="F354" s="9">
        <v>55.5</v>
      </c>
      <c r="G354" s="9">
        <v>2</v>
      </c>
      <c r="H354" s="9">
        <v>57.09</v>
      </c>
      <c r="I354" s="9">
        <v>231.33</v>
      </c>
      <c r="J354" s="9">
        <v>13.23</v>
      </c>
      <c r="K354" s="9">
        <v>0</v>
      </c>
      <c r="L354" s="9">
        <v>48.44</v>
      </c>
      <c r="M354" s="9">
        <v>98</v>
      </c>
      <c r="N354" s="9">
        <v>32.75</v>
      </c>
      <c r="O354" s="9">
        <v>0</v>
      </c>
      <c r="P354" s="9">
        <v>0</v>
      </c>
      <c r="Q354" s="9">
        <v>57.78</v>
      </c>
      <c r="R354" s="9">
        <v>0</v>
      </c>
      <c r="S354" s="17">
        <f t="shared" si="82"/>
        <v>596.12</v>
      </c>
      <c r="T354" s="9">
        <v>70.150000000000006</v>
      </c>
      <c r="U354" s="9">
        <v>0</v>
      </c>
      <c r="V354" s="17">
        <f t="shared" si="83"/>
        <v>70.150000000000006</v>
      </c>
      <c r="W354" s="9">
        <v>11.74</v>
      </c>
      <c r="X354" s="9">
        <v>0</v>
      </c>
      <c r="Y354" s="9">
        <v>22.23</v>
      </c>
      <c r="Z354" s="9">
        <v>25</v>
      </c>
      <c r="AA354" s="17">
        <f>SUM(W354:Z354)</f>
        <v>58.97</v>
      </c>
      <c r="AB354" s="9">
        <v>448.96</v>
      </c>
      <c r="AC354" s="17">
        <f t="shared" si="84"/>
        <v>448.96</v>
      </c>
      <c r="AE354" s="17">
        <f t="shared" si="80"/>
        <v>1174.1999999999998</v>
      </c>
    </row>
    <row r="355" spans="1:31">
      <c r="A355" s="23">
        <v>42653</v>
      </c>
      <c r="B355" s="9">
        <v>1144.75</v>
      </c>
      <c r="C355" s="9">
        <v>0</v>
      </c>
      <c r="D355" s="9">
        <v>0</v>
      </c>
      <c r="E355" s="17">
        <f t="shared" si="81"/>
        <v>1144.75</v>
      </c>
      <c r="F355" s="9">
        <v>99</v>
      </c>
      <c r="G355" s="9">
        <v>1</v>
      </c>
      <c r="H355" s="9">
        <v>16.36</v>
      </c>
      <c r="I355" s="9">
        <v>1030.33</v>
      </c>
      <c r="J355" s="9">
        <v>4.13</v>
      </c>
      <c r="K355" s="9">
        <v>0</v>
      </c>
      <c r="L355" s="9">
        <v>190.2</v>
      </c>
      <c r="M355" s="9">
        <v>660.49</v>
      </c>
      <c r="N355" s="9">
        <v>79.459999999999994</v>
      </c>
      <c r="O355" s="9">
        <v>0</v>
      </c>
      <c r="P355" s="9">
        <v>10</v>
      </c>
      <c r="Q355" s="9">
        <v>45</v>
      </c>
      <c r="R355" s="9">
        <v>0</v>
      </c>
      <c r="S355" s="17">
        <f t="shared" si="82"/>
        <v>2135.9699999999998</v>
      </c>
      <c r="T355" s="9">
        <v>252.6</v>
      </c>
      <c r="U355" s="9">
        <v>0</v>
      </c>
      <c r="V355" s="17">
        <f t="shared" si="83"/>
        <v>252.6</v>
      </c>
      <c r="W355" s="9">
        <v>26.15</v>
      </c>
      <c r="X355" s="9">
        <v>0</v>
      </c>
      <c r="Y355" s="9">
        <v>212.44</v>
      </c>
      <c r="Z355" s="9">
        <v>0</v>
      </c>
      <c r="AA355" s="17">
        <f t="shared" si="85"/>
        <v>238.59</v>
      </c>
      <c r="AB355" s="9">
        <v>1121.3699999999999</v>
      </c>
      <c r="AC355" s="17">
        <f t="shared" si="84"/>
        <v>1121.3699999999999</v>
      </c>
      <c r="AE355" s="17">
        <f t="shared" si="80"/>
        <v>4893.28</v>
      </c>
    </row>
    <row r="356" spans="1:31">
      <c r="A356" s="23">
        <v>42654</v>
      </c>
      <c r="B356" s="9">
        <v>0</v>
      </c>
      <c r="C356" s="9">
        <v>0</v>
      </c>
      <c r="D356" s="9">
        <v>0</v>
      </c>
      <c r="E356" s="17">
        <f t="shared" si="81"/>
        <v>0</v>
      </c>
      <c r="F356" s="9">
        <v>99.5</v>
      </c>
      <c r="G356" s="9">
        <v>0</v>
      </c>
      <c r="H356" s="9">
        <v>55.18</v>
      </c>
      <c r="I356" s="9">
        <v>181.76</v>
      </c>
      <c r="J356" s="9">
        <v>9.18</v>
      </c>
      <c r="K356" s="9">
        <v>0</v>
      </c>
      <c r="L356" s="9">
        <v>32.26</v>
      </c>
      <c r="M356" s="9">
        <v>0</v>
      </c>
      <c r="N356" s="9">
        <v>35.770000000000003</v>
      </c>
      <c r="O356" s="9">
        <v>0</v>
      </c>
      <c r="P356" s="9">
        <v>0</v>
      </c>
      <c r="Q356" s="9">
        <v>15</v>
      </c>
      <c r="R356" s="9">
        <v>0</v>
      </c>
      <c r="S356" s="17">
        <f t="shared" si="82"/>
        <v>428.65</v>
      </c>
      <c r="T356" s="9">
        <v>26.7</v>
      </c>
      <c r="U356" s="9">
        <v>0</v>
      </c>
      <c r="V356" s="17">
        <f t="shared" si="83"/>
        <v>26.7</v>
      </c>
      <c r="W356" s="9">
        <v>25.52</v>
      </c>
      <c r="X356" s="9">
        <v>11.42</v>
      </c>
      <c r="Y356" s="9">
        <v>54.1</v>
      </c>
      <c r="Z356" s="9">
        <v>0</v>
      </c>
      <c r="AA356" s="17">
        <f t="shared" si="85"/>
        <v>91.039999999999992</v>
      </c>
      <c r="AB356" s="9">
        <v>221.4</v>
      </c>
      <c r="AC356" s="17">
        <f t="shared" si="84"/>
        <v>221.4</v>
      </c>
      <c r="AE356" s="17">
        <f t="shared" si="80"/>
        <v>767.79</v>
      </c>
    </row>
    <row r="357" spans="1:31">
      <c r="A357" s="23">
        <v>42655</v>
      </c>
      <c r="B357" s="9">
        <v>0</v>
      </c>
      <c r="C357" s="9">
        <v>0</v>
      </c>
      <c r="D357" s="9">
        <v>0</v>
      </c>
      <c r="E357" s="17">
        <f t="shared" si="81"/>
        <v>0</v>
      </c>
      <c r="F357" s="9">
        <v>92</v>
      </c>
      <c r="G357" s="9">
        <v>1</v>
      </c>
      <c r="H357" s="9">
        <v>31.04</v>
      </c>
      <c r="I357" s="9">
        <v>49.25</v>
      </c>
      <c r="J357" s="9">
        <v>5.87</v>
      </c>
      <c r="K357" s="9">
        <v>6</v>
      </c>
      <c r="L357" s="9">
        <v>20.37</v>
      </c>
      <c r="M357" s="9">
        <v>258.39</v>
      </c>
      <c r="N357" s="9">
        <v>17.079999999999998</v>
      </c>
      <c r="O357" s="9">
        <v>0</v>
      </c>
      <c r="P357" s="9">
        <v>5</v>
      </c>
      <c r="Q357" s="9">
        <v>68.02</v>
      </c>
      <c r="R357" s="9">
        <v>0</v>
      </c>
      <c r="S357" s="17">
        <f t="shared" si="82"/>
        <v>554.02</v>
      </c>
      <c r="T357" s="9">
        <v>132.41999999999999</v>
      </c>
      <c r="U357" s="9">
        <v>0</v>
      </c>
      <c r="V357" s="17">
        <f t="shared" si="83"/>
        <v>132.41999999999999</v>
      </c>
      <c r="W357" s="9">
        <v>0.02</v>
      </c>
      <c r="X357" s="9">
        <v>6</v>
      </c>
      <c r="Y357" s="9">
        <v>17.32</v>
      </c>
      <c r="Z357" s="9">
        <v>0</v>
      </c>
      <c r="AA357" s="17">
        <f t="shared" si="85"/>
        <v>23.34</v>
      </c>
      <c r="AB357" s="9">
        <v>0</v>
      </c>
      <c r="AC357" s="17">
        <f t="shared" si="84"/>
        <v>0</v>
      </c>
      <c r="AE357" s="17">
        <f t="shared" si="80"/>
        <v>709.78</v>
      </c>
    </row>
    <row r="358" spans="1:31">
      <c r="A358" s="23">
        <v>42656</v>
      </c>
      <c r="B358" s="9">
        <v>0</v>
      </c>
      <c r="C358" s="9">
        <v>0</v>
      </c>
      <c r="D358" s="9">
        <v>0</v>
      </c>
      <c r="E358" s="17">
        <f t="shared" si="81"/>
        <v>0</v>
      </c>
      <c r="F358" s="9">
        <v>74.5</v>
      </c>
      <c r="G358" s="9">
        <v>0</v>
      </c>
      <c r="H358" s="9">
        <v>36.479999999999997</v>
      </c>
      <c r="I358" s="9">
        <v>48.32</v>
      </c>
      <c r="J358" s="9">
        <v>4.34</v>
      </c>
      <c r="K358" s="9">
        <v>0</v>
      </c>
      <c r="L358" s="9">
        <v>55.15</v>
      </c>
      <c r="M358" s="9">
        <v>200.55</v>
      </c>
      <c r="N358" s="9">
        <v>12.25</v>
      </c>
      <c r="O358" s="9">
        <v>0</v>
      </c>
      <c r="P358" s="9">
        <v>0</v>
      </c>
      <c r="Q358" s="9">
        <v>536.6</v>
      </c>
      <c r="R358" s="9">
        <v>0</v>
      </c>
      <c r="S358" s="17">
        <f t="shared" si="82"/>
        <v>968.19</v>
      </c>
      <c r="T358" s="9">
        <v>339.94</v>
      </c>
      <c r="U358" s="9">
        <v>0</v>
      </c>
      <c r="V358" s="17">
        <f t="shared" si="83"/>
        <v>339.94</v>
      </c>
      <c r="W358" s="9">
        <v>4.3499999999999996</v>
      </c>
      <c r="X358" s="9">
        <v>0</v>
      </c>
      <c r="Y358" s="9">
        <v>13.35</v>
      </c>
      <c r="Z358" s="9">
        <v>11</v>
      </c>
      <c r="AA358" s="17">
        <f t="shared" si="85"/>
        <v>28.7</v>
      </c>
      <c r="AB358" s="9">
        <v>52.2</v>
      </c>
      <c r="AC358" s="17">
        <f t="shared" si="84"/>
        <v>52.2</v>
      </c>
      <c r="AE358" s="17">
        <f t="shared" si="80"/>
        <v>1389.0300000000002</v>
      </c>
    </row>
    <row r="359" spans="1:31">
      <c r="A359" s="23">
        <v>42657</v>
      </c>
      <c r="B359" s="9">
        <v>1353.27</v>
      </c>
      <c r="C359" s="9">
        <v>0</v>
      </c>
      <c r="D359" s="9">
        <v>0</v>
      </c>
      <c r="E359" s="17">
        <f t="shared" si="81"/>
        <v>1353.27</v>
      </c>
      <c r="F359" s="9">
        <v>89.5</v>
      </c>
      <c r="G359" s="9">
        <v>0</v>
      </c>
      <c r="H359" s="9">
        <v>30.57</v>
      </c>
      <c r="I359" s="9">
        <v>829.65</v>
      </c>
      <c r="J359" s="9">
        <v>4.96</v>
      </c>
      <c r="K359" s="9">
        <v>6</v>
      </c>
      <c r="L359" s="9">
        <v>137.88</v>
      </c>
      <c r="M359" s="9">
        <v>161.82</v>
      </c>
      <c r="N359" s="9">
        <v>49.3</v>
      </c>
      <c r="O359" s="9">
        <v>0</v>
      </c>
      <c r="P359" s="9">
        <v>0</v>
      </c>
      <c r="Q359" s="9">
        <v>8</v>
      </c>
      <c r="R359" s="9">
        <v>0</v>
      </c>
      <c r="S359" s="17">
        <f t="shared" si="82"/>
        <v>1317.6799999999998</v>
      </c>
      <c r="T359" s="9">
        <v>284.82</v>
      </c>
      <c r="U359" s="9">
        <v>0</v>
      </c>
      <c r="V359" s="17">
        <f t="shared" si="83"/>
        <v>284.82</v>
      </c>
      <c r="W359" s="9">
        <v>6.25</v>
      </c>
      <c r="X359" s="9">
        <v>3</v>
      </c>
      <c r="Y359" s="9">
        <v>14.96</v>
      </c>
      <c r="Z359" s="9">
        <v>0</v>
      </c>
      <c r="AA359" s="17">
        <f t="shared" ref="AA359:AA378" si="86">SUM(W359:Z359)</f>
        <v>24.21</v>
      </c>
      <c r="AB359" s="9">
        <v>102.26</v>
      </c>
      <c r="AC359" s="17">
        <f>SUM(AB359)</f>
        <v>102.26</v>
      </c>
      <c r="AE359" s="17">
        <f t="shared" si="80"/>
        <v>3082.24</v>
      </c>
    </row>
    <row r="360" spans="1:31">
      <c r="A360" s="23">
        <v>42660</v>
      </c>
      <c r="B360" s="9">
        <v>0</v>
      </c>
      <c r="C360" s="9">
        <v>0</v>
      </c>
      <c r="D360" s="9">
        <v>0</v>
      </c>
      <c r="E360" s="17">
        <f t="shared" si="81"/>
        <v>0</v>
      </c>
      <c r="F360" s="9">
        <v>103.5</v>
      </c>
      <c r="G360" s="9">
        <v>0</v>
      </c>
      <c r="H360" s="9">
        <v>96.83</v>
      </c>
      <c r="I360" s="9">
        <v>768.91</v>
      </c>
      <c r="J360" s="9">
        <v>1.38</v>
      </c>
      <c r="K360" s="9">
        <v>0</v>
      </c>
      <c r="L360" s="9">
        <v>97.8</v>
      </c>
      <c r="M360" s="9">
        <v>566.70000000000005</v>
      </c>
      <c r="N360" s="9">
        <v>55.71</v>
      </c>
      <c r="O360" s="9">
        <v>0</v>
      </c>
      <c r="P360" s="9">
        <v>0</v>
      </c>
      <c r="Q360" s="9">
        <v>84.38</v>
      </c>
      <c r="R360" s="9">
        <v>0</v>
      </c>
      <c r="S360" s="17">
        <f t="shared" si="82"/>
        <v>1775.21</v>
      </c>
      <c r="T360" s="9">
        <v>570.11</v>
      </c>
      <c r="U360" s="9">
        <v>0</v>
      </c>
      <c r="V360" s="17">
        <f t="shared" si="83"/>
        <v>570.11</v>
      </c>
      <c r="W360" s="9">
        <v>23.54</v>
      </c>
      <c r="X360" s="9">
        <v>0</v>
      </c>
      <c r="Y360" s="9">
        <v>49.14</v>
      </c>
      <c r="Z360" s="9">
        <v>0</v>
      </c>
      <c r="AA360" s="17">
        <f t="shared" si="86"/>
        <v>72.680000000000007</v>
      </c>
      <c r="AB360" s="9">
        <v>276.02</v>
      </c>
      <c r="AC360" s="17">
        <f t="shared" si="84"/>
        <v>276.02</v>
      </c>
      <c r="AE360" s="17">
        <f t="shared" si="80"/>
        <v>2694.02</v>
      </c>
    </row>
    <row r="361" spans="1:31">
      <c r="A361" s="23">
        <v>42661</v>
      </c>
      <c r="B361" s="9">
        <v>0</v>
      </c>
      <c r="C361" s="9">
        <v>0</v>
      </c>
      <c r="D361" s="9">
        <v>0</v>
      </c>
      <c r="E361" s="17">
        <f t="shared" si="81"/>
        <v>0</v>
      </c>
      <c r="F361" s="9">
        <v>58</v>
      </c>
      <c r="G361" s="9">
        <v>1</v>
      </c>
      <c r="H361" s="9">
        <v>34.49</v>
      </c>
      <c r="I361" s="9">
        <v>99.18</v>
      </c>
      <c r="J361" s="9">
        <v>19.73</v>
      </c>
      <c r="K361" s="9">
        <v>0</v>
      </c>
      <c r="L361" s="9">
        <v>29.79</v>
      </c>
      <c r="M361" s="9">
        <v>0</v>
      </c>
      <c r="N361" s="9">
        <v>21.34</v>
      </c>
      <c r="O361" s="9">
        <v>0</v>
      </c>
      <c r="P361" s="9">
        <v>0</v>
      </c>
      <c r="Q361" s="9">
        <v>28</v>
      </c>
      <c r="R361" s="9">
        <v>0</v>
      </c>
      <c r="S361" s="17">
        <f t="shared" si="82"/>
        <v>291.52999999999997</v>
      </c>
      <c r="T361" s="9">
        <v>306.5</v>
      </c>
      <c r="U361" s="9">
        <v>0</v>
      </c>
      <c r="V361" s="17">
        <f t="shared" si="83"/>
        <v>306.5</v>
      </c>
      <c r="W361" s="9">
        <v>2.5499999999999998</v>
      </c>
      <c r="X361" s="9">
        <v>0</v>
      </c>
      <c r="Y361" s="9">
        <v>8.09</v>
      </c>
      <c r="Z361" s="9">
        <v>0</v>
      </c>
      <c r="AA361" s="17">
        <f t="shared" si="86"/>
        <v>10.64</v>
      </c>
      <c r="AB361" s="9">
        <v>29.17</v>
      </c>
      <c r="AC361" s="17">
        <f t="shared" si="84"/>
        <v>29.17</v>
      </c>
      <c r="AE361" s="17">
        <f t="shared" si="80"/>
        <v>637.83999999999992</v>
      </c>
    </row>
    <row r="362" spans="1:31">
      <c r="A362" s="23">
        <v>42662</v>
      </c>
      <c r="B362" s="9">
        <v>0</v>
      </c>
      <c r="C362" s="9">
        <v>0</v>
      </c>
      <c r="D362" s="9">
        <v>0</v>
      </c>
      <c r="E362" s="17">
        <f t="shared" si="81"/>
        <v>0</v>
      </c>
      <c r="F362" s="9">
        <v>45</v>
      </c>
      <c r="G362" s="9">
        <v>0</v>
      </c>
      <c r="H362" s="9">
        <v>227.15</v>
      </c>
      <c r="I362" s="9">
        <v>1833.36</v>
      </c>
      <c r="J362" s="9">
        <v>2.77</v>
      </c>
      <c r="K362" s="9">
        <v>0</v>
      </c>
      <c r="L362" s="9">
        <v>129.94999999999999</v>
      </c>
      <c r="M362" s="9">
        <v>291.60000000000002</v>
      </c>
      <c r="N362" s="9">
        <v>166.58</v>
      </c>
      <c r="O362" s="9">
        <v>0</v>
      </c>
      <c r="P362" s="9">
        <v>0</v>
      </c>
      <c r="Q362" s="9">
        <v>35</v>
      </c>
      <c r="R362" s="9">
        <v>0</v>
      </c>
      <c r="S362" s="17">
        <f t="shared" si="82"/>
        <v>2731.4099999999994</v>
      </c>
      <c r="T362" s="9">
        <v>282</v>
      </c>
      <c r="U362" s="9">
        <v>0</v>
      </c>
      <c r="V362" s="17">
        <f t="shared" si="83"/>
        <v>282</v>
      </c>
      <c r="W362" s="9">
        <v>8.3000000000000007</v>
      </c>
      <c r="X362" s="9">
        <v>0</v>
      </c>
      <c r="Y362" s="9">
        <v>35.409999999999997</v>
      </c>
      <c r="Z362" s="9">
        <v>0</v>
      </c>
      <c r="AA362" s="17">
        <f t="shared" si="86"/>
        <v>43.709999999999994</v>
      </c>
      <c r="AB362" s="9">
        <v>0</v>
      </c>
      <c r="AC362" s="17">
        <f t="shared" si="84"/>
        <v>0</v>
      </c>
      <c r="AE362" s="17">
        <f t="shared" si="80"/>
        <v>3057.1199999999994</v>
      </c>
    </row>
    <row r="363" spans="1:31">
      <c r="A363" s="23">
        <v>42663</v>
      </c>
      <c r="B363" s="9">
        <v>0</v>
      </c>
      <c r="C363" s="9">
        <v>0</v>
      </c>
      <c r="D363" s="9">
        <v>0</v>
      </c>
      <c r="E363" s="17">
        <f t="shared" si="81"/>
        <v>0</v>
      </c>
      <c r="F363" s="9">
        <v>47</v>
      </c>
      <c r="G363" s="9">
        <v>1</v>
      </c>
      <c r="H363" s="9">
        <v>147.30000000000001</v>
      </c>
      <c r="I363" s="9">
        <v>1250.74</v>
      </c>
      <c r="J363" s="9">
        <v>9.24</v>
      </c>
      <c r="K363" s="9">
        <v>6</v>
      </c>
      <c r="L363" s="9">
        <v>237.12</v>
      </c>
      <c r="M363" s="9">
        <v>162.96</v>
      </c>
      <c r="N363" s="9">
        <v>112.9</v>
      </c>
      <c r="O363" s="9">
        <v>0</v>
      </c>
      <c r="P363" s="9">
        <v>7.5</v>
      </c>
      <c r="Q363" s="9">
        <v>1441.4</v>
      </c>
      <c r="R363" s="9">
        <v>0</v>
      </c>
      <c r="S363" s="17">
        <f t="shared" si="82"/>
        <v>3423.1600000000003</v>
      </c>
      <c r="T363" s="9">
        <v>118.95</v>
      </c>
      <c r="U363" s="9">
        <v>0</v>
      </c>
      <c r="V363" s="17">
        <f t="shared" si="83"/>
        <v>118.95</v>
      </c>
      <c r="W363" s="9">
        <v>240.54</v>
      </c>
      <c r="X363" s="9">
        <v>0</v>
      </c>
      <c r="Y363" s="9">
        <v>210.78</v>
      </c>
      <c r="Z363" s="9">
        <v>0</v>
      </c>
      <c r="AA363" s="17">
        <f t="shared" si="86"/>
        <v>451.32</v>
      </c>
      <c r="AB363" s="9">
        <v>1622.61</v>
      </c>
      <c r="AC363" s="17">
        <f t="shared" si="84"/>
        <v>1622.61</v>
      </c>
      <c r="AE363" s="17">
        <f t="shared" si="80"/>
        <v>5616.04</v>
      </c>
    </row>
    <row r="364" spans="1:31">
      <c r="A364" s="23">
        <v>42664</v>
      </c>
      <c r="B364" s="9">
        <v>502.61</v>
      </c>
      <c r="C364" s="9">
        <v>0</v>
      </c>
      <c r="D364" s="9">
        <v>0</v>
      </c>
      <c r="E364" s="17">
        <f t="shared" si="81"/>
        <v>502.61</v>
      </c>
      <c r="F364" s="9">
        <v>83.5</v>
      </c>
      <c r="G364" s="9">
        <v>0</v>
      </c>
      <c r="H364" s="9">
        <v>42.06</v>
      </c>
      <c r="I364" s="9">
        <v>130.58000000000001</v>
      </c>
      <c r="J364" s="9">
        <v>1.4</v>
      </c>
      <c r="K364" s="9">
        <v>0</v>
      </c>
      <c r="L364" s="9">
        <v>116.07</v>
      </c>
      <c r="M364" s="9">
        <v>153.33000000000001</v>
      </c>
      <c r="N364" s="9">
        <v>35.909999999999997</v>
      </c>
      <c r="O364" s="9">
        <v>750</v>
      </c>
      <c r="P364" s="9">
        <v>0</v>
      </c>
      <c r="Q364" s="9">
        <v>274.32</v>
      </c>
      <c r="R364" s="9">
        <v>0</v>
      </c>
      <c r="S364" s="17">
        <f t="shared" si="82"/>
        <v>1587.1699999999998</v>
      </c>
      <c r="T364" s="9">
        <v>414.04</v>
      </c>
      <c r="U364" s="9">
        <v>0</v>
      </c>
      <c r="V364" s="17">
        <f t="shared" si="83"/>
        <v>414.04</v>
      </c>
      <c r="W364" s="9">
        <v>4.45</v>
      </c>
      <c r="X364" s="9">
        <v>0</v>
      </c>
      <c r="Y364" s="9">
        <v>29.08</v>
      </c>
      <c r="Z364" s="9">
        <v>0</v>
      </c>
      <c r="AA364" s="17">
        <f t="shared" si="86"/>
        <v>33.53</v>
      </c>
      <c r="AB364" s="9">
        <v>84.08</v>
      </c>
      <c r="AC364" s="17">
        <f t="shared" si="84"/>
        <v>84.08</v>
      </c>
      <c r="AE364" s="17">
        <f t="shared" si="80"/>
        <v>2621.4299999999998</v>
      </c>
    </row>
    <row r="365" spans="1:31">
      <c r="A365" s="23">
        <v>42667</v>
      </c>
      <c r="B365" s="9">
        <v>0</v>
      </c>
      <c r="C365" s="9">
        <v>0</v>
      </c>
      <c r="D365" s="9">
        <v>0</v>
      </c>
      <c r="E365" s="17">
        <f t="shared" si="81"/>
        <v>0</v>
      </c>
      <c r="F365" s="9">
        <v>150.5</v>
      </c>
      <c r="G365" s="9">
        <v>0</v>
      </c>
      <c r="H365" s="9">
        <v>49.3</v>
      </c>
      <c r="I365" s="9">
        <v>544.71</v>
      </c>
      <c r="J365" s="9">
        <v>6.51</v>
      </c>
      <c r="K365" s="9">
        <v>0</v>
      </c>
      <c r="L365" s="9">
        <v>70.430000000000007</v>
      </c>
      <c r="M365" s="9">
        <v>643.57000000000005</v>
      </c>
      <c r="N365" s="9">
        <v>42.5</v>
      </c>
      <c r="O365" s="9">
        <v>0</v>
      </c>
      <c r="P365" s="9">
        <v>5.5</v>
      </c>
      <c r="Q365" s="9">
        <v>73</v>
      </c>
      <c r="R365" s="9">
        <v>0</v>
      </c>
      <c r="S365" s="17">
        <f t="shared" si="82"/>
        <v>1586.02</v>
      </c>
      <c r="T365" s="9">
        <v>506.17</v>
      </c>
      <c r="U365" s="9">
        <v>0</v>
      </c>
      <c r="V365" s="17">
        <f t="shared" si="83"/>
        <v>506.17</v>
      </c>
      <c r="W365" s="9">
        <v>7.97</v>
      </c>
      <c r="X365" s="9">
        <v>6</v>
      </c>
      <c r="Y365" s="9">
        <v>16.21</v>
      </c>
      <c r="Z365" s="9">
        <v>0</v>
      </c>
      <c r="AA365" s="17">
        <f t="shared" si="86"/>
        <v>30.18</v>
      </c>
      <c r="AB365" s="9">
        <v>31.32</v>
      </c>
      <c r="AC365" s="17">
        <f t="shared" si="84"/>
        <v>31.32</v>
      </c>
      <c r="AE365" s="17">
        <f t="shared" si="80"/>
        <v>2153.69</v>
      </c>
    </row>
    <row r="366" spans="1:31">
      <c r="A366" s="23">
        <v>42668</v>
      </c>
      <c r="B366" s="9">
        <v>619.38</v>
      </c>
      <c r="C366" s="9">
        <v>0</v>
      </c>
      <c r="D366" s="9">
        <v>0</v>
      </c>
      <c r="E366" s="17">
        <f t="shared" si="81"/>
        <v>619.38</v>
      </c>
      <c r="F366" s="9">
        <v>67</v>
      </c>
      <c r="G366" s="9">
        <v>2</v>
      </c>
      <c r="H366" s="9">
        <v>15.6</v>
      </c>
      <c r="I366" s="9">
        <v>607.22</v>
      </c>
      <c r="J366" s="9">
        <v>0</v>
      </c>
      <c r="K366" s="9">
        <v>6</v>
      </c>
      <c r="L366" s="9">
        <v>98.51</v>
      </c>
      <c r="M366" s="9">
        <v>0</v>
      </c>
      <c r="N366" s="9">
        <v>17.66</v>
      </c>
      <c r="O366" s="9">
        <v>0</v>
      </c>
      <c r="P366" s="9">
        <v>5</v>
      </c>
      <c r="Q366" s="9">
        <v>120</v>
      </c>
      <c r="R366" s="9">
        <v>0</v>
      </c>
      <c r="S366" s="17">
        <f t="shared" si="82"/>
        <v>938.99</v>
      </c>
      <c r="T366" s="9">
        <v>381.96</v>
      </c>
      <c r="U366" s="9">
        <v>0</v>
      </c>
      <c r="V366" s="17">
        <f t="shared" si="83"/>
        <v>381.96</v>
      </c>
      <c r="W366" s="9">
        <v>15.09</v>
      </c>
      <c r="X366" s="9">
        <v>5.71</v>
      </c>
      <c r="Y366" s="9">
        <v>30.55</v>
      </c>
      <c r="Z366" s="9">
        <v>20</v>
      </c>
      <c r="AA366" s="17">
        <f t="shared" si="86"/>
        <v>71.349999999999994</v>
      </c>
      <c r="AB366" s="9">
        <v>129</v>
      </c>
      <c r="AC366" s="17">
        <f t="shared" si="84"/>
        <v>129</v>
      </c>
      <c r="AE366" s="17">
        <f t="shared" si="80"/>
        <v>2140.6799999999998</v>
      </c>
    </row>
    <row r="367" spans="1:31">
      <c r="A367" s="23">
        <v>42669</v>
      </c>
      <c r="B367" s="9"/>
      <c r="C367" s="9"/>
      <c r="D367" s="9"/>
      <c r="E367" s="17">
        <f t="shared" si="81"/>
        <v>0</v>
      </c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17">
        <f t="shared" si="82"/>
        <v>0</v>
      </c>
      <c r="T367" s="9"/>
      <c r="U367" s="9"/>
      <c r="V367" s="17">
        <f t="shared" si="83"/>
        <v>0</v>
      </c>
      <c r="W367" s="9"/>
      <c r="X367" s="9"/>
      <c r="Y367" s="9"/>
      <c r="Z367" s="9"/>
      <c r="AA367" s="17">
        <v>0</v>
      </c>
      <c r="AB367" s="9"/>
      <c r="AC367" s="17">
        <f t="shared" si="84"/>
        <v>0</v>
      </c>
      <c r="AE367" s="17">
        <f t="shared" si="80"/>
        <v>0</v>
      </c>
    </row>
    <row r="368" spans="1:31">
      <c r="A368" s="23">
        <v>42670</v>
      </c>
      <c r="B368" s="9">
        <v>268.66000000000003</v>
      </c>
      <c r="C368" s="9">
        <v>0</v>
      </c>
      <c r="D368" s="9">
        <v>0</v>
      </c>
      <c r="E368" s="17">
        <f t="shared" si="81"/>
        <v>268.66000000000003</v>
      </c>
      <c r="F368" s="9">
        <v>89.5</v>
      </c>
      <c r="G368" s="9">
        <v>0</v>
      </c>
      <c r="H368" s="9">
        <v>33.83</v>
      </c>
      <c r="I368" s="9">
        <v>1120.6099999999999</v>
      </c>
      <c r="J368" s="9">
        <v>0</v>
      </c>
      <c r="K368" s="9">
        <v>0</v>
      </c>
      <c r="L368" s="9">
        <v>188.92</v>
      </c>
      <c r="M368" s="9">
        <v>478.69</v>
      </c>
      <c r="N368" s="9">
        <v>47.78</v>
      </c>
      <c r="O368" s="9">
        <v>0</v>
      </c>
      <c r="P368" s="9">
        <v>2.5</v>
      </c>
      <c r="Q368" s="9">
        <v>15</v>
      </c>
      <c r="R368" s="9">
        <v>0</v>
      </c>
      <c r="S368" s="17">
        <f t="shared" si="82"/>
        <v>1976.83</v>
      </c>
      <c r="T368" s="9">
        <v>265.17</v>
      </c>
      <c r="U368" s="9">
        <v>0</v>
      </c>
      <c r="V368" s="17">
        <f t="shared" si="83"/>
        <v>265.17</v>
      </c>
      <c r="W368" s="9">
        <v>0.3</v>
      </c>
      <c r="X368" s="9">
        <v>0</v>
      </c>
      <c r="Y368" s="9">
        <v>11.5</v>
      </c>
      <c r="Z368" s="9">
        <v>0</v>
      </c>
      <c r="AA368" s="17">
        <f t="shared" si="86"/>
        <v>11.8</v>
      </c>
      <c r="AB368" s="9">
        <v>1849.51</v>
      </c>
      <c r="AC368" s="17">
        <f t="shared" si="84"/>
        <v>1849.51</v>
      </c>
      <c r="AE368" s="17">
        <f t="shared" si="80"/>
        <v>4371.9699999999993</v>
      </c>
    </row>
    <row r="369" spans="1:33">
      <c r="A369" s="23">
        <v>42671</v>
      </c>
      <c r="B369" s="9">
        <v>328.44</v>
      </c>
      <c r="C369" s="9">
        <v>0</v>
      </c>
      <c r="D369" s="9">
        <v>3.43</v>
      </c>
      <c r="E369" s="17">
        <f t="shared" si="81"/>
        <v>331.87</v>
      </c>
      <c r="F369" s="9">
        <v>54.5</v>
      </c>
      <c r="G369" s="9">
        <v>0</v>
      </c>
      <c r="H369" s="9">
        <v>40.65</v>
      </c>
      <c r="I369" s="9">
        <v>111.42</v>
      </c>
      <c r="J369" s="9">
        <v>0</v>
      </c>
      <c r="K369" s="9">
        <v>0</v>
      </c>
      <c r="L369" s="9">
        <v>68.45</v>
      </c>
      <c r="M369" s="9">
        <v>140.25</v>
      </c>
      <c r="N369" s="9">
        <v>20.53</v>
      </c>
      <c r="O369" s="9">
        <v>0</v>
      </c>
      <c r="P369" s="9">
        <v>7.5</v>
      </c>
      <c r="Q369" s="9">
        <v>165</v>
      </c>
      <c r="R369" s="9">
        <v>0</v>
      </c>
      <c r="S369" s="17">
        <f t="shared" si="82"/>
        <v>608.29999999999995</v>
      </c>
      <c r="T369" s="9">
        <v>349.67</v>
      </c>
      <c r="U369" s="9">
        <v>0</v>
      </c>
      <c r="V369" s="17">
        <f t="shared" si="83"/>
        <v>349.67</v>
      </c>
      <c r="W369" s="9">
        <v>1.85</v>
      </c>
      <c r="X369" s="9">
        <v>0</v>
      </c>
      <c r="Y369" s="9">
        <v>15.66</v>
      </c>
      <c r="Z369" s="9">
        <v>0</v>
      </c>
      <c r="AA369" s="17">
        <f t="shared" si="86"/>
        <v>17.510000000000002</v>
      </c>
      <c r="AB369" s="9">
        <v>292.83999999999997</v>
      </c>
      <c r="AC369" s="17">
        <f t="shared" si="84"/>
        <v>292.83999999999997</v>
      </c>
      <c r="AE369" s="17">
        <f t="shared" si="80"/>
        <v>1600.19</v>
      </c>
    </row>
    <row r="370" spans="1:33">
      <c r="A370" s="23">
        <v>42674</v>
      </c>
      <c r="B370" s="9">
        <v>101.94</v>
      </c>
      <c r="C370" s="9">
        <v>1021.86</v>
      </c>
      <c r="D370" s="9">
        <v>6.86</v>
      </c>
      <c r="E370" s="17">
        <f t="shared" si="81"/>
        <v>1130.6599999999999</v>
      </c>
      <c r="F370" s="9">
        <v>118.5</v>
      </c>
      <c r="G370" s="9">
        <v>2</v>
      </c>
      <c r="H370" s="9">
        <v>91.31</v>
      </c>
      <c r="I370" s="9">
        <v>1219.23</v>
      </c>
      <c r="J370" s="9">
        <v>0</v>
      </c>
      <c r="K370" s="9">
        <v>0</v>
      </c>
      <c r="L370" s="9">
        <v>165.1</v>
      </c>
      <c r="M370" s="9">
        <v>682.01</v>
      </c>
      <c r="N370" s="9">
        <v>71.2</v>
      </c>
      <c r="O370" s="9">
        <v>0</v>
      </c>
      <c r="P370" s="9">
        <v>5</v>
      </c>
      <c r="Q370" s="9">
        <v>77</v>
      </c>
      <c r="R370" s="9">
        <v>0</v>
      </c>
      <c r="S370" s="17">
        <f t="shared" si="82"/>
        <v>2431.3499999999995</v>
      </c>
      <c r="T370" s="9">
        <v>533.29999999999995</v>
      </c>
      <c r="U370" s="9">
        <v>0</v>
      </c>
      <c r="V370" s="17">
        <f t="shared" si="83"/>
        <v>533.29999999999995</v>
      </c>
      <c r="W370" s="9">
        <v>9.33</v>
      </c>
      <c r="X370" s="9">
        <v>0</v>
      </c>
      <c r="Y370" s="9">
        <v>31.09</v>
      </c>
      <c r="Z370" s="9">
        <v>0</v>
      </c>
      <c r="AA370" s="17">
        <f t="shared" si="86"/>
        <v>40.42</v>
      </c>
      <c r="AB370" s="9">
        <v>63.12</v>
      </c>
      <c r="AC370" s="17">
        <f t="shared" si="84"/>
        <v>63.12</v>
      </c>
      <c r="AE370" s="17">
        <f>AC370+AA370+V370+S370+E370</f>
        <v>4198.8499999999995</v>
      </c>
    </row>
    <row r="371" spans="1:33">
      <c r="B371" s="9"/>
      <c r="C371" s="9"/>
      <c r="D371" s="9"/>
      <c r="E371" s="17">
        <f t="shared" si="81"/>
        <v>0</v>
      </c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17">
        <f t="shared" si="82"/>
        <v>0</v>
      </c>
      <c r="T371" s="9"/>
      <c r="U371" s="9"/>
      <c r="V371" s="17">
        <f t="shared" si="83"/>
        <v>0</v>
      </c>
      <c r="W371" s="9"/>
      <c r="X371" s="9"/>
      <c r="Y371" s="9"/>
      <c r="Z371" s="9"/>
      <c r="AA371" s="17">
        <f t="shared" si="86"/>
        <v>0</v>
      </c>
      <c r="AB371" s="9"/>
      <c r="AC371" s="17">
        <f t="shared" si="84"/>
        <v>0</v>
      </c>
      <c r="AE371" s="17">
        <f t="shared" si="80"/>
        <v>0</v>
      </c>
    </row>
    <row r="372" spans="1:33">
      <c r="B372" s="9"/>
      <c r="C372" s="9"/>
      <c r="D372" s="9"/>
      <c r="E372" s="17">
        <f t="shared" si="81"/>
        <v>0</v>
      </c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17">
        <f t="shared" si="82"/>
        <v>0</v>
      </c>
      <c r="T372" s="9"/>
      <c r="U372" s="9"/>
      <c r="V372" s="17">
        <f t="shared" si="83"/>
        <v>0</v>
      </c>
      <c r="W372" s="9"/>
      <c r="X372" s="9"/>
      <c r="Y372" s="9"/>
      <c r="Z372" s="9"/>
      <c r="AA372" s="17">
        <f t="shared" si="86"/>
        <v>0</v>
      </c>
      <c r="AB372" s="9"/>
      <c r="AC372" s="17">
        <f t="shared" si="84"/>
        <v>0</v>
      </c>
      <c r="AE372" s="17">
        <f t="shared" si="80"/>
        <v>0</v>
      </c>
    </row>
    <row r="373" spans="1:33">
      <c r="B373" s="9"/>
      <c r="C373" s="9"/>
      <c r="D373" s="9"/>
      <c r="E373" s="17">
        <f t="shared" si="81"/>
        <v>0</v>
      </c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17">
        <f t="shared" si="82"/>
        <v>0</v>
      </c>
      <c r="T373" s="9"/>
      <c r="U373" s="9"/>
      <c r="V373" s="17">
        <f t="shared" si="83"/>
        <v>0</v>
      </c>
      <c r="W373" s="9"/>
      <c r="X373" s="9"/>
      <c r="Y373" s="9"/>
      <c r="Z373" s="9"/>
      <c r="AA373" s="17">
        <f t="shared" si="86"/>
        <v>0</v>
      </c>
      <c r="AB373" s="9"/>
      <c r="AC373" s="17">
        <f t="shared" si="84"/>
        <v>0</v>
      </c>
      <c r="AE373" s="17">
        <f t="shared" si="80"/>
        <v>0</v>
      </c>
    </row>
    <row r="374" spans="1:33">
      <c r="B374" s="9"/>
      <c r="C374" s="9"/>
      <c r="D374" s="9"/>
      <c r="E374" s="17">
        <f t="shared" si="81"/>
        <v>0</v>
      </c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17">
        <f t="shared" si="82"/>
        <v>0</v>
      </c>
      <c r="T374" s="9"/>
      <c r="U374" s="9"/>
      <c r="V374" s="17">
        <f t="shared" si="83"/>
        <v>0</v>
      </c>
      <c r="W374" s="9"/>
      <c r="X374" s="9"/>
      <c r="Y374" s="9"/>
      <c r="Z374" s="9"/>
      <c r="AA374" s="17">
        <f t="shared" si="86"/>
        <v>0</v>
      </c>
      <c r="AB374" s="9"/>
      <c r="AC374" s="17">
        <f t="shared" si="84"/>
        <v>0</v>
      </c>
      <c r="AE374" s="17">
        <f t="shared" si="80"/>
        <v>0</v>
      </c>
    </row>
    <row r="375" spans="1:33">
      <c r="B375" s="9"/>
      <c r="C375" s="9"/>
      <c r="D375" s="9"/>
      <c r="E375" s="17">
        <f t="shared" si="81"/>
        <v>0</v>
      </c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17">
        <f t="shared" si="82"/>
        <v>0</v>
      </c>
      <c r="T375" s="9"/>
      <c r="U375" s="9"/>
      <c r="V375" s="17">
        <f t="shared" si="83"/>
        <v>0</v>
      </c>
      <c r="W375" s="9"/>
      <c r="X375" s="9"/>
      <c r="Y375" s="9"/>
      <c r="Z375" s="9"/>
      <c r="AA375" s="17">
        <f t="shared" si="86"/>
        <v>0</v>
      </c>
      <c r="AB375" s="9"/>
      <c r="AC375" s="17">
        <f t="shared" si="84"/>
        <v>0</v>
      </c>
      <c r="AE375" s="17">
        <f t="shared" si="80"/>
        <v>0</v>
      </c>
    </row>
    <row r="376" spans="1:33">
      <c r="B376" s="9"/>
      <c r="C376" s="9"/>
      <c r="D376" s="9"/>
      <c r="E376" s="17">
        <f t="shared" si="81"/>
        <v>0</v>
      </c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17">
        <f t="shared" si="82"/>
        <v>0</v>
      </c>
      <c r="T376" s="9"/>
      <c r="U376" s="9"/>
      <c r="V376" s="17">
        <f t="shared" si="83"/>
        <v>0</v>
      </c>
      <c r="W376" s="9"/>
      <c r="X376" s="9"/>
      <c r="Y376" s="9"/>
      <c r="Z376" s="9"/>
      <c r="AA376" s="17">
        <f t="shared" si="86"/>
        <v>0</v>
      </c>
      <c r="AB376" s="9"/>
      <c r="AC376" s="17">
        <f t="shared" si="84"/>
        <v>0</v>
      </c>
      <c r="AE376" s="17">
        <f t="shared" si="80"/>
        <v>0</v>
      </c>
    </row>
    <row r="377" spans="1:33">
      <c r="B377" s="9"/>
      <c r="C377" s="9"/>
      <c r="D377" s="9"/>
      <c r="E377" s="17">
        <f t="shared" si="81"/>
        <v>0</v>
      </c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17">
        <f t="shared" si="82"/>
        <v>0</v>
      </c>
      <c r="T377" s="9"/>
      <c r="U377" s="9"/>
      <c r="V377" s="17">
        <f t="shared" si="83"/>
        <v>0</v>
      </c>
      <c r="W377" s="9"/>
      <c r="X377" s="9"/>
      <c r="Y377" s="9"/>
      <c r="Z377" s="9"/>
      <c r="AA377" s="17">
        <f t="shared" si="86"/>
        <v>0</v>
      </c>
      <c r="AB377" s="9"/>
      <c r="AC377" s="17">
        <f t="shared" si="84"/>
        <v>0</v>
      </c>
      <c r="AE377" s="17">
        <f t="shared" si="80"/>
        <v>0</v>
      </c>
    </row>
    <row r="378" spans="1:33">
      <c r="B378" s="9"/>
      <c r="C378" s="9"/>
      <c r="D378" s="9"/>
      <c r="E378" s="17">
        <f t="shared" si="81"/>
        <v>0</v>
      </c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17">
        <f t="shared" si="82"/>
        <v>0</v>
      </c>
      <c r="T378" s="9"/>
      <c r="U378" s="9"/>
      <c r="V378" s="17">
        <f t="shared" si="83"/>
        <v>0</v>
      </c>
      <c r="W378" s="9"/>
      <c r="X378" s="9"/>
      <c r="Y378" s="9"/>
      <c r="Z378" s="9"/>
      <c r="AA378" s="17">
        <f t="shared" si="86"/>
        <v>0</v>
      </c>
      <c r="AB378" s="9"/>
      <c r="AC378" s="17">
        <f t="shared" si="84"/>
        <v>0</v>
      </c>
      <c r="AE378" s="17">
        <f t="shared" si="80"/>
        <v>0</v>
      </c>
    </row>
    <row r="379" spans="1:33">
      <c r="B379" s="9"/>
      <c r="C379" s="9"/>
      <c r="D379" s="9"/>
      <c r="E379" s="10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17"/>
      <c r="T379" s="9"/>
      <c r="U379" s="9"/>
      <c r="V379" s="17"/>
      <c r="W379" s="9"/>
      <c r="X379" s="9"/>
      <c r="Y379" s="9"/>
      <c r="Z379" s="9"/>
      <c r="AA379" s="17"/>
      <c r="AB379" s="9"/>
      <c r="AC379" s="17"/>
      <c r="AE379" s="17"/>
    </row>
    <row r="380" spans="1:33" ht="15.75">
      <c r="B380" s="9">
        <f t="shared" ref="B380:AE380" si="87">SUM(B349:B378)</f>
        <v>4717.7599999999993</v>
      </c>
      <c r="C380" s="9">
        <f t="shared" si="87"/>
        <v>1021.86</v>
      </c>
      <c r="D380" s="9">
        <f t="shared" si="87"/>
        <v>10.290000000000001</v>
      </c>
      <c r="E380" s="81">
        <f t="shared" si="87"/>
        <v>5749.91</v>
      </c>
      <c r="F380" s="9">
        <f t="shared" si="87"/>
        <v>1608</v>
      </c>
      <c r="G380" s="9">
        <f t="shared" si="87"/>
        <v>13</v>
      </c>
      <c r="H380" s="9">
        <f t="shared" si="87"/>
        <v>1206.2299999999998</v>
      </c>
      <c r="I380" s="9">
        <f t="shared" si="87"/>
        <v>12394.779999999999</v>
      </c>
      <c r="J380" s="9">
        <f t="shared" si="87"/>
        <v>94.76</v>
      </c>
      <c r="K380" s="9">
        <f t="shared" si="87"/>
        <v>42</v>
      </c>
      <c r="L380" s="9">
        <f t="shared" si="87"/>
        <v>2105.66</v>
      </c>
      <c r="M380" s="9">
        <f t="shared" si="87"/>
        <v>5519.18</v>
      </c>
      <c r="N380" s="9">
        <f t="shared" si="87"/>
        <v>1089.03</v>
      </c>
      <c r="O380" s="9">
        <f t="shared" si="87"/>
        <v>750</v>
      </c>
      <c r="P380" s="9">
        <f t="shared" si="87"/>
        <v>68.5</v>
      </c>
      <c r="Q380" s="9">
        <f t="shared" si="87"/>
        <v>3437.1400000000003</v>
      </c>
      <c r="R380" s="9">
        <f t="shared" si="87"/>
        <v>0</v>
      </c>
      <c r="S380" s="81">
        <f t="shared" si="87"/>
        <v>28328.280000000002</v>
      </c>
      <c r="T380" s="9">
        <f t="shared" si="87"/>
        <v>5272.15</v>
      </c>
      <c r="U380" s="9">
        <f t="shared" si="87"/>
        <v>0</v>
      </c>
      <c r="V380" s="81">
        <f t="shared" si="87"/>
        <v>5272.15</v>
      </c>
      <c r="W380" s="9">
        <f t="shared" si="87"/>
        <v>563.94000000000017</v>
      </c>
      <c r="X380" s="9">
        <f t="shared" si="87"/>
        <v>40.840000000000003</v>
      </c>
      <c r="Y380" s="9">
        <f t="shared" si="87"/>
        <v>1035.6200000000001</v>
      </c>
      <c r="Z380" s="9">
        <f t="shared" si="87"/>
        <v>56</v>
      </c>
      <c r="AA380" s="81">
        <f t="shared" si="87"/>
        <v>1696.3999999999999</v>
      </c>
      <c r="AB380" s="9">
        <f t="shared" si="87"/>
        <v>10283.799999999999</v>
      </c>
      <c r="AC380" s="81">
        <f t="shared" si="87"/>
        <v>10283.799999999999</v>
      </c>
      <c r="AD380" s="9">
        <f t="shared" si="87"/>
        <v>0</v>
      </c>
      <c r="AE380" s="81">
        <f t="shared" si="87"/>
        <v>51330.54</v>
      </c>
      <c r="AF380" s="9">
        <f>SUM(AF360:AF379)</f>
        <v>0</v>
      </c>
      <c r="AG380" s="9">
        <f>SUM(AG360:AG379)</f>
        <v>0</v>
      </c>
    </row>
    <row r="381" spans="1:33">
      <c r="AC381" s="17" t="s">
        <v>98</v>
      </c>
      <c r="AE381" s="191">
        <v>35673.730000000003</v>
      </c>
    </row>
    <row r="382" spans="1:33">
      <c r="AC382" s="17" t="s">
        <v>99</v>
      </c>
      <c r="AE382" s="191">
        <v>107021.18</v>
      </c>
    </row>
    <row r="383" spans="1:33" ht="20.25">
      <c r="B383" s="9"/>
      <c r="C383" s="9"/>
      <c r="D383" s="9"/>
      <c r="E383" s="267" t="s">
        <v>28</v>
      </c>
      <c r="F383" s="267"/>
      <c r="G383" s="267"/>
      <c r="H383" s="267"/>
      <c r="I383" s="267"/>
      <c r="J383" s="267"/>
      <c r="K383" s="9"/>
      <c r="L383" s="9"/>
      <c r="M383" s="9"/>
      <c r="N383" s="9"/>
      <c r="O383" s="9"/>
      <c r="P383" s="9"/>
      <c r="Q383" s="9"/>
      <c r="R383" s="9"/>
      <c r="S383" s="17"/>
      <c r="T383" s="9"/>
      <c r="U383" s="9"/>
      <c r="V383" s="17"/>
      <c r="W383" s="9"/>
      <c r="X383" s="9"/>
      <c r="Y383" s="9"/>
      <c r="Z383" s="9"/>
      <c r="AA383" s="17"/>
      <c r="AB383" s="9"/>
      <c r="AC383" s="190" t="s">
        <v>100</v>
      </c>
      <c r="AE383" s="191">
        <v>0</v>
      </c>
    </row>
    <row r="384" spans="1:33" ht="23.25">
      <c r="B384" s="9"/>
      <c r="C384" s="9"/>
      <c r="D384" s="268" t="s">
        <v>33</v>
      </c>
      <c r="E384" s="268"/>
      <c r="F384" s="268"/>
      <c r="G384" s="268"/>
      <c r="H384" s="268"/>
      <c r="I384" s="268"/>
      <c r="J384" s="268"/>
      <c r="K384" s="268"/>
      <c r="L384" s="9"/>
      <c r="M384" s="9"/>
      <c r="N384" s="9"/>
      <c r="O384" s="9"/>
      <c r="P384" s="9"/>
      <c r="Q384" s="9"/>
      <c r="R384" s="9"/>
      <c r="S384" s="17"/>
      <c r="T384" s="9"/>
      <c r="U384" s="9"/>
      <c r="V384" s="17"/>
      <c r="W384" s="9"/>
      <c r="X384" s="9"/>
      <c r="Y384" s="9"/>
      <c r="Z384" s="9"/>
      <c r="AA384" s="17"/>
      <c r="AB384" s="9"/>
      <c r="AE384" s="191">
        <f>SUM(AE380:AE383)</f>
        <v>194025.45</v>
      </c>
    </row>
    <row r="385" spans="1:50">
      <c r="B385" s="9"/>
      <c r="C385" s="9"/>
      <c r="D385" s="9"/>
      <c r="E385" s="17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17"/>
      <c r="T385" s="9"/>
      <c r="U385" s="9"/>
      <c r="V385" s="17"/>
      <c r="W385" s="9"/>
      <c r="X385" s="9"/>
      <c r="Y385" s="9"/>
      <c r="Z385" s="9"/>
      <c r="AA385" s="17"/>
      <c r="AB385" s="9"/>
      <c r="AC385" s="17"/>
      <c r="AE385" s="17"/>
    </row>
    <row r="386" spans="1:50">
      <c r="B386" s="32">
        <v>85119001</v>
      </c>
      <c r="C386" s="32">
        <v>85119003</v>
      </c>
      <c r="D386" s="32">
        <v>85119018</v>
      </c>
      <c r="E386" s="33">
        <v>21310001</v>
      </c>
      <c r="F386" s="32">
        <v>85801005</v>
      </c>
      <c r="G386" s="32">
        <v>858011006</v>
      </c>
      <c r="H386" s="32">
        <v>85801008</v>
      </c>
      <c r="I386" s="32">
        <v>85801009</v>
      </c>
      <c r="J386" s="32">
        <v>85801099</v>
      </c>
      <c r="K386" s="32">
        <v>85801011</v>
      </c>
      <c r="L386" s="32">
        <v>85801014</v>
      </c>
      <c r="M386" s="32">
        <v>85801015</v>
      </c>
      <c r="N386" s="32">
        <v>85801017</v>
      </c>
      <c r="O386" s="32">
        <v>85801018</v>
      </c>
      <c r="P386" s="32">
        <v>85801019</v>
      </c>
      <c r="Q386" s="32">
        <v>95803010</v>
      </c>
      <c r="R386" s="32">
        <v>85803099</v>
      </c>
      <c r="S386" s="34">
        <v>21312001</v>
      </c>
      <c r="T386" s="32">
        <v>85807001</v>
      </c>
      <c r="U386" s="32">
        <v>85807099</v>
      </c>
      <c r="V386" s="34">
        <v>21314001</v>
      </c>
      <c r="W386" s="32">
        <v>85601002</v>
      </c>
      <c r="X386" s="32">
        <v>85601012</v>
      </c>
      <c r="Y386" s="32">
        <v>85601014</v>
      </c>
      <c r="Z386" s="32">
        <v>85909099</v>
      </c>
      <c r="AA386" s="34">
        <v>21315001</v>
      </c>
      <c r="AB386" s="32"/>
      <c r="AC386" s="17"/>
      <c r="AE386" s="17"/>
    </row>
    <row r="387" spans="1:50" s="249" customFormat="1" ht="63">
      <c r="A387" s="250" t="s">
        <v>44</v>
      </c>
      <c r="B387" s="244" t="s">
        <v>0</v>
      </c>
      <c r="C387" s="244" t="s">
        <v>1</v>
      </c>
      <c r="D387" s="244" t="s">
        <v>2</v>
      </c>
      <c r="E387" s="245" t="s">
        <v>22</v>
      </c>
      <c r="F387" s="244" t="s">
        <v>3</v>
      </c>
      <c r="G387" s="244" t="s">
        <v>4</v>
      </c>
      <c r="H387" s="244" t="s">
        <v>5</v>
      </c>
      <c r="I387" s="244" t="s">
        <v>6</v>
      </c>
      <c r="J387" s="244" t="s">
        <v>7</v>
      </c>
      <c r="K387" s="244" t="s">
        <v>8</v>
      </c>
      <c r="L387" s="244" t="s">
        <v>9</v>
      </c>
      <c r="M387" s="244" t="s">
        <v>10</v>
      </c>
      <c r="N387" s="244" t="s">
        <v>11</v>
      </c>
      <c r="O387" s="244" t="s">
        <v>12</v>
      </c>
      <c r="P387" s="244" t="s">
        <v>13</v>
      </c>
      <c r="Q387" s="244" t="s">
        <v>14</v>
      </c>
      <c r="R387" s="244" t="s">
        <v>15</v>
      </c>
      <c r="S387" s="246" t="s">
        <v>23</v>
      </c>
      <c r="T387" s="244" t="s">
        <v>25</v>
      </c>
      <c r="U387" s="244" t="s">
        <v>16</v>
      </c>
      <c r="V387" s="246" t="s">
        <v>24</v>
      </c>
      <c r="W387" s="244" t="s">
        <v>17</v>
      </c>
      <c r="X387" s="244" t="s">
        <v>18</v>
      </c>
      <c r="Y387" s="244" t="s">
        <v>19</v>
      </c>
      <c r="Z387" s="244" t="s">
        <v>20</v>
      </c>
      <c r="AA387" s="246" t="s">
        <v>26</v>
      </c>
      <c r="AB387" s="244" t="s">
        <v>21</v>
      </c>
      <c r="AC387" s="246" t="s">
        <v>27</v>
      </c>
      <c r="AD387" s="247"/>
      <c r="AE387" s="248" t="s">
        <v>29</v>
      </c>
    </row>
    <row r="388" spans="1:50">
      <c r="B388" s="9"/>
      <c r="C388" s="9"/>
      <c r="D388" s="9"/>
      <c r="E388" s="17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17"/>
      <c r="T388" s="9"/>
      <c r="U388" s="9"/>
      <c r="V388" s="17"/>
      <c r="W388" s="9"/>
      <c r="X388" s="9"/>
      <c r="Y388" s="9"/>
      <c r="Z388" s="9"/>
      <c r="AA388" s="17"/>
      <c r="AB388" s="9"/>
      <c r="AC388" s="17"/>
      <c r="AE388" s="17"/>
    </row>
    <row r="389" spans="1:50">
      <c r="A389" s="23">
        <v>42675</v>
      </c>
      <c r="B389" s="9">
        <v>322.7</v>
      </c>
      <c r="C389" s="9">
        <v>0</v>
      </c>
      <c r="D389" s="9">
        <v>0</v>
      </c>
      <c r="E389" s="17">
        <f>SUM(B389:D389)</f>
        <v>322.7</v>
      </c>
      <c r="F389" s="9">
        <v>64</v>
      </c>
      <c r="G389" s="9">
        <v>1</v>
      </c>
      <c r="H389" s="9">
        <v>31.84</v>
      </c>
      <c r="I389" s="9">
        <v>112.06</v>
      </c>
      <c r="J389" s="9">
        <v>0</v>
      </c>
      <c r="K389" s="9">
        <v>6</v>
      </c>
      <c r="L389" s="9">
        <v>43.05</v>
      </c>
      <c r="M389" s="9">
        <v>0</v>
      </c>
      <c r="N389" s="9">
        <v>22.66</v>
      </c>
      <c r="O389" s="9">
        <v>0</v>
      </c>
      <c r="P389" s="9">
        <v>0</v>
      </c>
      <c r="Q389" s="9">
        <v>85</v>
      </c>
      <c r="R389" s="9">
        <v>0</v>
      </c>
      <c r="S389" s="17">
        <f>SUM(F389:R389)</f>
        <v>365.61</v>
      </c>
      <c r="T389" s="9">
        <v>200.61</v>
      </c>
      <c r="U389" s="9">
        <v>0</v>
      </c>
      <c r="V389" s="17">
        <f>SUM(T389:U389)</f>
        <v>200.61</v>
      </c>
      <c r="W389" s="9">
        <v>0</v>
      </c>
      <c r="X389" s="9">
        <v>0</v>
      </c>
      <c r="Y389" s="9">
        <v>3.05</v>
      </c>
      <c r="Z389" s="9">
        <v>0</v>
      </c>
      <c r="AA389" s="17">
        <f>SUM(W389:Z389)</f>
        <v>3.05</v>
      </c>
      <c r="AB389" s="9">
        <v>0</v>
      </c>
      <c r="AC389" s="17">
        <f>SUM(AB389)</f>
        <v>0</v>
      </c>
      <c r="AE389" s="17">
        <f t="shared" ref="AE389:AE418" si="88">AC389+AA389+V389+S389+E389</f>
        <v>891.97</v>
      </c>
    </row>
    <row r="390" spans="1:50" s="231" customFormat="1">
      <c r="A390" s="232">
        <v>42676</v>
      </c>
      <c r="B390" s="263" t="s">
        <v>117</v>
      </c>
      <c r="C390" s="264"/>
      <c r="D390" s="264"/>
      <c r="E390" s="233">
        <f t="shared" ref="E390:E410" si="89">SUM(B390:D390)</f>
        <v>0</v>
      </c>
      <c r="F390" s="234"/>
      <c r="G390" s="234"/>
      <c r="H390" s="234"/>
      <c r="I390" s="234"/>
      <c r="J390" s="234"/>
      <c r="K390" s="234"/>
      <c r="L390" s="234"/>
      <c r="M390" s="234"/>
      <c r="N390" s="234"/>
      <c r="O390" s="234"/>
      <c r="P390" s="234"/>
      <c r="Q390" s="234"/>
      <c r="R390" s="234"/>
      <c r="S390" s="233">
        <f t="shared" ref="S390:S418" si="90">SUM(F390:R390)</f>
        <v>0</v>
      </c>
      <c r="T390" s="234"/>
      <c r="U390" s="234"/>
      <c r="V390" s="233">
        <f t="shared" ref="V390:V418" si="91">SUM(T390:U390)</f>
        <v>0</v>
      </c>
      <c r="W390" s="234"/>
      <c r="X390" s="234"/>
      <c r="Y390" s="234"/>
      <c r="Z390" s="234"/>
      <c r="AA390" s="233">
        <f t="shared" ref="AA390:AA418" si="92">SUM(W390:Z390)</f>
        <v>0</v>
      </c>
      <c r="AB390" s="234"/>
      <c r="AC390" s="233">
        <f t="shared" ref="AC390:AC418" si="93">SUM(AB390)</f>
        <v>0</v>
      </c>
      <c r="AD390" s="240"/>
      <c r="AE390" s="233">
        <f t="shared" si="88"/>
        <v>0</v>
      </c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</row>
    <row r="391" spans="1:50">
      <c r="A391" s="23">
        <v>42677</v>
      </c>
      <c r="B391" s="9">
        <v>0</v>
      </c>
      <c r="C391" s="9">
        <v>0</v>
      </c>
      <c r="D391" s="9">
        <v>0</v>
      </c>
      <c r="E391" s="17">
        <f t="shared" si="89"/>
        <v>0</v>
      </c>
      <c r="F391" s="9">
        <v>0</v>
      </c>
      <c r="G391" s="9">
        <v>0</v>
      </c>
      <c r="H391" s="9">
        <v>1700</v>
      </c>
      <c r="I391" s="9">
        <v>20206.53</v>
      </c>
      <c r="J391" s="9">
        <v>0</v>
      </c>
      <c r="K391" s="9">
        <v>0</v>
      </c>
      <c r="L391" s="9">
        <v>1146.55</v>
      </c>
      <c r="M391" s="9">
        <v>0</v>
      </c>
      <c r="N391" s="9">
        <v>1024.5899999999999</v>
      </c>
      <c r="O391" s="9">
        <v>0</v>
      </c>
      <c r="P391" s="9">
        <v>0</v>
      </c>
      <c r="Q391" s="9">
        <v>0</v>
      </c>
      <c r="R391" s="9">
        <v>0</v>
      </c>
      <c r="S391" s="17">
        <f t="shared" si="90"/>
        <v>24077.67</v>
      </c>
      <c r="T391" s="9">
        <v>0</v>
      </c>
      <c r="U391" s="9">
        <v>0</v>
      </c>
      <c r="V391" s="17">
        <f t="shared" si="91"/>
        <v>0</v>
      </c>
      <c r="W391" s="9">
        <v>0.08</v>
      </c>
      <c r="X391" s="9">
        <v>0</v>
      </c>
      <c r="Y391" s="9">
        <v>2.86</v>
      </c>
      <c r="Z391" s="9">
        <v>0</v>
      </c>
      <c r="AA391" s="17">
        <f t="shared" si="92"/>
        <v>2.94</v>
      </c>
      <c r="AB391" s="9">
        <v>0</v>
      </c>
      <c r="AC391" s="17">
        <f t="shared" si="93"/>
        <v>0</v>
      </c>
      <c r="AE391" s="17">
        <f t="shared" si="88"/>
        <v>24080.609999999997</v>
      </c>
    </row>
    <row r="392" spans="1:50">
      <c r="A392" s="23">
        <v>42678</v>
      </c>
      <c r="B392" s="9">
        <v>8.7100000000000009</v>
      </c>
      <c r="C392" s="9">
        <v>0</v>
      </c>
      <c r="D392" s="9">
        <v>0</v>
      </c>
      <c r="E392" s="17">
        <f t="shared" si="89"/>
        <v>8.7100000000000009</v>
      </c>
      <c r="F392" s="9">
        <v>112</v>
      </c>
      <c r="G392" s="9">
        <v>0</v>
      </c>
      <c r="H392" s="9">
        <v>56.54</v>
      </c>
      <c r="I392" s="9">
        <v>180.99</v>
      </c>
      <c r="J392" s="9">
        <v>9.9499999999999993</v>
      </c>
      <c r="K392" s="9">
        <v>0</v>
      </c>
      <c r="L392" s="9">
        <v>55.77</v>
      </c>
      <c r="M392" s="9">
        <v>606.16</v>
      </c>
      <c r="N392" s="9">
        <v>26.42</v>
      </c>
      <c r="O392" s="9">
        <v>0</v>
      </c>
      <c r="P392" s="9">
        <v>15</v>
      </c>
      <c r="Q392" s="9">
        <v>43</v>
      </c>
      <c r="R392" s="9">
        <v>0</v>
      </c>
      <c r="S392" s="17">
        <f t="shared" si="90"/>
        <v>1105.83</v>
      </c>
      <c r="T392" s="9">
        <v>400.49</v>
      </c>
      <c r="U392" s="9">
        <v>0</v>
      </c>
      <c r="V392" s="17">
        <f t="shared" si="91"/>
        <v>400.49</v>
      </c>
      <c r="W392" s="9">
        <v>1.31</v>
      </c>
      <c r="X392" s="9">
        <v>0</v>
      </c>
      <c r="Y392" s="9">
        <v>20.77</v>
      </c>
      <c r="Z392" s="9">
        <v>23</v>
      </c>
      <c r="AA392" s="17">
        <f t="shared" si="92"/>
        <v>45.08</v>
      </c>
      <c r="AB392" s="9">
        <v>256.08</v>
      </c>
      <c r="AC392" s="17">
        <f t="shared" si="93"/>
        <v>256.08</v>
      </c>
      <c r="AE392" s="17">
        <f t="shared" si="88"/>
        <v>1816.19</v>
      </c>
    </row>
    <row r="393" spans="1:50">
      <c r="A393" s="23">
        <v>42681</v>
      </c>
      <c r="B393" s="9">
        <v>1676.15</v>
      </c>
      <c r="C393" s="9">
        <v>0</v>
      </c>
      <c r="D393" s="9">
        <v>0</v>
      </c>
      <c r="E393" s="17">
        <f t="shared" si="89"/>
        <v>1676.15</v>
      </c>
      <c r="F393" s="9">
        <v>110</v>
      </c>
      <c r="G393" s="9">
        <v>1</v>
      </c>
      <c r="H393" s="9">
        <v>49.61</v>
      </c>
      <c r="I393" s="9">
        <v>374.49</v>
      </c>
      <c r="J393" s="9">
        <v>13.12</v>
      </c>
      <c r="K393" s="9">
        <v>0</v>
      </c>
      <c r="L393" s="9">
        <v>1386.05</v>
      </c>
      <c r="M393" s="9">
        <v>634.71</v>
      </c>
      <c r="N393" s="9">
        <v>50.76</v>
      </c>
      <c r="O393" s="9">
        <v>8106</v>
      </c>
      <c r="P393" s="9">
        <v>108</v>
      </c>
      <c r="Q393" s="9">
        <v>16970</v>
      </c>
      <c r="R393" s="9">
        <v>0</v>
      </c>
      <c r="S393" s="17">
        <f t="shared" si="90"/>
        <v>27803.739999999998</v>
      </c>
      <c r="T393" s="9">
        <v>237.84</v>
      </c>
      <c r="U393" s="9">
        <v>0</v>
      </c>
      <c r="V393" s="17">
        <f t="shared" si="91"/>
        <v>237.84</v>
      </c>
      <c r="W393" s="9">
        <v>0</v>
      </c>
      <c r="X393" s="9">
        <v>3</v>
      </c>
      <c r="Y393" s="9">
        <v>11.98</v>
      </c>
      <c r="Z393" s="9">
        <v>0</v>
      </c>
      <c r="AA393" s="17">
        <f t="shared" si="92"/>
        <v>14.98</v>
      </c>
      <c r="AB393" s="9">
        <v>24.06</v>
      </c>
      <c r="AC393" s="17">
        <f t="shared" si="93"/>
        <v>24.06</v>
      </c>
      <c r="AE393" s="17">
        <f t="shared" si="88"/>
        <v>29756.77</v>
      </c>
    </row>
    <row r="394" spans="1:50">
      <c r="A394" s="23">
        <v>42682</v>
      </c>
      <c r="B394" s="9">
        <v>68.760000000000005</v>
      </c>
      <c r="C394" s="9">
        <v>0</v>
      </c>
      <c r="D394" s="9">
        <v>6.86</v>
      </c>
      <c r="E394" s="17">
        <f t="shared" si="89"/>
        <v>75.62</v>
      </c>
      <c r="F394" s="9">
        <v>85.5</v>
      </c>
      <c r="G394" s="9">
        <v>0</v>
      </c>
      <c r="H394" s="9">
        <v>33.200000000000003</v>
      </c>
      <c r="I394" s="9">
        <v>543.42999999999995</v>
      </c>
      <c r="J394" s="9">
        <v>0</v>
      </c>
      <c r="K394" s="9">
        <v>0</v>
      </c>
      <c r="L394" s="9">
        <v>161.04</v>
      </c>
      <c r="M394" s="9">
        <v>0</v>
      </c>
      <c r="N394" s="9">
        <v>35.07</v>
      </c>
      <c r="O394" s="9">
        <v>0</v>
      </c>
      <c r="P394" s="9">
        <v>0</v>
      </c>
      <c r="Q394" s="9">
        <v>13</v>
      </c>
      <c r="R394" s="9">
        <v>0</v>
      </c>
      <c r="S394" s="17">
        <f t="shared" si="90"/>
        <v>871.24</v>
      </c>
      <c r="T394" s="9">
        <v>18.2</v>
      </c>
      <c r="U394" s="9">
        <v>0</v>
      </c>
      <c r="V394" s="17">
        <f t="shared" si="91"/>
        <v>18.2</v>
      </c>
      <c r="W394" s="9">
        <v>0</v>
      </c>
      <c r="X394" s="9">
        <v>3</v>
      </c>
      <c r="Y394" s="9">
        <v>0</v>
      </c>
      <c r="Z394" s="9">
        <v>0</v>
      </c>
      <c r="AA394" s="17">
        <f t="shared" si="92"/>
        <v>3</v>
      </c>
      <c r="AB394" s="9">
        <v>2321.7199999999998</v>
      </c>
      <c r="AC394" s="17">
        <f t="shared" si="93"/>
        <v>2321.7199999999998</v>
      </c>
      <c r="AE394" s="17">
        <f t="shared" si="88"/>
        <v>3289.7799999999997</v>
      </c>
    </row>
    <row r="395" spans="1:50">
      <c r="A395" s="23">
        <v>42683</v>
      </c>
      <c r="B395" s="9">
        <v>18</v>
      </c>
      <c r="C395" s="9">
        <v>0</v>
      </c>
      <c r="D395" s="9">
        <v>3.43</v>
      </c>
      <c r="E395" s="17">
        <f t="shared" si="89"/>
        <v>21.43</v>
      </c>
      <c r="F395" s="9">
        <v>119.5</v>
      </c>
      <c r="G395" s="9">
        <v>3</v>
      </c>
      <c r="H395" s="9">
        <v>23.2</v>
      </c>
      <c r="I395" s="9">
        <v>553.37</v>
      </c>
      <c r="J395" s="9">
        <v>0</v>
      </c>
      <c r="K395" s="9">
        <v>6</v>
      </c>
      <c r="L395" s="9">
        <v>312.2</v>
      </c>
      <c r="M395" s="9">
        <v>451.21</v>
      </c>
      <c r="N395" s="9">
        <v>50.92</v>
      </c>
      <c r="O395" s="9">
        <v>0</v>
      </c>
      <c r="P395" s="9">
        <v>0</v>
      </c>
      <c r="Q395" s="9">
        <v>5319</v>
      </c>
      <c r="R395" s="9">
        <v>0</v>
      </c>
      <c r="S395" s="17">
        <f t="shared" si="90"/>
        <v>6838.4</v>
      </c>
      <c r="T395" s="9">
        <v>101.57</v>
      </c>
      <c r="U395" s="9">
        <v>0</v>
      </c>
      <c r="V395" s="17">
        <f t="shared" si="91"/>
        <v>101.57</v>
      </c>
      <c r="W395" s="9">
        <v>0</v>
      </c>
      <c r="X395" s="9">
        <v>0</v>
      </c>
      <c r="Y395" s="9">
        <v>2.92</v>
      </c>
      <c r="Z395" s="9">
        <v>0</v>
      </c>
      <c r="AA395" s="17">
        <f t="shared" si="92"/>
        <v>2.92</v>
      </c>
      <c r="AB395" s="9">
        <v>49.45</v>
      </c>
      <c r="AC395" s="17">
        <f t="shared" si="93"/>
        <v>49.45</v>
      </c>
      <c r="AE395" s="17">
        <f t="shared" si="88"/>
        <v>7013.7699999999995</v>
      </c>
    </row>
    <row r="396" spans="1:50">
      <c r="A396" s="23">
        <v>42684</v>
      </c>
      <c r="B396" s="9">
        <v>0</v>
      </c>
      <c r="C396" s="9">
        <v>0</v>
      </c>
      <c r="D396" s="9">
        <v>0</v>
      </c>
      <c r="E396" s="17">
        <f t="shared" si="89"/>
        <v>0</v>
      </c>
      <c r="F396" s="9">
        <v>104.5</v>
      </c>
      <c r="G396" s="9">
        <v>0</v>
      </c>
      <c r="H396" s="9">
        <v>9.3000000000000007</v>
      </c>
      <c r="I396" s="9">
        <v>109.5</v>
      </c>
      <c r="J396" s="9">
        <v>0</v>
      </c>
      <c r="K396" s="9">
        <v>0</v>
      </c>
      <c r="L396" s="9">
        <v>54.56</v>
      </c>
      <c r="M396" s="9">
        <v>0</v>
      </c>
      <c r="N396" s="9">
        <v>13.04</v>
      </c>
      <c r="O396" s="9">
        <v>0</v>
      </c>
      <c r="P396" s="9">
        <v>0</v>
      </c>
      <c r="Q396" s="9">
        <v>0</v>
      </c>
      <c r="R396" s="9">
        <v>0</v>
      </c>
      <c r="S396" s="17">
        <f t="shared" si="90"/>
        <v>290.90000000000003</v>
      </c>
      <c r="T396" s="9">
        <v>46</v>
      </c>
      <c r="U396" s="9">
        <v>0</v>
      </c>
      <c r="V396" s="17">
        <f t="shared" si="91"/>
        <v>46</v>
      </c>
      <c r="W396" s="9">
        <v>0</v>
      </c>
      <c r="X396" s="9">
        <v>0</v>
      </c>
      <c r="Y396" s="9">
        <v>4.93</v>
      </c>
      <c r="Z396" s="9">
        <v>0</v>
      </c>
      <c r="AA396" s="17">
        <f t="shared" si="92"/>
        <v>4.93</v>
      </c>
      <c r="AB396" s="9">
        <v>808.98</v>
      </c>
      <c r="AC396" s="17">
        <f t="shared" si="93"/>
        <v>808.98</v>
      </c>
      <c r="AE396" s="17">
        <f t="shared" si="88"/>
        <v>1150.81</v>
      </c>
    </row>
    <row r="397" spans="1:50">
      <c r="A397" s="23">
        <v>42685</v>
      </c>
      <c r="B397" s="189">
        <v>40.56</v>
      </c>
      <c r="C397" s="9">
        <v>0</v>
      </c>
      <c r="D397" s="9">
        <v>0</v>
      </c>
      <c r="E397" s="17">
        <f t="shared" si="89"/>
        <v>40.56</v>
      </c>
      <c r="F397" s="9">
        <v>87.501000000000005</v>
      </c>
      <c r="G397" s="9">
        <v>0</v>
      </c>
      <c r="H397" s="9">
        <v>16.53</v>
      </c>
      <c r="I397" s="9">
        <v>152.54</v>
      </c>
      <c r="J397" s="9">
        <v>1.67</v>
      </c>
      <c r="K397" s="9">
        <v>18</v>
      </c>
      <c r="L397" s="9">
        <v>22.62</v>
      </c>
      <c r="M397" s="9">
        <v>373.11</v>
      </c>
      <c r="N397" s="9">
        <v>9.6</v>
      </c>
      <c r="O397" s="9">
        <v>0</v>
      </c>
      <c r="P397" s="9">
        <v>5</v>
      </c>
      <c r="Q397" s="9">
        <v>64</v>
      </c>
      <c r="R397" s="9">
        <v>0</v>
      </c>
      <c r="S397" s="17">
        <f t="shared" si="90"/>
        <v>750.57100000000003</v>
      </c>
      <c r="T397" s="9">
        <v>20.8</v>
      </c>
      <c r="U397" s="9">
        <v>0</v>
      </c>
      <c r="V397" s="17">
        <f t="shared" si="91"/>
        <v>20.8</v>
      </c>
      <c r="W397" s="9">
        <v>0</v>
      </c>
      <c r="X397" s="9">
        <v>0</v>
      </c>
      <c r="Y397" s="9">
        <v>0</v>
      </c>
      <c r="Z397" s="9">
        <v>0</v>
      </c>
      <c r="AA397" s="17">
        <f t="shared" si="92"/>
        <v>0</v>
      </c>
      <c r="AB397" s="9">
        <v>35.64</v>
      </c>
      <c r="AC397" s="17">
        <f t="shared" si="93"/>
        <v>35.64</v>
      </c>
      <c r="AE397" s="17">
        <f t="shared" si="88"/>
        <v>847.57099999999991</v>
      </c>
    </row>
    <row r="398" spans="1:50">
      <c r="A398" s="23">
        <v>42688</v>
      </c>
      <c r="B398" s="9">
        <v>7.13</v>
      </c>
      <c r="C398" s="9">
        <v>0</v>
      </c>
      <c r="D398" s="9">
        <v>0</v>
      </c>
      <c r="E398" s="17">
        <f t="shared" si="89"/>
        <v>7.13</v>
      </c>
      <c r="F398" s="9">
        <v>132.5</v>
      </c>
      <c r="G398" s="9">
        <v>2</v>
      </c>
      <c r="H398" s="9">
        <v>18.5</v>
      </c>
      <c r="I398" s="9">
        <v>69.260000000000005</v>
      </c>
      <c r="J398" s="9">
        <v>4.79</v>
      </c>
      <c r="K398" s="9">
        <v>6</v>
      </c>
      <c r="L398" s="9">
        <v>93.29</v>
      </c>
      <c r="M398" s="9">
        <v>0</v>
      </c>
      <c r="N398" s="9">
        <v>14.51</v>
      </c>
      <c r="O398" s="9">
        <v>1500</v>
      </c>
      <c r="P398" s="9">
        <v>10.5</v>
      </c>
      <c r="Q398" s="9">
        <v>12</v>
      </c>
      <c r="R398" s="9">
        <v>0</v>
      </c>
      <c r="S398" s="17">
        <f t="shared" si="90"/>
        <v>1863.35</v>
      </c>
      <c r="T398" s="9">
        <v>87.95</v>
      </c>
      <c r="U398" s="9">
        <v>0</v>
      </c>
      <c r="V398" s="17">
        <f t="shared" si="91"/>
        <v>87.95</v>
      </c>
      <c r="W398" s="9">
        <v>0</v>
      </c>
      <c r="X398" s="9">
        <v>3</v>
      </c>
      <c r="Y398" s="9">
        <v>5.86</v>
      </c>
      <c r="Z398" s="9">
        <v>24.5</v>
      </c>
      <c r="AA398" s="17">
        <f t="shared" si="92"/>
        <v>33.36</v>
      </c>
      <c r="AB398" s="9">
        <v>0</v>
      </c>
      <c r="AC398" s="17">
        <f t="shared" si="93"/>
        <v>0</v>
      </c>
      <c r="AE398" s="17">
        <f t="shared" si="88"/>
        <v>1991.79</v>
      </c>
    </row>
    <row r="399" spans="1:50">
      <c r="A399" s="23">
        <v>42689</v>
      </c>
      <c r="B399" s="9">
        <v>0</v>
      </c>
      <c r="C399" s="9">
        <v>0</v>
      </c>
      <c r="D399" s="9">
        <v>0</v>
      </c>
      <c r="E399" s="17">
        <f t="shared" si="89"/>
        <v>0</v>
      </c>
      <c r="F399" s="9">
        <v>91</v>
      </c>
      <c r="G399" s="9">
        <v>0</v>
      </c>
      <c r="H399" s="9">
        <v>25.28</v>
      </c>
      <c r="I399" s="9">
        <v>65.56</v>
      </c>
      <c r="J399" s="9">
        <v>0</v>
      </c>
      <c r="K399" s="9">
        <v>0</v>
      </c>
      <c r="L399" s="9">
        <v>16.14</v>
      </c>
      <c r="M399" s="9">
        <v>624.55999999999995</v>
      </c>
      <c r="N399" s="9">
        <v>13.26</v>
      </c>
      <c r="O399" s="9">
        <v>0</v>
      </c>
      <c r="P399" s="9">
        <v>0</v>
      </c>
      <c r="Q399" s="9">
        <v>41</v>
      </c>
      <c r="R399" s="9">
        <v>0</v>
      </c>
      <c r="S399" s="17">
        <f t="shared" si="90"/>
        <v>876.8</v>
      </c>
      <c r="T399" s="9">
        <v>57.75</v>
      </c>
      <c r="U399" s="9">
        <v>0</v>
      </c>
      <c r="V399" s="17">
        <f t="shared" si="91"/>
        <v>57.75</v>
      </c>
      <c r="W399" s="9">
        <v>0</v>
      </c>
      <c r="X399" s="9">
        <v>0</v>
      </c>
      <c r="Y399" s="9">
        <v>0.02</v>
      </c>
      <c r="Z399" s="9">
        <v>0</v>
      </c>
      <c r="AA399" s="17">
        <f t="shared" si="92"/>
        <v>0.02</v>
      </c>
      <c r="AB399" s="9">
        <v>29.37</v>
      </c>
      <c r="AC399" s="17">
        <f t="shared" si="93"/>
        <v>29.37</v>
      </c>
      <c r="AE399" s="17">
        <f t="shared" si="88"/>
        <v>963.93999999999994</v>
      </c>
    </row>
    <row r="400" spans="1:50">
      <c r="A400" s="23">
        <v>42690</v>
      </c>
      <c r="B400" s="9">
        <v>788.32</v>
      </c>
      <c r="C400" s="9">
        <v>0</v>
      </c>
      <c r="D400" s="9">
        <v>0</v>
      </c>
      <c r="E400" s="17">
        <f t="shared" si="89"/>
        <v>788.32</v>
      </c>
      <c r="F400" s="9">
        <v>94.5</v>
      </c>
      <c r="G400" s="9">
        <v>0</v>
      </c>
      <c r="H400" s="9">
        <v>23.54</v>
      </c>
      <c r="I400" s="9">
        <v>983.11</v>
      </c>
      <c r="J400" s="9">
        <v>0.92</v>
      </c>
      <c r="K400" s="9">
        <v>0</v>
      </c>
      <c r="L400" s="9">
        <v>248.38</v>
      </c>
      <c r="M400" s="9">
        <v>0</v>
      </c>
      <c r="N400" s="9">
        <v>40.24</v>
      </c>
      <c r="O400" s="9">
        <v>0</v>
      </c>
      <c r="P400" s="9">
        <v>0</v>
      </c>
      <c r="Q400" s="9">
        <v>75</v>
      </c>
      <c r="R400" s="9">
        <v>0</v>
      </c>
      <c r="S400" s="17">
        <f t="shared" si="90"/>
        <v>1465.6900000000003</v>
      </c>
      <c r="T400" s="9">
        <v>329.17</v>
      </c>
      <c r="U400" s="9">
        <v>0</v>
      </c>
      <c r="V400" s="17">
        <f t="shared" si="91"/>
        <v>329.17</v>
      </c>
      <c r="W400" s="9">
        <v>0</v>
      </c>
      <c r="X400" s="9">
        <v>0</v>
      </c>
      <c r="Y400" s="9">
        <v>7.23</v>
      </c>
      <c r="Z400" s="9">
        <v>0</v>
      </c>
      <c r="AA400" s="17">
        <f t="shared" si="92"/>
        <v>7.23</v>
      </c>
      <c r="AB400" s="9">
        <v>2508</v>
      </c>
      <c r="AC400" s="17">
        <f t="shared" si="93"/>
        <v>2508</v>
      </c>
      <c r="AE400" s="17">
        <f t="shared" si="88"/>
        <v>5098.41</v>
      </c>
    </row>
    <row r="401" spans="1:31">
      <c r="A401" s="23">
        <v>42691</v>
      </c>
      <c r="B401" s="9">
        <v>0</v>
      </c>
      <c r="C401" s="9">
        <v>0</v>
      </c>
      <c r="D401" s="9">
        <v>0</v>
      </c>
      <c r="E401" s="17">
        <f t="shared" si="89"/>
        <v>0</v>
      </c>
      <c r="F401" s="9">
        <v>112.5</v>
      </c>
      <c r="G401" s="9">
        <v>0</v>
      </c>
      <c r="H401" s="9">
        <v>36.93</v>
      </c>
      <c r="I401" s="9">
        <v>722.88</v>
      </c>
      <c r="J401" s="9">
        <v>15.35</v>
      </c>
      <c r="K401" s="9">
        <v>0</v>
      </c>
      <c r="L401" s="9">
        <v>63.9</v>
      </c>
      <c r="M401" s="9">
        <v>406.28</v>
      </c>
      <c r="N401" s="9">
        <v>52.05</v>
      </c>
      <c r="O401" s="9">
        <v>0</v>
      </c>
      <c r="P401" s="9">
        <v>0</v>
      </c>
      <c r="Q401" s="9">
        <v>38</v>
      </c>
      <c r="R401" s="9">
        <v>0</v>
      </c>
      <c r="S401" s="17">
        <f t="shared" si="90"/>
        <v>1447.8899999999999</v>
      </c>
      <c r="T401" s="9">
        <v>284.95</v>
      </c>
      <c r="U401" s="9">
        <v>0</v>
      </c>
      <c r="V401" s="17">
        <f t="shared" si="91"/>
        <v>284.95</v>
      </c>
      <c r="W401" s="9">
        <v>0</v>
      </c>
      <c r="X401" s="9">
        <v>0</v>
      </c>
      <c r="Y401" s="9">
        <v>3.25</v>
      </c>
      <c r="Z401" s="9">
        <v>0</v>
      </c>
      <c r="AA401" s="17">
        <f t="shared" si="92"/>
        <v>3.25</v>
      </c>
      <c r="AB401" s="9">
        <v>16.75</v>
      </c>
      <c r="AC401" s="17">
        <f t="shared" si="93"/>
        <v>16.75</v>
      </c>
      <c r="AE401" s="17">
        <f t="shared" si="88"/>
        <v>1752.84</v>
      </c>
    </row>
    <row r="402" spans="1:31">
      <c r="A402" s="23">
        <v>42692</v>
      </c>
      <c r="B402" s="9">
        <v>350</v>
      </c>
      <c r="C402" s="9">
        <v>0</v>
      </c>
      <c r="D402" s="9">
        <v>0</v>
      </c>
      <c r="E402" s="17">
        <f t="shared" si="89"/>
        <v>350</v>
      </c>
      <c r="F402" s="9">
        <v>137.5</v>
      </c>
      <c r="G402" s="9">
        <v>2</v>
      </c>
      <c r="H402" s="9">
        <v>48.78</v>
      </c>
      <c r="I402" s="9">
        <v>107.51</v>
      </c>
      <c r="J402" s="9">
        <v>10.8</v>
      </c>
      <c r="K402" s="9">
        <v>0</v>
      </c>
      <c r="L402" s="9">
        <v>103</v>
      </c>
      <c r="M402" s="9">
        <v>0</v>
      </c>
      <c r="N402" s="9">
        <v>28.42</v>
      </c>
      <c r="O402" s="9">
        <v>0</v>
      </c>
      <c r="P402" s="9">
        <v>0</v>
      </c>
      <c r="Q402" s="9">
        <v>20</v>
      </c>
      <c r="R402" s="9">
        <v>0</v>
      </c>
      <c r="S402" s="17">
        <f t="shared" si="90"/>
        <v>458.01000000000005</v>
      </c>
      <c r="T402" s="9">
        <v>357.42</v>
      </c>
      <c r="U402" s="9">
        <v>0</v>
      </c>
      <c r="V402" s="17">
        <f t="shared" si="91"/>
        <v>357.42</v>
      </c>
      <c r="W402" s="9">
        <v>0</v>
      </c>
      <c r="X402" s="9">
        <v>0</v>
      </c>
      <c r="Y402" s="9">
        <v>8.6199999999999992</v>
      </c>
      <c r="Z402" s="9">
        <v>0</v>
      </c>
      <c r="AA402" s="17">
        <f t="shared" si="92"/>
        <v>8.6199999999999992</v>
      </c>
      <c r="AB402" s="9">
        <v>950</v>
      </c>
      <c r="AC402" s="17">
        <f t="shared" si="93"/>
        <v>950</v>
      </c>
      <c r="AE402" s="17">
        <f t="shared" si="88"/>
        <v>2124.0500000000002</v>
      </c>
    </row>
    <row r="403" spans="1:31">
      <c r="A403" s="23">
        <v>42695</v>
      </c>
      <c r="B403" s="9"/>
      <c r="C403" s="9"/>
      <c r="D403" s="9"/>
      <c r="E403" s="17">
        <f t="shared" si="89"/>
        <v>0</v>
      </c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17">
        <f t="shared" si="90"/>
        <v>0</v>
      </c>
      <c r="T403" s="9"/>
      <c r="U403" s="9"/>
      <c r="V403" s="17">
        <f t="shared" si="91"/>
        <v>0</v>
      </c>
      <c r="W403" s="9"/>
      <c r="X403" s="9"/>
      <c r="Y403" s="9"/>
      <c r="Z403" s="9"/>
      <c r="AA403" s="17">
        <f t="shared" si="92"/>
        <v>0</v>
      </c>
      <c r="AB403" s="9"/>
      <c r="AC403" s="17">
        <f t="shared" si="93"/>
        <v>0</v>
      </c>
      <c r="AE403" s="17">
        <f t="shared" si="88"/>
        <v>0</v>
      </c>
    </row>
    <row r="404" spans="1:31">
      <c r="A404" s="23">
        <v>42696</v>
      </c>
      <c r="B404" s="9">
        <v>1044.8599999999999</v>
      </c>
      <c r="C404" s="9">
        <v>0</v>
      </c>
      <c r="D404" s="9">
        <v>10.29</v>
      </c>
      <c r="E404" s="17">
        <f t="shared" si="89"/>
        <v>1055.1499999999999</v>
      </c>
      <c r="F404" s="9">
        <v>129.5</v>
      </c>
      <c r="G404" s="9">
        <v>1</v>
      </c>
      <c r="H404" s="9">
        <v>47.1</v>
      </c>
      <c r="I404" s="9">
        <v>218.78</v>
      </c>
      <c r="J404" s="9">
        <v>8.92</v>
      </c>
      <c r="K404" s="9">
        <v>6</v>
      </c>
      <c r="L404" s="9">
        <v>241.01</v>
      </c>
      <c r="M404" s="9">
        <v>666.15</v>
      </c>
      <c r="N404" s="9">
        <v>33.340000000000003</v>
      </c>
      <c r="O404" s="9">
        <v>750</v>
      </c>
      <c r="P404" s="9">
        <v>0</v>
      </c>
      <c r="Q404" s="9">
        <v>0</v>
      </c>
      <c r="R404" s="9">
        <v>0</v>
      </c>
      <c r="S404" s="17">
        <f t="shared" si="90"/>
        <v>2101.8000000000002</v>
      </c>
      <c r="T404" s="9">
        <v>404.52</v>
      </c>
      <c r="U404" s="9">
        <v>0</v>
      </c>
      <c r="V404" s="17">
        <f t="shared" si="91"/>
        <v>404.52</v>
      </c>
      <c r="W404" s="9">
        <v>0</v>
      </c>
      <c r="X404" s="9">
        <v>0</v>
      </c>
      <c r="Y404" s="9">
        <v>6.24</v>
      </c>
      <c r="Z404" s="9">
        <v>30</v>
      </c>
      <c r="AA404" s="17">
        <f t="shared" si="92"/>
        <v>36.24</v>
      </c>
      <c r="AB404" s="9">
        <v>2076.13</v>
      </c>
      <c r="AC404" s="17">
        <f t="shared" si="93"/>
        <v>2076.13</v>
      </c>
      <c r="AE404" s="17">
        <f t="shared" si="88"/>
        <v>5673.84</v>
      </c>
    </row>
    <row r="405" spans="1:31">
      <c r="A405" s="23">
        <v>42697</v>
      </c>
      <c r="B405" s="9">
        <v>1978.43</v>
      </c>
      <c r="C405" s="9">
        <v>0</v>
      </c>
      <c r="D405" s="9">
        <v>0</v>
      </c>
      <c r="E405" s="17">
        <f t="shared" si="89"/>
        <v>1978.43</v>
      </c>
      <c r="F405" s="9">
        <v>122</v>
      </c>
      <c r="G405" s="9">
        <v>0</v>
      </c>
      <c r="H405" s="9">
        <v>42.32</v>
      </c>
      <c r="I405" s="9">
        <v>271.73</v>
      </c>
      <c r="J405" s="9">
        <v>8.3800000000000008</v>
      </c>
      <c r="K405" s="9">
        <v>6</v>
      </c>
      <c r="L405" s="9">
        <v>169.13</v>
      </c>
      <c r="M405" s="9">
        <v>0</v>
      </c>
      <c r="N405" s="9">
        <v>41.86</v>
      </c>
      <c r="O405" s="9">
        <v>0</v>
      </c>
      <c r="P405" s="9">
        <v>0</v>
      </c>
      <c r="Q405" s="9">
        <v>375.15</v>
      </c>
      <c r="R405" s="9">
        <v>0</v>
      </c>
      <c r="S405" s="17">
        <f t="shared" si="90"/>
        <v>1036.57</v>
      </c>
      <c r="T405" s="9">
        <v>221.7</v>
      </c>
      <c r="U405" s="9">
        <v>0</v>
      </c>
      <c r="V405" s="17">
        <f t="shared" si="91"/>
        <v>221.7</v>
      </c>
      <c r="W405" s="9">
        <v>0</v>
      </c>
      <c r="X405" s="9">
        <v>0</v>
      </c>
      <c r="Y405" s="9">
        <v>0</v>
      </c>
      <c r="Z405" s="9">
        <v>0</v>
      </c>
      <c r="AA405" s="17">
        <f t="shared" si="92"/>
        <v>0</v>
      </c>
      <c r="AB405" s="9">
        <v>317.83</v>
      </c>
      <c r="AC405" s="17">
        <f t="shared" si="93"/>
        <v>317.83</v>
      </c>
      <c r="AE405" s="17">
        <f t="shared" si="88"/>
        <v>3554.5299999999997</v>
      </c>
    </row>
    <row r="406" spans="1:31">
      <c r="A406" s="23">
        <v>42698</v>
      </c>
      <c r="B406" s="9">
        <v>108.36</v>
      </c>
      <c r="C406" s="9">
        <v>0</v>
      </c>
      <c r="D406" s="9">
        <v>0</v>
      </c>
      <c r="E406" s="17">
        <f t="shared" si="89"/>
        <v>108.36</v>
      </c>
      <c r="F406" s="9">
        <v>103.5</v>
      </c>
      <c r="G406" s="9">
        <v>0</v>
      </c>
      <c r="H406" s="9">
        <v>30.21</v>
      </c>
      <c r="I406" s="9">
        <v>2919.38</v>
      </c>
      <c r="J406" s="9">
        <v>0</v>
      </c>
      <c r="K406" s="9">
        <v>0</v>
      </c>
      <c r="L406" s="9">
        <v>723.19</v>
      </c>
      <c r="M406" s="9">
        <v>0</v>
      </c>
      <c r="N406" s="9">
        <v>97.28</v>
      </c>
      <c r="O406" s="9">
        <v>0</v>
      </c>
      <c r="P406" s="9">
        <v>12.5</v>
      </c>
      <c r="Q406" s="9">
        <v>18</v>
      </c>
      <c r="R406" s="9">
        <v>0</v>
      </c>
      <c r="S406" s="17">
        <f t="shared" si="90"/>
        <v>3904.0600000000004</v>
      </c>
      <c r="T406" s="9">
        <v>191.62</v>
      </c>
      <c r="U406" s="9">
        <v>0</v>
      </c>
      <c r="V406" s="17">
        <f t="shared" si="91"/>
        <v>191.62</v>
      </c>
      <c r="W406" s="9">
        <v>0</v>
      </c>
      <c r="X406" s="9">
        <v>0</v>
      </c>
      <c r="Y406" s="9">
        <v>0</v>
      </c>
      <c r="Z406" s="9">
        <v>0</v>
      </c>
      <c r="AA406" s="17">
        <f t="shared" si="92"/>
        <v>0</v>
      </c>
      <c r="AB406" s="9">
        <v>10982.32</v>
      </c>
      <c r="AC406" s="17">
        <f t="shared" si="93"/>
        <v>10982.32</v>
      </c>
      <c r="AE406" s="17">
        <f t="shared" si="88"/>
        <v>15186.36</v>
      </c>
    </row>
    <row r="407" spans="1:31">
      <c r="A407" s="23">
        <v>42699</v>
      </c>
      <c r="B407" s="9">
        <v>0</v>
      </c>
      <c r="C407" s="9">
        <v>0</v>
      </c>
      <c r="D407" s="9">
        <v>0</v>
      </c>
      <c r="E407" s="17">
        <f t="shared" si="89"/>
        <v>0</v>
      </c>
      <c r="F407" s="9">
        <v>137</v>
      </c>
      <c r="G407" s="9">
        <v>0</v>
      </c>
      <c r="H407" s="9">
        <v>9.93</v>
      </c>
      <c r="I407" s="9">
        <v>144.91</v>
      </c>
      <c r="J407" s="9">
        <v>1.72</v>
      </c>
      <c r="K407" s="9">
        <v>0</v>
      </c>
      <c r="L407" s="9">
        <v>94.33</v>
      </c>
      <c r="M407" s="9">
        <v>573.67999999999995</v>
      </c>
      <c r="N407" s="9">
        <v>3.46</v>
      </c>
      <c r="O407" s="9">
        <v>0</v>
      </c>
      <c r="P407" s="9">
        <v>5.5</v>
      </c>
      <c r="Q407" s="9">
        <v>585.20000000000005</v>
      </c>
      <c r="R407" s="9">
        <v>0</v>
      </c>
      <c r="S407" s="17">
        <f t="shared" si="90"/>
        <v>1555.73</v>
      </c>
      <c r="T407" s="9">
        <v>189.07</v>
      </c>
      <c r="U407" s="9">
        <v>0</v>
      </c>
      <c r="V407" s="17">
        <f t="shared" si="91"/>
        <v>189.07</v>
      </c>
      <c r="W407" s="9">
        <v>0</v>
      </c>
      <c r="X407" s="9">
        <v>0</v>
      </c>
      <c r="Y407" s="9">
        <v>3.08</v>
      </c>
      <c r="Z407" s="9">
        <v>0</v>
      </c>
      <c r="AA407" s="17">
        <f t="shared" si="92"/>
        <v>3.08</v>
      </c>
      <c r="AB407" s="9">
        <v>789.15</v>
      </c>
      <c r="AC407" s="17">
        <f t="shared" si="93"/>
        <v>789.15</v>
      </c>
      <c r="AE407" s="17">
        <f t="shared" si="88"/>
        <v>2537.0299999999997</v>
      </c>
    </row>
    <row r="408" spans="1:31">
      <c r="A408" s="23">
        <v>42702</v>
      </c>
      <c r="B408" s="9">
        <v>42.54</v>
      </c>
      <c r="C408" s="9">
        <v>0</v>
      </c>
      <c r="D408" s="9">
        <v>0</v>
      </c>
      <c r="E408" s="17">
        <f>SUM(B408:D408)</f>
        <v>42.54</v>
      </c>
      <c r="F408" s="9">
        <v>211.5</v>
      </c>
      <c r="G408" s="9">
        <v>0</v>
      </c>
      <c r="H408" s="9">
        <v>30.26</v>
      </c>
      <c r="I408" s="9">
        <v>350.86</v>
      </c>
      <c r="J408" s="9">
        <v>0</v>
      </c>
      <c r="K408" s="9">
        <v>0</v>
      </c>
      <c r="L408" s="9">
        <v>74.569999999999993</v>
      </c>
      <c r="M408" s="9">
        <v>0</v>
      </c>
      <c r="N408" s="9">
        <v>28.15</v>
      </c>
      <c r="O408" s="9">
        <v>0</v>
      </c>
      <c r="P408" s="9">
        <v>0</v>
      </c>
      <c r="Q408" s="9">
        <v>18</v>
      </c>
      <c r="R408" s="9">
        <v>0</v>
      </c>
      <c r="S408" s="17">
        <f t="shared" si="90"/>
        <v>713.34</v>
      </c>
      <c r="T408" s="9">
        <v>669.82</v>
      </c>
      <c r="U408" s="9">
        <v>0</v>
      </c>
      <c r="V408" s="17">
        <f t="shared" si="91"/>
        <v>669.82</v>
      </c>
      <c r="W408" s="9">
        <v>0</v>
      </c>
      <c r="X408" s="9">
        <v>0</v>
      </c>
      <c r="Y408" s="9">
        <v>15.06</v>
      </c>
      <c r="Z408" s="9">
        <v>0</v>
      </c>
      <c r="AA408" s="17">
        <f t="shared" si="92"/>
        <v>15.06</v>
      </c>
      <c r="AB408" s="9">
        <v>143.1</v>
      </c>
      <c r="AC408" s="17">
        <f t="shared" si="93"/>
        <v>143.1</v>
      </c>
      <c r="AE408" s="17">
        <f t="shared" si="88"/>
        <v>1583.8600000000001</v>
      </c>
    </row>
    <row r="409" spans="1:31">
      <c r="A409" s="23">
        <v>42703</v>
      </c>
      <c r="B409" s="9">
        <v>238</v>
      </c>
      <c r="C409" s="9">
        <v>0</v>
      </c>
      <c r="D409" s="9">
        <v>0</v>
      </c>
      <c r="E409" s="17">
        <f t="shared" si="89"/>
        <v>238</v>
      </c>
      <c r="F409" s="9">
        <v>118.5</v>
      </c>
      <c r="G409" s="9">
        <v>1</v>
      </c>
      <c r="H409" s="9">
        <v>44.96</v>
      </c>
      <c r="I409" s="9">
        <v>112.25</v>
      </c>
      <c r="J409" s="9">
        <v>5.88</v>
      </c>
      <c r="K409" s="9">
        <v>0</v>
      </c>
      <c r="L409" s="9">
        <v>52.69</v>
      </c>
      <c r="M409" s="9">
        <v>719.25</v>
      </c>
      <c r="N409" s="9">
        <v>30.07</v>
      </c>
      <c r="O409" s="9">
        <v>0</v>
      </c>
      <c r="P409" s="9">
        <v>2.5</v>
      </c>
      <c r="Q409" s="9">
        <v>116</v>
      </c>
      <c r="R409" s="9">
        <v>0</v>
      </c>
      <c r="S409" s="17">
        <f t="shared" si="90"/>
        <v>1203.0999999999999</v>
      </c>
      <c r="T409" s="9">
        <v>185.35</v>
      </c>
      <c r="U409" s="9">
        <v>0</v>
      </c>
      <c r="V409" s="17">
        <f t="shared" si="91"/>
        <v>185.35</v>
      </c>
      <c r="W409" s="9">
        <v>0</v>
      </c>
      <c r="X409" s="9">
        <v>24</v>
      </c>
      <c r="Y409" s="9">
        <v>5.86</v>
      </c>
      <c r="Z409" s="9">
        <v>30</v>
      </c>
      <c r="AA409" s="17">
        <f t="shared" si="92"/>
        <v>59.86</v>
      </c>
      <c r="AB409" s="9"/>
      <c r="AC409" s="17">
        <f t="shared" si="93"/>
        <v>0</v>
      </c>
      <c r="AE409" s="17">
        <f t="shared" si="88"/>
        <v>1686.31</v>
      </c>
    </row>
    <row r="410" spans="1:31">
      <c r="A410" s="23">
        <v>42704</v>
      </c>
      <c r="B410" s="9">
        <v>90.9</v>
      </c>
      <c r="C410" s="9">
        <v>0</v>
      </c>
      <c r="D410" s="9">
        <v>0</v>
      </c>
      <c r="E410" s="17">
        <f t="shared" si="89"/>
        <v>90.9</v>
      </c>
      <c r="F410" s="9">
        <v>93</v>
      </c>
      <c r="G410" s="9">
        <v>0</v>
      </c>
      <c r="H410" s="9">
        <v>48.12</v>
      </c>
      <c r="I410" s="9">
        <v>914.56</v>
      </c>
      <c r="J410" s="9">
        <v>227.83</v>
      </c>
      <c r="K410" s="9">
        <v>0</v>
      </c>
      <c r="L410" s="9">
        <v>91.25</v>
      </c>
      <c r="M410" s="9">
        <v>417.37</v>
      </c>
      <c r="N410" s="9">
        <v>65.92</v>
      </c>
      <c r="O410" s="9">
        <v>0</v>
      </c>
      <c r="P410" s="9">
        <v>0</v>
      </c>
      <c r="Q410" s="9">
        <v>20</v>
      </c>
      <c r="R410" s="9">
        <v>0</v>
      </c>
      <c r="S410" s="17">
        <f t="shared" si="90"/>
        <v>1878.0499999999997</v>
      </c>
      <c r="T410" s="9">
        <v>366.13</v>
      </c>
      <c r="U410" s="9">
        <v>0</v>
      </c>
      <c r="V410" s="17">
        <f t="shared" si="91"/>
        <v>366.13</v>
      </c>
      <c r="W410" s="9">
        <v>0</v>
      </c>
      <c r="X410" s="9">
        <v>0</v>
      </c>
      <c r="Y410" s="9">
        <v>3.3</v>
      </c>
      <c r="Z410" s="9">
        <v>0</v>
      </c>
      <c r="AA410" s="17">
        <f t="shared" si="92"/>
        <v>3.3</v>
      </c>
      <c r="AB410" s="9">
        <v>0</v>
      </c>
      <c r="AC410" s="17">
        <f t="shared" si="93"/>
        <v>0</v>
      </c>
      <c r="AE410" s="17">
        <f t="shared" si="88"/>
        <v>2338.3799999999997</v>
      </c>
    </row>
    <row r="411" spans="1:31">
      <c r="B411" s="9"/>
      <c r="C411" s="9"/>
      <c r="D411" s="9"/>
      <c r="E411" s="17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17">
        <f t="shared" si="90"/>
        <v>0</v>
      </c>
      <c r="T411" s="9"/>
      <c r="U411" s="9"/>
      <c r="V411" s="17">
        <f t="shared" si="91"/>
        <v>0</v>
      </c>
      <c r="W411" s="9"/>
      <c r="X411" s="9"/>
      <c r="Y411" s="9"/>
      <c r="Z411" s="9"/>
      <c r="AA411" s="17">
        <f t="shared" si="92"/>
        <v>0</v>
      </c>
      <c r="AB411" s="9"/>
      <c r="AC411" s="17">
        <f t="shared" si="93"/>
        <v>0</v>
      </c>
      <c r="AE411" s="17">
        <f t="shared" si="88"/>
        <v>0</v>
      </c>
    </row>
    <row r="412" spans="1:31">
      <c r="B412" s="9"/>
      <c r="C412" s="9"/>
      <c r="D412" s="9"/>
      <c r="E412" s="17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17">
        <f t="shared" si="90"/>
        <v>0</v>
      </c>
      <c r="T412" s="9"/>
      <c r="U412" s="9"/>
      <c r="V412" s="17">
        <f t="shared" si="91"/>
        <v>0</v>
      </c>
      <c r="W412" s="9"/>
      <c r="X412" s="9"/>
      <c r="Y412" s="9"/>
      <c r="Z412" s="9"/>
      <c r="AA412" s="17">
        <f t="shared" si="92"/>
        <v>0</v>
      </c>
      <c r="AB412" s="9"/>
      <c r="AC412" s="17">
        <f t="shared" si="93"/>
        <v>0</v>
      </c>
      <c r="AE412" s="17">
        <f t="shared" si="88"/>
        <v>0</v>
      </c>
    </row>
    <row r="413" spans="1:31">
      <c r="B413" s="9"/>
      <c r="C413" s="9"/>
      <c r="D413" s="9"/>
      <c r="E413" s="17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17">
        <f t="shared" si="90"/>
        <v>0</v>
      </c>
      <c r="T413" s="9"/>
      <c r="U413" s="9"/>
      <c r="V413" s="17">
        <f t="shared" si="91"/>
        <v>0</v>
      </c>
      <c r="W413" s="9"/>
      <c r="X413" s="9"/>
      <c r="Y413" s="9"/>
      <c r="Z413" s="9"/>
      <c r="AA413" s="17">
        <f t="shared" si="92"/>
        <v>0</v>
      </c>
      <c r="AB413" s="9"/>
      <c r="AC413" s="17">
        <f t="shared" si="93"/>
        <v>0</v>
      </c>
      <c r="AE413" s="17">
        <f t="shared" si="88"/>
        <v>0</v>
      </c>
    </row>
    <row r="414" spans="1:31">
      <c r="B414" s="9"/>
      <c r="C414" s="9"/>
      <c r="D414" s="9"/>
      <c r="E414" s="17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17">
        <f t="shared" si="90"/>
        <v>0</v>
      </c>
      <c r="T414" s="9"/>
      <c r="U414" s="9"/>
      <c r="V414" s="17">
        <f t="shared" si="91"/>
        <v>0</v>
      </c>
      <c r="W414" s="9"/>
      <c r="X414" s="9"/>
      <c r="Y414" s="9"/>
      <c r="Z414" s="9"/>
      <c r="AA414" s="17">
        <f t="shared" si="92"/>
        <v>0</v>
      </c>
      <c r="AB414" s="9"/>
      <c r="AC414" s="17">
        <f t="shared" si="93"/>
        <v>0</v>
      </c>
      <c r="AE414" s="17">
        <f t="shared" si="88"/>
        <v>0</v>
      </c>
    </row>
    <row r="415" spans="1:31">
      <c r="B415" s="9"/>
      <c r="C415" s="9"/>
      <c r="D415" s="9"/>
      <c r="E415" s="17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17">
        <f t="shared" si="90"/>
        <v>0</v>
      </c>
      <c r="T415" s="9"/>
      <c r="U415" s="9"/>
      <c r="V415" s="17">
        <f t="shared" si="91"/>
        <v>0</v>
      </c>
      <c r="W415" s="9"/>
      <c r="X415" s="9"/>
      <c r="Y415" s="9"/>
      <c r="Z415" s="9"/>
      <c r="AA415" s="17">
        <f t="shared" si="92"/>
        <v>0</v>
      </c>
      <c r="AB415" s="9"/>
      <c r="AC415" s="17">
        <f t="shared" si="93"/>
        <v>0</v>
      </c>
      <c r="AE415" s="17">
        <f t="shared" si="88"/>
        <v>0</v>
      </c>
    </row>
    <row r="416" spans="1:31">
      <c r="B416" s="9"/>
      <c r="C416" s="9"/>
      <c r="D416" s="9"/>
      <c r="E416" s="17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17">
        <f t="shared" si="90"/>
        <v>0</v>
      </c>
      <c r="T416" s="9"/>
      <c r="U416" s="9"/>
      <c r="V416" s="17">
        <f t="shared" si="91"/>
        <v>0</v>
      </c>
      <c r="W416" s="9"/>
      <c r="X416" s="9"/>
      <c r="Y416" s="9"/>
      <c r="Z416" s="9"/>
      <c r="AA416" s="17">
        <f t="shared" si="92"/>
        <v>0</v>
      </c>
      <c r="AB416" s="9"/>
      <c r="AC416" s="17">
        <f t="shared" si="93"/>
        <v>0</v>
      </c>
      <c r="AE416" s="17">
        <f t="shared" si="88"/>
        <v>0</v>
      </c>
    </row>
    <row r="417" spans="1:33">
      <c r="B417" s="9"/>
      <c r="C417" s="9"/>
      <c r="D417" s="9"/>
      <c r="E417" s="17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17">
        <f t="shared" si="90"/>
        <v>0</v>
      </c>
      <c r="T417" s="9"/>
      <c r="U417" s="9"/>
      <c r="V417" s="17">
        <f t="shared" si="91"/>
        <v>0</v>
      </c>
      <c r="W417" s="9"/>
      <c r="X417" s="9"/>
      <c r="Y417" s="9"/>
      <c r="Z417" s="9"/>
      <c r="AA417" s="17">
        <f t="shared" si="92"/>
        <v>0</v>
      </c>
      <c r="AB417" s="9"/>
      <c r="AC417" s="17">
        <f t="shared" si="93"/>
        <v>0</v>
      </c>
      <c r="AE417" s="17">
        <f t="shared" si="88"/>
        <v>0</v>
      </c>
    </row>
    <row r="418" spans="1:33">
      <c r="B418" s="9"/>
      <c r="C418" s="9"/>
      <c r="D418" s="9"/>
      <c r="E418" s="17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17">
        <f t="shared" si="90"/>
        <v>0</v>
      </c>
      <c r="T418" s="9"/>
      <c r="U418" s="9"/>
      <c r="V418" s="17">
        <f t="shared" si="91"/>
        <v>0</v>
      </c>
      <c r="W418" s="9"/>
      <c r="X418" s="9"/>
      <c r="Y418" s="9"/>
      <c r="Z418" s="9"/>
      <c r="AA418" s="17">
        <f t="shared" si="92"/>
        <v>0</v>
      </c>
      <c r="AB418" s="9"/>
      <c r="AC418" s="17">
        <f t="shared" si="93"/>
        <v>0</v>
      </c>
      <c r="AE418" s="17">
        <f t="shared" si="88"/>
        <v>0</v>
      </c>
    </row>
    <row r="419" spans="1:33">
      <c r="B419" s="9"/>
      <c r="C419" s="9"/>
      <c r="D419" s="9"/>
      <c r="E419" s="10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17"/>
      <c r="T419" s="9"/>
      <c r="U419" s="9"/>
      <c r="V419" s="17"/>
      <c r="W419" s="9"/>
      <c r="X419" s="9"/>
      <c r="Y419" s="9"/>
      <c r="Z419" s="9"/>
      <c r="AA419" s="17"/>
      <c r="AB419" s="9"/>
      <c r="AC419" s="17"/>
      <c r="AE419" s="17"/>
    </row>
    <row r="420" spans="1:33" ht="15.75">
      <c r="B420" s="9">
        <f>SUM(B389:B410)</f>
        <v>6783.42</v>
      </c>
      <c r="C420" s="9">
        <f t="shared" ref="C420:D420" si="94">SUM(C389:C410)</f>
        <v>0</v>
      </c>
      <c r="D420" s="9">
        <f t="shared" si="94"/>
        <v>20.58</v>
      </c>
      <c r="E420" s="9">
        <f>SUM(E389:E410)</f>
        <v>6803.9999999999991</v>
      </c>
      <c r="F420" s="9">
        <f t="shared" ref="F420:M420" si="95">SUM(F389:F410)</f>
        <v>2166.0010000000002</v>
      </c>
      <c r="G420" s="9">
        <f t="shared" si="95"/>
        <v>11</v>
      </c>
      <c r="H420" s="9">
        <f t="shared" si="95"/>
        <v>2326.15</v>
      </c>
      <c r="I420" s="9">
        <f t="shared" si="95"/>
        <v>29113.700000000004</v>
      </c>
      <c r="J420" s="9">
        <f t="shared" si="95"/>
        <v>309.33000000000004</v>
      </c>
      <c r="K420" s="9">
        <f t="shared" si="95"/>
        <v>48</v>
      </c>
      <c r="L420" s="9">
        <f t="shared" si="95"/>
        <v>5152.7199999999984</v>
      </c>
      <c r="M420" s="9">
        <f t="shared" si="95"/>
        <v>5472.48</v>
      </c>
      <c r="N420" s="9">
        <f t="shared" ref="N420:AE420" si="96">SUM(N388:N418)</f>
        <v>1681.62</v>
      </c>
      <c r="O420" s="9">
        <f t="shared" si="96"/>
        <v>10356</v>
      </c>
      <c r="P420" s="9">
        <f t="shared" si="96"/>
        <v>159</v>
      </c>
      <c r="Q420" s="9">
        <f t="shared" si="96"/>
        <v>23812.350000000002</v>
      </c>
      <c r="R420" s="9">
        <f t="shared" si="96"/>
        <v>0</v>
      </c>
      <c r="S420" s="9">
        <f t="shared" si="96"/>
        <v>80608.35100000001</v>
      </c>
      <c r="T420" s="9">
        <f t="shared" si="96"/>
        <v>4370.96</v>
      </c>
      <c r="U420" s="9">
        <f t="shared" si="96"/>
        <v>0</v>
      </c>
      <c r="V420" s="9">
        <f t="shared" si="96"/>
        <v>4370.96</v>
      </c>
      <c r="W420" s="9">
        <f t="shared" si="96"/>
        <v>1.3900000000000001</v>
      </c>
      <c r="X420" s="9">
        <f t="shared" si="96"/>
        <v>33</v>
      </c>
      <c r="Y420" s="9">
        <f t="shared" si="96"/>
        <v>105.03</v>
      </c>
      <c r="Z420" s="9">
        <f t="shared" si="96"/>
        <v>107.5</v>
      </c>
      <c r="AA420" s="9">
        <f t="shared" si="96"/>
        <v>246.92000000000002</v>
      </c>
      <c r="AB420" s="9">
        <f t="shared" si="96"/>
        <v>21308.58</v>
      </c>
      <c r="AC420" s="9">
        <f t="shared" si="96"/>
        <v>21308.58</v>
      </c>
      <c r="AD420" s="9">
        <f t="shared" si="96"/>
        <v>0</v>
      </c>
      <c r="AE420" s="9">
        <f t="shared" si="96"/>
        <v>113338.81099999999</v>
      </c>
      <c r="AF420" s="9">
        <f t="shared" ref="AF420:AG420" si="97">SUM(AF399:AF419)</f>
        <v>0</v>
      </c>
      <c r="AG420" s="9">
        <f t="shared" si="97"/>
        <v>0</v>
      </c>
    </row>
    <row r="421" spans="1:33">
      <c r="A421" s="177"/>
      <c r="B421" s="177"/>
      <c r="C421" s="177"/>
      <c r="E421"/>
      <c r="G421" s="9"/>
      <c r="AC421" s="17" t="s">
        <v>98</v>
      </c>
      <c r="AE421" s="191">
        <v>35673.730000000003</v>
      </c>
    </row>
    <row r="422" spans="1:33">
      <c r="A422" s="177"/>
      <c r="B422" s="177"/>
      <c r="C422" s="177"/>
      <c r="E422"/>
      <c r="AC422" s="17" t="s">
        <v>99</v>
      </c>
      <c r="AE422" s="191">
        <v>107021.18</v>
      </c>
    </row>
    <row r="423" spans="1:33" ht="22.5" customHeight="1">
      <c r="B423" s="9"/>
      <c r="C423" s="9"/>
      <c r="D423" s="262" t="s">
        <v>28</v>
      </c>
      <c r="E423" s="262"/>
      <c r="F423" s="262"/>
      <c r="G423" s="262"/>
      <c r="H423" s="262"/>
      <c r="I423" s="262"/>
      <c r="J423" s="262"/>
      <c r="K423" s="262"/>
      <c r="L423" s="251"/>
      <c r="N423" s="9"/>
      <c r="O423" s="9"/>
      <c r="P423" s="9"/>
      <c r="Q423" s="9"/>
      <c r="R423" s="9"/>
      <c r="S423" s="17"/>
      <c r="T423" s="9"/>
      <c r="U423" s="9"/>
      <c r="V423" s="17"/>
      <c r="W423" s="9"/>
      <c r="X423" s="9"/>
      <c r="Y423" s="9"/>
      <c r="Z423" s="9"/>
      <c r="AA423" s="17"/>
      <c r="AB423" s="9"/>
      <c r="AC423" s="190" t="s">
        <v>100</v>
      </c>
      <c r="AE423" s="191">
        <v>0</v>
      </c>
    </row>
    <row r="424" spans="1:33" ht="23.25">
      <c r="B424" s="9"/>
      <c r="C424" s="9"/>
      <c r="D424" s="261" t="s">
        <v>34</v>
      </c>
      <c r="E424" s="261"/>
      <c r="F424" s="261"/>
      <c r="G424" s="261"/>
      <c r="H424" s="261"/>
      <c r="I424" s="261"/>
      <c r="J424" s="261"/>
      <c r="K424" s="261"/>
      <c r="L424" s="251"/>
      <c r="N424" s="9"/>
      <c r="O424" s="9"/>
      <c r="P424" s="9"/>
      <c r="Q424" s="9"/>
      <c r="R424" s="9"/>
      <c r="S424" s="17"/>
      <c r="T424" s="9"/>
      <c r="U424" s="9"/>
      <c r="V424" s="17"/>
      <c r="W424" s="9"/>
      <c r="X424" s="9"/>
      <c r="Y424" s="9"/>
      <c r="Z424" s="9"/>
      <c r="AA424" s="17"/>
      <c r="AB424" s="9"/>
      <c r="AE424" s="191">
        <f>SUM(AE420:AE423)</f>
        <v>256033.72099999999</v>
      </c>
    </row>
    <row r="425" spans="1:33">
      <c r="B425" s="9"/>
      <c r="C425" s="9"/>
      <c r="D425" s="9"/>
      <c r="E425" s="17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17"/>
      <c r="T425" s="9"/>
      <c r="U425" s="9"/>
      <c r="V425" s="17"/>
      <c r="W425" s="9"/>
      <c r="X425" s="9"/>
      <c r="Y425" s="9"/>
      <c r="Z425" s="9"/>
      <c r="AA425" s="17"/>
      <c r="AB425" s="9"/>
      <c r="AC425" s="17"/>
      <c r="AE425" s="17"/>
    </row>
    <row r="426" spans="1:33">
      <c r="B426" s="32">
        <v>85119001</v>
      </c>
      <c r="C426" s="32">
        <v>85119003</v>
      </c>
      <c r="D426" s="32">
        <v>85119018</v>
      </c>
      <c r="E426" s="33">
        <v>21310001</v>
      </c>
      <c r="F426" s="32">
        <v>85801005</v>
      </c>
      <c r="G426" s="32">
        <v>858011006</v>
      </c>
      <c r="H426" s="32">
        <v>85801008</v>
      </c>
      <c r="I426" s="32">
        <v>85801009</v>
      </c>
      <c r="J426" s="32">
        <v>85801099</v>
      </c>
      <c r="K426" s="32">
        <v>85801011</v>
      </c>
      <c r="L426" s="32">
        <v>85801014</v>
      </c>
      <c r="M426" s="32">
        <v>85801015</v>
      </c>
      <c r="N426" s="32">
        <v>85801017</v>
      </c>
      <c r="O426" s="32">
        <v>85801018</v>
      </c>
      <c r="P426" s="32">
        <v>85801019</v>
      </c>
      <c r="Q426" s="32">
        <v>95803010</v>
      </c>
      <c r="R426" s="32">
        <v>85803099</v>
      </c>
      <c r="S426" s="34">
        <v>21312001</v>
      </c>
      <c r="T426" s="32">
        <v>85807001</v>
      </c>
      <c r="U426" s="32">
        <v>85807099</v>
      </c>
      <c r="V426" s="34">
        <v>21314001</v>
      </c>
      <c r="W426" s="32">
        <v>85601002</v>
      </c>
      <c r="X426" s="32">
        <v>85601012</v>
      </c>
      <c r="Y426" s="32">
        <v>85601014</v>
      </c>
      <c r="Z426" s="32">
        <v>85909099</v>
      </c>
      <c r="AA426" s="34">
        <v>21315001</v>
      </c>
      <c r="AB426" s="32"/>
      <c r="AC426" s="17"/>
      <c r="AE426" s="17"/>
    </row>
    <row r="427" spans="1:33" s="249" customFormat="1" ht="63">
      <c r="A427" s="243" t="s">
        <v>45</v>
      </c>
      <c r="B427" s="244" t="s">
        <v>0</v>
      </c>
      <c r="C427" s="244" t="s">
        <v>1</v>
      </c>
      <c r="D427" s="244" t="s">
        <v>2</v>
      </c>
      <c r="E427" s="245" t="s">
        <v>22</v>
      </c>
      <c r="F427" s="244" t="s">
        <v>3</v>
      </c>
      <c r="G427" s="244" t="s">
        <v>4</v>
      </c>
      <c r="H427" s="244" t="s">
        <v>5</v>
      </c>
      <c r="I427" s="244" t="s">
        <v>6</v>
      </c>
      <c r="J427" s="244" t="s">
        <v>7</v>
      </c>
      <c r="K427" s="244" t="s">
        <v>8</v>
      </c>
      <c r="L427" s="244" t="s">
        <v>9</v>
      </c>
      <c r="M427" s="244" t="s">
        <v>10</v>
      </c>
      <c r="N427" s="244" t="s">
        <v>11</v>
      </c>
      <c r="O427" s="244" t="s">
        <v>12</v>
      </c>
      <c r="P427" s="244" t="s">
        <v>13</v>
      </c>
      <c r="Q427" s="244" t="s">
        <v>14</v>
      </c>
      <c r="R427" s="244" t="s">
        <v>15</v>
      </c>
      <c r="S427" s="246" t="s">
        <v>23</v>
      </c>
      <c r="T427" s="244" t="s">
        <v>25</v>
      </c>
      <c r="U427" s="244" t="s">
        <v>16</v>
      </c>
      <c r="V427" s="246" t="s">
        <v>24</v>
      </c>
      <c r="W427" s="244" t="s">
        <v>17</v>
      </c>
      <c r="X427" s="244" t="s">
        <v>18</v>
      </c>
      <c r="Y427" s="244" t="s">
        <v>19</v>
      </c>
      <c r="Z427" s="244" t="s">
        <v>20</v>
      </c>
      <c r="AA427" s="246" t="s">
        <v>26</v>
      </c>
      <c r="AB427" s="244" t="s">
        <v>21</v>
      </c>
      <c r="AC427" s="246" t="s">
        <v>27</v>
      </c>
      <c r="AD427" s="247"/>
      <c r="AE427" s="248" t="s">
        <v>29</v>
      </c>
    </row>
    <row r="428" spans="1:33">
      <c r="B428" s="9"/>
      <c r="C428" s="9"/>
      <c r="D428" s="9"/>
      <c r="E428" s="17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17"/>
      <c r="T428" s="9"/>
      <c r="U428" s="9"/>
      <c r="V428" s="17"/>
      <c r="W428" s="9"/>
      <c r="X428" s="9"/>
      <c r="Y428" s="9"/>
      <c r="Z428" s="9"/>
      <c r="AA428" s="17"/>
      <c r="AB428" s="9"/>
      <c r="AC428" s="17"/>
      <c r="AE428" s="17"/>
    </row>
    <row r="429" spans="1:33">
      <c r="A429" s="23">
        <v>42705</v>
      </c>
      <c r="B429" s="9">
        <v>40.56</v>
      </c>
      <c r="C429" s="9">
        <v>0</v>
      </c>
      <c r="D429" s="9">
        <v>0</v>
      </c>
      <c r="E429" s="17">
        <f>SUM(B429:D429)</f>
        <v>40.56</v>
      </c>
      <c r="F429" s="9">
        <v>86</v>
      </c>
      <c r="G429" s="9">
        <v>0</v>
      </c>
      <c r="H429" s="9">
        <v>9.18</v>
      </c>
      <c r="I429" s="9">
        <v>28.86</v>
      </c>
      <c r="J429" s="9">
        <v>1.36</v>
      </c>
      <c r="K429" s="9">
        <v>6</v>
      </c>
      <c r="L429" s="9">
        <v>16.57</v>
      </c>
      <c r="M429" s="9">
        <v>0</v>
      </c>
      <c r="N429" s="9">
        <v>2.72</v>
      </c>
      <c r="O429" s="9">
        <v>0</v>
      </c>
      <c r="P429" s="9">
        <v>2.5</v>
      </c>
      <c r="Q429" s="9">
        <v>35</v>
      </c>
      <c r="R429" s="9">
        <v>0</v>
      </c>
      <c r="S429" s="17">
        <f>SUM(F429:R429)</f>
        <v>188.19</v>
      </c>
      <c r="T429" s="9">
        <v>119</v>
      </c>
      <c r="U429" s="9">
        <v>0</v>
      </c>
      <c r="V429" s="17">
        <f>SUM(T429:U429)</f>
        <v>119</v>
      </c>
      <c r="W429" s="9">
        <v>0</v>
      </c>
      <c r="X429" s="9">
        <v>0</v>
      </c>
      <c r="Y429" s="9">
        <v>4.4400000000000004</v>
      </c>
      <c r="Z429" s="9">
        <v>0</v>
      </c>
      <c r="AA429" s="17">
        <f>SUM(W429:Z429)</f>
        <v>4.4400000000000004</v>
      </c>
      <c r="AB429" s="9">
        <v>0</v>
      </c>
      <c r="AC429" s="17">
        <f>SUM(AB429)</f>
        <v>0</v>
      </c>
      <c r="AE429" s="17">
        <f t="shared" ref="AE429:AE458" si="98">AC429+AA429+V429+S429+E429</f>
        <v>352.19</v>
      </c>
    </row>
    <row r="430" spans="1:33">
      <c r="A430" s="23">
        <v>42706</v>
      </c>
      <c r="B430" s="9">
        <v>491.17</v>
      </c>
      <c r="C430" s="9">
        <v>0</v>
      </c>
      <c r="D430" s="9">
        <v>0</v>
      </c>
      <c r="E430" s="17">
        <f t="shared" ref="E430:E457" si="99">SUM(B430:D430)</f>
        <v>491.17</v>
      </c>
      <c r="F430" s="9">
        <v>61</v>
      </c>
      <c r="G430" s="9">
        <v>0</v>
      </c>
      <c r="H430" s="9">
        <v>26.77</v>
      </c>
      <c r="I430" s="9">
        <v>130.35</v>
      </c>
      <c r="J430" s="9">
        <v>2.59</v>
      </c>
      <c r="K430" s="9">
        <v>0</v>
      </c>
      <c r="L430" s="9">
        <v>54.92</v>
      </c>
      <c r="M430" s="9">
        <v>0</v>
      </c>
      <c r="N430" s="9">
        <v>16.100000000000001</v>
      </c>
      <c r="O430" s="9">
        <v>0</v>
      </c>
      <c r="P430" s="9">
        <v>7.5</v>
      </c>
      <c r="Q430" s="9">
        <v>33</v>
      </c>
      <c r="R430" s="9">
        <v>0</v>
      </c>
      <c r="S430" s="17">
        <f t="shared" ref="S430:S458" si="100">SUM(F430:R430)</f>
        <v>332.23</v>
      </c>
      <c r="T430" s="9">
        <v>72.45</v>
      </c>
      <c r="U430" s="9">
        <v>0</v>
      </c>
      <c r="V430" s="17">
        <f t="shared" ref="V430:V458" si="101">SUM(T430:U430)</f>
        <v>72.45</v>
      </c>
      <c r="W430" s="9">
        <v>0</v>
      </c>
      <c r="X430" s="9">
        <v>3</v>
      </c>
      <c r="Y430" s="9">
        <v>0.03</v>
      </c>
      <c r="Z430" s="9">
        <v>0</v>
      </c>
      <c r="AA430" s="17">
        <f t="shared" ref="AA430:AA458" si="102">SUM(W430:Z430)</f>
        <v>3.03</v>
      </c>
      <c r="AB430" s="9">
        <v>257.67</v>
      </c>
      <c r="AC430" s="17">
        <v>257.67</v>
      </c>
      <c r="AE430" s="17">
        <f t="shared" si="98"/>
        <v>1156.55</v>
      </c>
    </row>
    <row r="431" spans="1:33">
      <c r="A431" s="23">
        <v>42709</v>
      </c>
      <c r="B431" s="9">
        <v>0</v>
      </c>
      <c r="C431" s="9">
        <v>0</v>
      </c>
      <c r="D431" s="9">
        <v>0</v>
      </c>
      <c r="E431" s="17">
        <f t="shared" si="99"/>
        <v>0</v>
      </c>
      <c r="F431" s="9">
        <v>107</v>
      </c>
      <c r="G431" s="9">
        <v>0</v>
      </c>
      <c r="H431" s="9">
        <v>67.12</v>
      </c>
      <c r="I431" s="9">
        <v>868.87</v>
      </c>
      <c r="J431" s="9">
        <v>5.5</v>
      </c>
      <c r="K431" s="9">
        <v>12</v>
      </c>
      <c r="L431" s="9">
        <v>115.9</v>
      </c>
      <c r="M431" s="9">
        <v>0</v>
      </c>
      <c r="N431" s="9">
        <v>94.06</v>
      </c>
      <c r="O431" s="9">
        <v>0</v>
      </c>
      <c r="P431" s="9">
        <v>8</v>
      </c>
      <c r="Q431" s="9">
        <v>127.7</v>
      </c>
      <c r="R431" s="9">
        <v>0</v>
      </c>
      <c r="S431" s="17">
        <f t="shared" si="100"/>
        <v>1406.15</v>
      </c>
      <c r="T431" s="9">
        <v>137.1</v>
      </c>
      <c r="U431" s="9">
        <v>0</v>
      </c>
      <c r="V431" s="17">
        <f t="shared" si="101"/>
        <v>137.1</v>
      </c>
      <c r="W431" s="9">
        <v>0</v>
      </c>
      <c r="X431" s="9">
        <v>0</v>
      </c>
      <c r="Y431" s="9">
        <v>0</v>
      </c>
      <c r="Z431" s="9">
        <v>0</v>
      </c>
      <c r="AA431" s="17">
        <f t="shared" si="102"/>
        <v>0</v>
      </c>
      <c r="AB431" s="9">
        <v>860.57</v>
      </c>
      <c r="AC431" s="17">
        <f t="shared" ref="AC431:AC458" si="103">SUM(AB431)</f>
        <v>860.57</v>
      </c>
      <c r="AE431" s="17">
        <f t="shared" si="98"/>
        <v>2403.8200000000002</v>
      </c>
    </row>
    <row r="432" spans="1:33">
      <c r="A432" s="23">
        <v>42710</v>
      </c>
      <c r="B432" s="9">
        <v>659.43</v>
      </c>
      <c r="C432" s="9">
        <v>0</v>
      </c>
      <c r="D432" s="9">
        <v>0</v>
      </c>
      <c r="E432" s="17">
        <f t="shared" si="99"/>
        <v>659.43</v>
      </c>
      <c r="F432" s="9">
        <v>84.5</v>
      </c>
      <c r="G432" s="9">
        <v>1</v>
      </c>
      <c r="H432" s="9">
        <v>55.98</v>
      </c>
      <c r="I432" s="9">
        <v>457.23</v>
      </c>
      <c r="J432" s="9">
        <v>11.34</v>
      </c>
      <c r="K432" s="9">
        <v>0</v>
      </c>
      <c r="L432" s="9">
        <v>161</v>
      </c>
      <c r="M432" s="9">
        <v>797.8</v>
      </c>
      <c r="N432" s="9">
        <v>42.78</v>
      </c>
      <c r="O432" s="9">
        <v>0</v>
      </c>
      <c r="P432" s="9">
        <v>0</v>
      </c>
      <c r="Q432" s="9">
        <v>193.8</v>
      </c>
      <c r="R432" s="9">
        <v>0</v>
      </c>
      <c r="S432" s="17">
        <f t="shared" si="100"/>
        <v>1805.4299999999998</v>
      </c>
      <c r="T432" s="9">
        <v>31.55</v>
      </c>
      <c r="U432" s="9">
        <v>0</v>
      </c>
      <c r="V432" s="17">
        <f>SUM(T432:U432)</f>
        <v>31.55</v>
      </c>
      <c r="W432" s="9">
        <v>0</v>
      </c>
      <c r="X432" s="9">
        <v>0</v>
      </c>
      <c r="Y432" s="9">
        <v>0</v>
      </c>
      <c r="Z432" s="9">
        <v>25</v>
      </c>
      <c r="AA432" s="17">
        <f t="shared" si="102"/>
        <v>25</v>
      </c>
      <c r="AB432" s="9">
        <v>1618.3</v>
      </c>
      <c r="AC432" s="17">
        <f t="shared" si="103"/>
        <v>1618.3</v>
      </c>
      <c r="AE432" s="17">
        <f t="shared" si="98"/>
        <v>4139.71</v>
      </c>
    </row>
    <row r="433" spans="1:31">
      <c r="A433" s="23">
        <v>42711</v>
      </c>
      <c r="B433" s="9">
        <v>1958.19</v>
      </c>
      <c r="C433" s="9">
        <v>0</v>
      </c>
      <c r="D433" s="9">
        <v>0</v>
      </c>
      <c r="E433" s="17">
        <f t="shared" si="99"/>
        <v>1958.19</v>
      </c>
      <c r="F433" s="9">
        <v>126.5</v>
      </c>
      <c r="G433" s="9">
        <v>0</v>
      </c>
      <c r="H433" s="9">
        <v>4.5</v>
      </c>
      <c r="I433" s="9">
        <v>139.35</v>
      </c>
      <c r="J433" s="9">
        <v>0</v>
      </c>
      <c r="K433" s="9">
        <v>12</v>
      </c>
      <c r="L433" s="9">
        <v>968.53</v>
      </c>
      <c r="M433" s="9">
        <v>0</v>
      </c>
      <c r="N433" s="9">
        <v>3.88</v>
      </c>
      <c r="O433" s="9">
        <v>0</v>
      </c>
      <c r="P433" s="9">
        <v>0</v>
      </c>
      <c r="Q433" s="9">
        <v>17019</v>
      </c>
      <c r="R433" s="9"/>
      <c r="S433" s="17">
        <f t="shared" si="100"/>
        <v>18273.760000000002</v>
      </c>
      <c r="T433" s="9">
        <v>53.05</v>
      </c>
      <c r="U433" s="9">
        <v>0</v>
      </c>
      <c r="V433" s="17">
        <f t="shared" si="101"/>
        <v>53.05</v>
      </c>
      <c r="W433" s="9">
        <v>0</v>
      </c>
      <c r="X433" s="9">
        <v>0</v>
      </c>
      <c r="Y433" s="9">
        <v>3.03</v>
      </c>
      <c r="Z433" s="9">
        <v>0</v>
      </c>
      <c r="AA433" s="17">
        <f t="shared" si="102"/>
        <v>3.03</v>
      </c>
      <c r="AB433" s="9">
        <v>54.06</v>
      </c>
      <c r="AC433" s="17">
        <f t="shared" si="103"/>
        <v>54.06</v>
      </c>
      <c r="AE433" s="17">
        <f t="shared" si="98"/>
        <v>20342.09</v>
      </c>
    </row>
    <row r="434" spans="1:31">
      <c r="A434" s="23">
        <v>42712</v>
      </c>
      <c r="B434" s="9">
        <v>401.13</v>
      </c>
      <c r="C434" s="9">
        <v>0</v>
      </c>
      <c r="D434" s="9">
        <v>0</v>
      </c>
      <c r="E434" s="17">
        <f t="shared" si="99"/>
        <v>401.13</v>
      </c>
      <c r="F434" s="9">
        <v>67</v>
      </c>
      <c r="G434" s="9">
        <v>0</v>
      </c>
      <c r="H434" s="9">
        <v>24.74</v>
      </c>
      <c r="I434" s="9">
        <v>67.44</v>
      </c>
      <c r="J434" s="9">
        <v>0</v>
      </c>
      <c r="K434" s="9">
        <v>0</v>
      </c>
      <c r="L434" s="9">
        <v>58.71</v>
      </c>
      <c r="M434" s="9">
        <v>470.62</v>
      </c>
      <c r="N434" s="9">
        <v>15.54</v>
      </c>
      <c r="O434" s="9">
        <v>0</v>
      </c>
      <c r="P434" s="9">
        <v>0</v>
      </c>
      <c r="Q434" s="9">
        <v>576.04999999999995</v>
      </c>
      <c r="R434" s="9">
        <v>0</v>
      </c>
      <c r="S434" s="17">
        <f t="shared" si="100"/>
        <v>1280.0999999999999</v>
      </c>
      <c r="T434" s="9">
        <v>13.65</v>
      </c>
      <c r="U434" s="9">
        <v>0</v>
      </c>
      <c r="V434" s="17">
        <f t="shared" si="101"/>
        <v>13.65</v>
      </c>
      <c r="W434" s="9">
        <v>0</v>
      </c>
      <c r="X434" s="9">
        <v>0</v>
      </c>
      <c r="Y434" s="9">
        <v>0</v>
      </c>
      <c r="Z434" s="9">
        <v>0</v>
      </c>
      <c r="AA434" s="17">
        <f t="shared" si="102"/>
        <v>0</v>
      </c>
      <c r="AB434" s="9">
        <v>7.65</v>
      </c>
      <c r="AC434" s="17">
        <f t="shared" si="103"/>
        <v>7.65</v>
      </c>
      <c r="AE434" s="17">
        <f t="shared" si="98"/>
        <v>1702.5299999999997</v>
      </c>
    </row>
    <row r="435" spans="1:31">
      <c r="A435" s="23">
        <v>42713</v>
      </c>
      <c r="B435" s="9">
        <v>595.98</v>
      </c>
      <c r="C435" s="9">
        <v>0</v>
      </c>
      <c r="D435" s="9">
        <v>0</v>
      </c>
      <c r="E435" s="17">
        <f t="shared" si="99"/>
        <v>595.98</v>
      </c>
      <c r="F435" s="9">
        <v>53.5</v>
      </c>
      <c r="G435" s="9">
        <v>0</v>
      </c>
      <c r="H435" s="9">
        <v>49.06</v>
      </c>
      <c r="I435" s="9">
        <v>695.25</v>
      </c>
      <c r="J435" s="9">
        <v>0</v>
      </c>
      <c r="K435" s="9">
        <v>0</v>
      </c>
      <c r="L435" s="9">
        <v>88.74</v>
      </c>
      <c r="M435" s="9">
        <v>0</v>
      </c>
      <c r="N435" s="9">
        <v>42.05</v>
      </c>
      <c r="O435" s="9">
        <v>0</v>
      </c>
      <c r="P435" s="9">
        <v>0</v>
      </c>
      <c r="Q435" s="9">
        <v>38</v>
      </c>
      <c r="R435" s="9">
        <v>0</v>
      </c>
      <c r="S435" s="17">
        <f t="shared" si="100"/>
        <v>966.59999999999991</v>
      </c>
      <c r="T435" s="9">
        <v>124.87</v>
      </c>
      <c r="U435" s="9">
        <v>0</v>
      </c>
      <c r="V435" s="17">
        <f t="shared" si="101"/>
        <v>124.87</v>
      </c>
      <c r="W435" s="9">
        <v>0</v>
      </c>
      <c r="X435" s="9">
        <v>0</v>
      </c>
      <c r="Y435" s="9">
        <v>3.05</v>
      </c>
      <c r="Z435" s="9">
        <v>0</v>
      </c>
      <c r="AA435" s="17">
        <f t="shared" si="102"/>
        <v>3.05</v>
      </c>
      <c r="AB435" s="9">
        <v>176.04</v>
      </c>
      <c r="AC435" s="17">
        <f t="shared" si="103"/>
        <v>176.04</v>
      </c>
      <c r="AE435" s="17">
        <f t="shared" si="98"/>
        <v>1866.54</v>
      </c>
    </row>
    <row r="436" spans="1:31">
      <c r="A436" s="23">
        <v>42716</v>
      </c>
      <c r="B436" s="9">
        <v>569.04</v>
      </c>
      <c r="C436" s="9">
        <v>0</v>
      </c>
      <c r="D436" s="9">
        <v>0</v>
      </c>
      <c r="E436" s="17">
        <f t="shared" si="99"/>
        <v>569.04</v>
      </c>
      <c r="F436" s="9">
        <v>117</v>
      </c>
      <c r="G436" s="9">
        <v>1</v>
      </c>
      <c r="H436" s="9">
        <v>9</v>
      </c>
      <c r="I436" s="9">
        <v>172.46</v>
      </c>
      <c r="J436" s="9">
        <v>0</v>
      </c>
      <c r="K436" s="9">
        <v>6</v>
      </c>
      <c r="L436" s="9">
        <v>221.26</v>
      </c>
      <c r="M436" s="9">
        <v>255.31</v>
      </c>
      <c r="N436" s="9">
        <v>10.08</v>
      </c>
      <c r="O436" s="9">
        <v>0</v>
      </c>
      <c r="P436" s="9">
        <v>0</v>
      </c>
      <c r="Q436" s="9">
        <v>35</v>
      </c>
      <c r="R436" s="9">
        <v>0</v>
      </c>
      <c r="S436" s="17">
        <f t="shared" si="100"/>
        <v>827.11</v>
      </c>
      <c r="T436" s="9">
        <v>173.35</v>
      </c>
      <c r="U436" s="9">
        <v>0</v>
      </c>
      <c r="V436" s="17">
        <f t="shared" si="101"/>
        <v>173.35</v>
      </c>
      <c r="W436" s="9">
        <v>0.06</v>
      </c>
      <c r="X436" s="9">
        <v>0</v>
      </c>
      <c r="Y436" s="9">
        <v>2.88</v>
      </c>
      <c r="Z436" s="9">
        <v>0</v>
      </c>
      <c r="AA436" s="17">
        <f t="shared" si="102"/>
        <v>2.94</v>
      </c>
      <c r="AB436" s="9">
        <v>3212.71</v>
      </c>
      <c r="AC436" s="17">
        <f t="shared" si="103"/>
        <v>3212.71</v>
      </c>
      <c r="AE436" s="17">
        <f t="shared" si="98"/>
        <v>4785.1499999999996</v>
      </c>
    </row>
    <row r="437" spans="1:31">
      <c r="A437" s="23">
        <v>42717</v>
      </c>
      <c r="B437" s="9">
        <v>40.58</v>
      </c>
      <c r="C437" s="9">
        <v>0</v>
      </c>
      <c r="D437" s="9">
        <v>0</v>
      </c>
      <c r="E437" s="17">
        <f t="shared" si="99"/>
        <v>40.58</v>
      </c>
      <c r="F437" s="9">
        <v>74.5</v>
      </c>
      <c r="G437" s="9">
        <v>1</v>
      </c>
      <c r="H437" s="9">
        <v>23.64</v>
      </c>
      <c r="I437" s="9">
        <v>317.58999999999997</v>
      </c>
      <c r="J437" s="9">
        <v>5.46</v>
      </c>
      <c r="K437" s="9">
        <v>0</v>
      </c>
      <c r="L437" s="9">
        <v>52.32</v>
      </c>
      <c r="M437" s="9">
        <v>580.27</v>
      </c>
      <c r="N437" s="9">
        <v>35.46</v>
      </c>
      <c r="O437" s="9">
        <v>0</v>
      </c>
      <c r="P437" s="9">
        <v>0</v>
      </c>
      <c r="Q437" s="9">
        <v>0</v>
      </c>
      <c r="R437" s="9">
        <v>0</v>
      </c>
      <c r="S437" s="17">
        <f t="shared" si="100"/>
        <v>1090.24</v>
      </c>
      <c r="T437" s="9">
        <v>311.55</v>
      </c>
      <c r="U437" s="9">
        <v>0</v>
      </c>
      <c r="V437" s="17">
        <f t="shared" si="101"/>
        <v>311.55</v>
      </c>
      <c r="W437" s="9">
        <v>0</v>
      </c>
      <c r="X437" s="9">
        <v>5.71</v>
      </c>
      <c r="Y437" s="9">
        <v>6.07</v>
      </c>
      <c r="Z437" s="9">
        <v>27</v>
      </c>
      <c r="AA437" s="17">
        <f t="shared" si="102"/>
        <v>38.78</v>
      </c>
      <c r="AB437" s="9">
        <v>238.09</v>
      </c>
      <c r="AC437" s="17">
        <f t="shared" si="103"/>
        <v>238.09</v>
      </c>
      <c r="AE437" s="17">
        <f t="shared" si="98"/>
        <v>1719.24</v>
      </c>
    </row>
    <row r="438" spans="1:31">
      <c r="A438" s="23">
        <v>42718</v>
      </c>
      <c r="B438" s="9">
        <v>163.52000000000001</v>
      </c>
      <c r="C438" s="9">
        <v>0</v>
      </c>
      <c r="D438" s="9">
        <v>0</v>
      </c>
      <c r="E438" s="17">
        <f t="shared" si="99"/>
        <v>163.52000000000001</v>
      </c>
      <c r="F438" s="9">
        <v>83.5</v>
      </c>
      <c r="G438" s="9">
        <v>0</v>
      </c>
      <c r="H438" s="9">
        <v>52.21</v>
      </c>
      <c r="I438" s="9">
        <v>354.44</v>
      </c>
      <c r="J438" s="9">
        <v>2.86</v>
      </c>
      <c r="K438" s="9">
        <v>0</v>
      </c>
      <c r="L438" s="9">
        <v>53.76</v>
      </c>
      <c r="M438" s="9">
        <v>375.14</v>
      </c>
      <c r="N438" s="9">
        <v>71.38</v>
      </c>
      <c r="O438" s="9">
        <v>0</v>
      </c>
      <c r="P438" s="9">
        <v>0</v>
      </c>
      <c r="Q438" s="9">
        <v>80.5</v>
      </c>
      <c r="R438" s="9">
        <v>0</v>
      </c>
      <c r="S438" s="17">
        <f t="shared" si="100"/>
        <v>1073.79</v>
      </c>
      <c r="T438" s="9">
        <v>268.89999999999998</v>
      </c>
      <c r="U438" s="9">
        <v>0</v>
      </c>
      <c r="V438" s="17">
        <f t="shared" si="101"/>
        <v>268.89999999999998</v>
      </c>
      <c r="W438" s="9">
        <v>0.53</v>
      </c>
      <c r="X438" s="9">
        <v>0</v>
      </c>
      <c r="Y438" s="9">
        <v>5.78</v>
      </c>
      <c r="Z438" s="9">
        <v>0</v>
      </c>
      <c r="AA438" s="17">
        <f t="shared" si="102"/>
        <v>6.3100000000000005</v>
      </c>
      <c r="AB438" s="9">
        <v>0</v>
      </c>
      <c r="AC438" s="17">
        <f t="shared" si="103"/>
        <v>0</v>
      </c>
      <c r="AE438" s="17">
        <f t="shared" si="98"/>
        <v>1512.52</v>
      </c>
    </row>
    <row r="439" spans="1:31">
      <c r="A439" s="23">
        <v>42719</v>
      </c>
      <c r="B439" s="9">
        <v>1238.76</v>
      </c>
      <c r="C439" s="9">
        <v>0</v>
      </c>
      <c r="D439" s="9">
        <v>0</v>
      </c>
      <c r="E439" s="17">
        <f t="shared" si="99"/>
        <v>1238.76</v>
      </c>
      <c r="F439" s="9">
        <v>65</v>
      </c>
      <c r="G439" s="9">
        <v>0</v>
      </c>
      <c r="H439" s="9">
        <v>35.96</v>
      </c>
      <c r="I439" s="9">
        <v>856.32</v>
      </c>
      <c r="J439" s="9">
        <v>3</v>
      </c>
      <c r="K439" s="9">
        <v>0</v>
      </c>
      <c r="L439" s="9">
        <v>124.83</v>
      </c>
      <c r="M439" s="9">
        <v>0</v>
      </c>
      <c r="N439" s="9">
        <v>37.33</v>
      </c>
      <c r="O439" s="9">
        <v>0</v>
      </c>
      <c r="P439" s="9">
        <v>0</v>
      </c>
      <c r="Q439" s="9">
        <v>0</v>
      </c>
      <c r="R439" s="9">
        <v>0</v>
      </c>
      <c r="S439" s="17">
        <f t="shared" si="100"/>
        <v>1122.44</v>
      </c>
      <c r="T439" s="9">
        <v>261</v>
      </c>
      <c r="U439" s="9">
        <v>0</v>
      </c>
      <c r="V439" s="17">
        <f t="shared" si="101"/>
        <v>261</v>
      </c>
      <c r="W439" s="9">
        <v>0</v>
      </c>
      <c r="X439" s="9">
        <v>0</v>
      </c>
      <c r="Y439" s="9">
        <v>0</v>
      </c>
      <c r="Z439" s="9">
        <v>0</v>
      </c>
      <c r="AA439" s="17">
        <f t="shared" si="102"/>
        <v>0</v>
      </c>
      <c r="AB439" s="9">
        <v>0</v>
      </c>
      <c r="AC439" s="17">
        <f t="shared" si="103"/>
        <v>0</v>
      </c>
      <c r="AE439" s="17">
        <f t="shared" si="98"/>
        <v>2622.2</v>
      </c>
    </row>
    <row r="440" spans="1:31">
      <c r="A440" s="23">
        <v>42720</v>
      </c>
      <c r="B440" s="9">
        <v>794.58</v>
      </c>
      <c r="C440" s="9">
        <v>0</v>
      </c>
      <c r="D440" s="9">
        <v>0</v>
      </c>
      <c r="E440" s="17">
        <f t="shared" si="99"/>
        <v>794.58</v>
      </c>
      <c r="F440" s="9">
        <v>73.5</v>
      </c>
      <c r="G440" s="9">
        <v>0</v>
      </c>
      <c r="H440" s="9">
        <v>44.83</v>
      </c>
      <c r="I440" s="9">
        <v>2352.65</v>
      </c>
      <c r="J440" s="9">
        <v>6.92</v>
      </c>
      <c r="K440" s="9">
        <v>0</v>
      </c>
      <c r="L440" s="9">
        <v>214.41</v>
      </c>
      <c r="M440" s="9">
        <v>533.48</v>
      </c>
      <c r="N440" s="9">
        <v>74.599999999999994</v>
      </c>
      <c r="O440" s="9">
        <v>0</v>
      </c>
      <c r="P440" s="9">
        <v>15</v>
      </c>
      <c r="Q440" s="9">
        <v>198</v>
      </c>
      <c r="R440" s="9">
        <v>0</v>
      </c>
      <c r="S440" s="17">
        <f t="shared" si="100"/>
        <v>3513.39</v>
      </c>
      <c r="T440" s="9">
        <v>350.29</v>
      </c>
      <c r="U440" s="9">
        <v>0</v>
      </c>
      <c r="V440" s="17">
        <f t="shared" si="101"/>
        <v>350.29</v>
      </c>
      <c r="W440" s="9">
        <v>0</v>
      </c>
      <c r="X440" s="9">
        <v>3</v>
      </c>
      <c r="Y440" s="9">
        <v>6.33</v>
      </c>
      <c r="Z440" s="9">
        <v>0</v>
      </c>
      <c r="AA440" s="17">
        <f t="shared" si="102"/>
        <v>9.33</v>
      </c>
      <c r="AB440" s="9">
        <v>369.21</v>
      </c>
      <c r="AC440" s="17">
        <f t="shared" si="103"/>
        <v>369.21</v>
      </c>
      <c r="AE440" s="17">
        <f t="shared" si="98"/>
        <v>5036.7999999999993</v>
      </c>
    </row>
    <row r="441" spans="1:31">
      <c r="A441" s="23">
        <v>42721</v>
      </c>
      <c r="B441" s="9">
        <v>6120</v>
      </c>
      <c r="C441" s="9">
        <v>0</v>
      </c>
      <c r="D441" s="9">
        <v>0</v>
      </c>
      <c r="E441" s="17">
        <f t="shared" si="99"/>
        <v>6120</v>
      </c>
      <c r="F441" s="9">
        <v>2</v>
      </c>
      <c r="G441" s="9">
        <v>0</v>
      </c>
      <c r="H441" s="9">
        <v>0</v>
      </c>
      <c r="I441" s="9">
        <v>79.52</v>
      </c>
      <c r="J441" s="9">
        <v>0</v>
      </c>
      <c r="K441" s="9">
        <v>0</v>
      </c>
      <c r="L441" s="9">
        <v>311.42</v>
      </c>
      <c r="M441" s="9">
        <v>0</v>
      </c>
      <c r="N441" s="9">
        <v>6.16</v>
      </c>
      <c r="O441" s="9">
        <v>0</v>
      </c>
      <c r="P441" s="9">
        <v>0</v>
      </c>
      <c r="Q441" s="9">
        <v>0</v>
      </c>
      <c r="R441" s="9">
        <v>0</v>
      </c>
      <c r="S441" s="17">
        <f t="shared" si="100"/>
        <v>399.1</v>
      </c>
      <c r="T441" s="9">
        <v>20.6</v>
      </c>
      <c r="U441" s="9">
        <v>0</v>
      </c>
      <c r="V441" s="17">
        <f t="shared" si="101"/>
        <v>20.6</v>
      </c>
      <c r="W441" s="9">
        <v>0</v>
      </c>
      <c r="X441" s="9">
        <v>0</v>
      </c>
      <c r="Y441" s="9">
        <v>0.02</v>
      </c>
      <c r="Z441" s="9">
        <v>0</v>
      </c>
      <c r="AA441" s="17">
        <f t="shared" si="102"/>
        <v>0.02</v>
      </c>
      <c r="AB441" s="9">
        <v>0</v>
      </c>
      <c r="AC441" s="17">
        <f t="shared" si="103"/>
        <v>0</v>
      </c>
      <c r="AE441" s="17">
        <f t="shared" si="98"/>
        <v>6539.72</v>
      </c>
    </row>
    <row r="442" spans="1:31">
      <c r="A442" s="23">
        <v>42723</v>
      </c>
      <c r="B442" s="9">
        <v>24</v>
      </c>
      <c r="C442" s="9">
        <v>0</v>
      </c>
      <c r="D442" s="9">
        <v>13.72</v>
      </c>
      <c r="E442" s="17">
        <f t="shared" si="99"/>
        <v>37.72</v>
      </c>
      <c r="F442" s="9">
        <v>84</v>
      </c>
      <c r="G442" s="9">
        <v>1</v>
      </c>
      <c r="H442" s="9">
        <v>18.12</v>
      </c>
      <c r="I442" s="9">
        <v>11690.18</v>
      </c>
      <c r="J442" s="9">
        <v>3.81</v>
      </c>
      <c r="K442" s="9">
        <v>0</v>
      </c>
      <c r="L442" s="9">
        <v>760.49</v>
      </c>
      <c r="M442" s="9">
        <v>706.03</v>
      </c>
      <c r="N442" s="9">
        <v>670.42</v>
      </c>
      <c r="O442" s="9">
        <v>0</v>
      </c>
      <c r="P442" s="9">
        <v>0</v>
      </c>
      <c r="Q442" s="9">
        <v>100</v>
      </c>
      <c r="R442" s="9">
        <v>0</v>
      </c>
      <c r="S442" s="17">
        <f t="shared" si="100"/>
        <v>14034.050000000001</v>
      </c>
      <c r="T442" s="9">
        <v>531.98</v>
      </c>
      <c r="U442" s="9">
        <v>0</v>
      </c>
      <c r="V442" s="17">
        <f t="shared" si="101"/>
        <v>531.98</v>
      </c>
      <c r="W442" s="9">
        <v>0</v>
      </c>
      <c r="X442" s="9">
        <v>0</v>
      </c>
      <c r="Y442" s="9">
        <v>2.92</v>
      </c>
      <c r="Z442" s="9">
        <v>0</v>
      </c>
      <c r="AA442" s="17">
        <f t="shared" si="102"/>
        <v>2.92</v>
      </c>
      <c r="AB442" s="9">
        <v>2005.29</v>
      </c>
      <c r="AC442" s="17">
        <f t="shared" si="103"/>
        <v>2005.29</v>
      </c>
      <c r="AE442" s="17">
        <f t="shared" si="98"/>
        <v>16611.960000000003</v>
      </c>
    </row>
    <row r="443" spans="1:31">
      <c r="A443" s="23">
        <v>42724</v>
      </c>
      <c r="B443" s="9">
        <v>336.99</v>
      </c>
      <c r="C443" s="9">
        <v>0</v>
      </c>
      <c r="D443" s="9">
        <v>0</v>
      </c>
      <c r="E443" s="17">
        <f t="shared" si="99"/>
        <v>336.99</v>
      </c>
      <c r="F443" s="9">
        <v>71</v>
      </c>
      <c r="G443" s="9">
        <v>0</v>
      </c>
      <c r="H443" s="9">
        <v>31.29</v>
      </c>
      <c r="I443" s="9">
        <v>564.27</v>
      </c>
      <c r="J443" s="9">
        <v>3.02</v>
      </c>
      <c r="K443" s="9">
        <v>0</v>
      </c>
      <c r="L443" s="9">
        <v>88.24</v>
      </c>
      <c r="M443" s="9">
        <v>260.70999999999998</v>
      </c>
      <c r="N443" s="9">
        <v>44.9</v>
      </c>
      <c r="O443" s="9">
        <v>0</v>
      </c>
      <c r="P443" s="9">
        <v>0</v>
      </c>
      <c r="Q443" s="9">
        <v>88</v>
      </c>
      <c r="R443" s="9">
        <v>0</v>
      </c>
      <c r="S443" s="17">
        <f t="shared" si="100"/>
        <v>1151.43</v>
      </c>
      <c r="T443" s="9">
        <v>628.92999999999995</v>
      </c>
      <c r="U443" s="9">
        <v>0</v>
      </c>
      <c r="V443" s="17">
        <f t="shared" si="101"/>
        <v>628.92999999999995</v>
      </c>
      <c r="W443" s="9">
        <v>0</v>
      </c>
      <c r="X443" s="9">
        <v>0</v>
      </c>
      <c r="Y443" s="9">
        <v>16.02</v>
      </c>
      <c r="Z443" s="9">
        <v>0</v>
      </c>
      <c r="AA443" s="17">
        <f t="shared" si="102"/>
        <v>16.02</v>
      </c>
      <c r="AB443" s="9">
        <v>0</v>
      </c>
      <c r="AC443" s="17">
        <f t="shared" si="103"/>
        <v>0</v>
      </c>
      <c r="AE443" s="17">
        <f t="shared" si="98"/>
        <v>2133.37</v>
      </c>
    </row>
    <row r="444" spans="1:31">
      <c r="A444" s="23">
        <v>42725</v>
      </c>
      <c r="B444" s="252">
        <v>294.44</v>
      </c>
      <c r="C444" s="252">
        <v>0</v>
      </c>
      <c r="D444" s="252">
        <v>0</v>
      </c>
      <c r="E444" s="17">
        <f t="shared" si="99"/>
        <v>294.44</v>
      </c>
      <c r="F444" s="9">
        <v>56</v>
      </c>
      <c r="G444" s="9">
        <v>0</v>
      </c>
      <c r="H444" s="9">
        <v>113.46</v>
      </c>
      <c r="I444" s="9">
        <v>890.98</v>
      </c>
      <c r="J444" s="9">
        <v>8.57</v>
      </c>
      <c r="K444" s="9">
        <v>0</v>
      </c>
      <c r="L444" s="9">
        <v>168.67</v>
      </c>
      <c r="M444" s="9">
        <v>0</v>
      </c>
      <c r="N444" s="9">
        <v>75.069999999999993</v>
      </c>
      <c r="O444" s="9">
        <v>750</v>
      </c>
      <c r="P444" s="9">
        <v>2.5</v>
      </c>
      <c r="Q444" s="9">
        <v>127.47</v>
      </c>
      <c r="R444" s="9">
        <v>0</v>
      </c>
      <c r="S444" s="17">
        <f t="shared" si="100"/>
        <v>2192.7199999999998</v>
      </c>
      <c r="T444" s="9">
        <v>320.02999999999997</v>
      </c>
      <c r="U444" s="9">
        <v>0</v>
      </c>
      <c r="V444" s="17">
        <f t="shared" si="101"/>
        <v>320.02999999999997</v>
      </c>
      <c r="W444" s="9">
        <v>0</v>
      </c>
      <c r="X444" s="9">
        <v>0</v>
      </c>
      <c r="Y444" s="9">
        <v>5.83</v>
      </c>
      <c r="Z444" s="9">
        <v>0</v>
      </c>
      <c r="AA444" s="17">
        <f t="shared" si="102"/>
        <v>5.83</v>
      </c>
      <c r="AB444" s="9">
        <v>735.63</v>
      </c>
      <c r="AC444" s="17">
        <f t="shared" si="103"/>
        <v>735.63</v>
      </c>
      <c r="AE444" s="17">
        <f t="shared" si="98"/>
        <v>3548.65</v>
      </c>
    </row>
    <row r="445" spans="1:31">
      <c r="A445" s="23">
        <v>42726</v>
      </c>
      <c r="B445" s="252">
        <v>73.5</v>
      </c>
      <c r="C445" s="252">
        <v>0</v>
      </c>
      <c r="D445" s="252">
        <v>0</v>
      </c>
      <c r="E445" s="17">
        <f t="shared" si="99"/>
        <v>73.5</v>
      </c>
      <c r="F445" s="9">
        <v>61</v>
      </c>
      <c r="G445" s="9">
        <v>0</v>
      </c>
      <c r="H445" s="9">
        <v>45</v>
      </c>
      <c r="I445" s="9">
        <v>121.69</v>
      </c>
      <c r="J445" s="9">
        <v>0.89</v>
      </c>
      <c r="K445" s="9">
        <v>0</v>
      </c>
      <c r="L445" s="9">
        <v>54.23</v>
      </c>
      <c r="M445" s="9">
        <v>749.49</v>
      </c>
      <c r="N445" s="9">
        <v>23.96</v>
      </c>
      <c r="O445" s="9">
        <v>0</v>
      </c>
      <c r="P445" s="9">
        <v>0</v>
      </c>
      <c r="Q445" s="9">
        <v>73</v>
      </c>
      <c r="R445" s="9">
        <v>0</v>
      </c>
      <c r="S445" s="17">
        <f t="shared" si="100"/>
        <v>1129.26</v>
      </c>
      <c r="T445" s="9">
        <v>419.32</v>
      </c>
      <c r="U445" s="9">
        <v>0</v>
      </c>
      <c r="V445" s="17">
        <f t="shared" si="101"/>
        <v>419.32</v>
      </c>
      <c r="W445" s="9">
        <v>0</v>
      </c>
      <c r="X445" s="9">
        <v>0</v>
      </c>
      <c r="Y445" s="9">
        <v>0</v>
      </c>
      <c r="Z445" s="9">
        <v>0</v>
      </c>
      <c r="AA445" s="17">
        <f t="shared" si="102"/>
        <v>0</v>
      </c>
      <c r="AB445" s="9">
        <v>256.73</v>
      </c>
      <c r="AC445" s="17">
        <f t="shared" si="103"/>
        <v>256.73</v>
      </c>
      <c r="AE445" s="17">
        <f t="shared" si="98"/>
        <v>1878.81</v>
      </c>
    </row>
    <row r="446" spans="1:31">
      <c r="A446" s="23">
        <v>42727</v>
      </c>
      <c r="B446" s="252">
        <v>1198.08</v>
      </c>
      <c r="C446" s="252">
        <v>0</v>
      </c>
      <c r="D446" s="252">
        <v>0</v>
      </c>
      <c r="E446" s="17">
        <f t="shared" si="99"/>
        <v>1198.08</v>
      </c>
      <c r="F446" s="9">
        <v>12</v>
      </c>
      <c r="G446" s="9">
        <v>0</v>
      </c>
      <c r="H446" s="9">
        <v>13.87</v>
      </c>
      <c r="I446" s="9">
        <v>464.67</v>
      </c>
      <c r="J446" s="9">
        <v>3.5</v>
      </c>
      <c r="K446" s="9">
        <v>0</v>
      </c>
      <c r="L446" s="9">
        <v>98.58</v>
      </c>
      <c r="M446" s="9">
        <v>0</v>
      </c>
      <c r="N446" s="9">
        <v>21.55</v>
      </c>
      <c r="O446" s="9">
        <v>0</v>
      </c>
      <c r="P446" s="9">
        <v>0</v>
      </c>
      <c r="Q446" s="9">
        <v>0</v>
      </c>
      <c r="R446" s="9">
        <v>0</v>
      </c>
      <c r="S446" s="17">
        <f t="shared" si="100"/>
        <v>614.16999999999996</v>
      </c>
      <c r="T446" s="9">
        <v>259.10000000000002</v>
      </c>
      <c r="U446" s="9">
        <v>0</v>
      </c>
      <c r="V446" s="17">
        <f t="shared" si="101"/>
        <v>259.10000000000002</v>
      </c>
      <c r="W446" s="9">
        <v>0</v>
      </c>
      <c r="X446" s="9">
        <v>0</v>
      </c>
      <c r="Y446" s="9">
        <v>0</v>
      </c>
      <c r="Z446" s="9">
        <v>38</v>
      </c>
      <c r="AA446" s="17">
        <f t="shared" si="102"/>
        <v>38</v>
      </c>
      <c r="AB446" s="9">
        <v>0</v>
      </c>
      <c r="AC446" s="17">
        <f t="shared" si="103"/>
        <v>0</v>
      </c>
      <c r="AE446" s="17">
        <f t="shared" si="98"/>
        <v>2109.35</v>
      </c>
    </row>
    <row r="447" spans="1:31">
      <c r="A447" s="23">
        <v>42730</v>
      </c>
      <c r="B447" s="253"/>
      <c r="C447" s="253"/>
      <c r="D447" s="253"/>
      <c r="E447" s="254">
        <f t="shared" si="99"/>
        <v>0</v>
      </c>
      <c r="F447" s="255"/>
      <c r="G447" s="255"/>
      <c r="H447" s="255"/>
      <c r="I447" s="255"/>
      <c r="J447" s="255"/>
      <c r="K447" s="255"/>
      <c r="L447" s="255"/>
      <c r="M447" s="255"/>
      <c r="N447" s="255"/>
      <c r="O447" s="255"/>
      <c r="P447" s="255"/>
      <c r="Q447" s="255"/>
      <c r="R447" s="255"/>
      <c r="S447" s="254">
        <f t="shared" si="100"/>
        <v>0</v>
      </c>
      <c r="T447" s="255"/>
      <c r="U447" s="255"/>
      <c r="V447" s="254">
        <f t="shared" si="101"/>
        <v>0</v>
      </c>
      <c r="W447" s="255"/>
      <c r="X447" s="255"/>
      <c r="Y447" s="255"/>
      <c r="Z447" s="255"/>
      <c r="AA447" s="254">
        <f t="shared" si="102"/>
        <v>0</v>
      </c>
      <c r="AB447" s="255"/>
      <c r="AC447" s="254">
        <f t="shared" si="103"/>
        <v>0</v>
      </c>
      <c r="AD447" s="256"/>
      <c r="AE447" s="254">
        <f t="shared" si="98"/>
        <v>0</v>
      </c>
    </row>
    <row r="448" spans="1:31">
      <c r="A448" s="23">
        <v>42731</v>
      </c>
      <c r="B448" s="253"/>
      <c r="C448" s="253"/>
      <c r="D448" s="253"/>
      <c r="E448" s="254">
        <f t="shared" si="99"/>
        <v>0</v>
      </c>
      <c r="F448" s="255"/>
      <c r="G448" s="255"/>
      <c r="H448" s="255"/>
      <c r="I448" s="255"/>
      <c r="J448" s="255"/>
      <c r="K448" s="255"/>
      <c r="L448" s="255"/>
      <c r="M448" s="255"/>
      <c r="N448" s="255"/>
      <c r="O448" s="255"/>
      <c r="P448" s="255"/>
      <c r="Q448" s="255"/>
      <c r="R448" s="255"/>
      <c r="S448" s="254">
        <f t="shared" si="100"/>
        <v>0</v>
      </c>
      <c r="T448" s="255"/>
      <c r="U448" s="255"/>
      <c r="V448" s="254">
        <f t="shared" si="101"/>
        <v>0</v>
      </c>
      <c r="W448" s="255"/>
      <c r="X448" s="255"/>
      <c r="Y448" s="255"/>
      <c r="Z448" s="255"/>
      <c r="AA448" s="254">
        <f t="shared" si="102"/>
        <v>0</v>
      </c>
      <c r="AB448" s="255"/>
      <c r="AC448" s="254">
        <f t="shared" si="103"/>
        <v>0</v>
      </c>
      <c r="AD448" s="256"/>
      <c r="AE448" s="254">
        <f t="shared" si="98"/>
        <v>0</v>
      </c>
    </row>
    <row r="449" spans="1:33">
      <c r="A449" s="23">
        <v>42732</v>
      </c>
      <c r="B449" s="253"/>
      <c r="C449" s="253" t="s">
        <v>120</v>
      </c>
      <c r="D449" s="253"/>
      <c r="E449" s="254">
        <f t="shared" si="99"/>
        <v>0</v>
      </c>
      <c r="F449" s="255"/>
      <c r="G449" s="255"/>
      <c r="H449" s="255"/>
      <c r="I449" s="255"/>
      <c r="J449" s="255"/>
      <c r="K449" s="255"/>
      <c r="L449" s="255"/>
      <c r="M449" s="255"/>
      <c r="N449" s="255"/>
      <c r="O449" s="255"/>
      <c r="P449" s="255"/>
      <c r="Q449" s="255"/>
      <c r="R449" s="255"/>
      <c r="S449" s="254">
        <f t="shared" si="100"/>
        <v>0</v>
      </c>
      <c r="T449" s="255"/>
      <c r="U449" s="255"/>
      <c r="V449" s="254">
        <f t="shared" si="101"/>
        <v>0</v>
      </c>
      <c r="W449" s="255"/>
      <c r="X449" s="255"/>
      <c r="Y449" s="255"/>
      <c r="Z449" s="255"/>
      <c r="AA449" s="254">
        <f t="shared" si="102"/>
        <v>0</v>
      </c>
      <c r="AB449" s="255"/>
      <c r="AC449" s="254">
        <f t="shared" si="103"/>
        <v>0</v>
      </c>
      <c r="AD449" s="256"/>
      <c r="AE449" s="254">
        <f t="shared" si="98"/>
        <v>0</v>
      </c>
    </row>
    <row r="450" spans="1:33">
      <c r="A450" s="23">
        <v>42733</v>
      </c>
      <c r="B450" s="253"/>
      <c r="C450" s="253"/>
      <c r="D450" s="253"/>
      <c r="E450" s="254">
        <f t="shared" si="99"/>
        <v>0</v>
      </c>
      <c r="F450" s="255"/>
      <c r="G450" s="255"/>
      <c r="H450" s="255"/>
      <c r="I450" s="255"/>
      <c r="J450" s="255"/>
      <c r="K450" s="255"/>
      <c r="L450" s="255"/>
      <c r="M450" s="255"/>
      <c r="N450" s="255"/>
      <c r="O450" s="255"/>
      <c r="P450" s="255"/>
      <c r="Q450" s="255"/>
      <c r="R450" s="255"/>
      <c r="S450" s="254">
        <f t="shared" si="100"/>
        <v>0</v>
      </c>
      <c r="T450" s="255"/>
      <c r="U450" s="255"/>
      <c r="V450" s="254">
        <f t="shared" si="101"/>
        <v>0</v>
      </c>
      <c r="W450" s="255"/>
      <c r="X450" s="255"/>
      <c r="Y450" s="255"/>
      <c r="Z450" s="255"/>
      <c r="AA450" s="254">
        <f t="shared" si="102"/>
        <v>0</v>
      </c>
      <c r="AB450" s="255"/>
      <c r="AC450" s="254">
        <f t="shared" si="103"/>
        <v>0</v>
      </c>
      <c r="AD450" s="256"/>
      <c r="AE450" s="254">
        <f t="shared" si="98"/>
        <v>0</v>
      </c>
    </row>
    <row r="451" spans="1:33">
      <c r="A451" s="23">
        <v>42734</v>
      </c>
      <c r="B451" s="253"/>
      <c r="C451" s="253"/>
      <c r="D451" s="253"/>
      <c r="E451" s="254">
        <f t="shared" si="99"/>
        <v>0</v>
      </c>
      <c r="F451" s="255"/>
      <c r="G451" s="255"/>
      <c r="H451" s="255"/>
      <c r="I451" s="255"/>
      <c r="J451" s="255"/>
      <c r="K451" s="255"/>
      <c r="L451" s="255"/>
      <c r="M451" s="255"/>
      <c r="N451" s="255"/>
      <c r="O451" s="255"/>
      <c r="P451" s="255"/>
      <c r="Q451" s="255"/>
      <c r="R451" s="255"/>
      <c r="S451" s="254">
        <f t="shared" si="100"/>
        <v>0</v>
      </c>
      <c r="T451" s="255"/>
      <c r="U451" s="255"/>
      <c r="V451" s="254">
        <f t="shared" si="101"/>
        <v>0</v>
      </c>
      <c r="W451" s="255"/>
      <c r="X451" s="255"/>
      <c r="Y451" s="255"/>
      <c r="Z451" s="255"/>
      <c r="AA451" s="254">
        <f t="shared" si="102"/>
        <v>0</v>
      </c>
      <c r="AB451" s="255"/>
      <c r="AC451" s="254">
        <f t="shared" si="103"/>
        <v>0</v>
      </c>
      <c r="AD451" s="256"/>
      <c r="AE451" s="254">
        <f t="shared" si="98"/>
        <v>0</v>
      </c>
    </row>
    <row r="452" spans="1:33" s="231" customFormat="1">
      <c r="A452" s="257"/>
      <c r="B452" s="258"/>
      <c r="C452" s="258"/>
      <c r="D452" s="258"/>
      <c r="E452" s="259">
        <f t="shared" si="99"/>
        <v>0</v>
      </c>
      <c r="F452" s="260"/>
      <c r="G452" s="260"/>
      <c r="H452" s="260"/>
      <c r="I452" s="260"/>
      <c r="J452" s="260"/>
      <c r="K452" s="260"/>
      <c r="L452" s="260"/>
      <c r="M452" s="260"/>
      <c r="N452" s="260"/>
      <c r="O452" s="260"/>
      <c r="P452" s="260"/>
      <c r="Q452" s="260"/>
      <c r="R452" s="260"/>
      <c r="S452" s="259">
        <f t="shared" si="100"/>
        <v>0</v>
      </c>
      <c r="T452" s="260"/>
      <c r="U452" s="260"/>
      <c r="V452" s="259">
        <f t="shared" si="101"/>
        <v>0</v>
      </c>
      <c r="W452" s="260"/>
      <c r="X452" s="260"/>
      <c r="Y452" s="260"/>
      <c r="Z452" s="260"/>
      <c r="AA452" s="259">
        <f t="shared" si="102"/>
        <v>0</v>
      </c>
      <c r="AB452" s="260"/>
      <c r="AC452" s="259">
        <f t="shared" si="103"/>
        <v>0</v>
      </c>
      <c r="AE452" s="259">
        <f t="shared" si="98"/>
        <v>0</v>
      </c>
    </row>
    <row r="453" spans="1:33">
      <c r="A453" s="23"/>
      <c r="B453" s="68"/>
      <c r="C453" s="68"/>
      <c r="D453" s="68"/>
      <c r="E453" s="17">
        <f t="shared" si="99"/>
        <v>0</v>
      </c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17">
        <f t="shared" si="100"/>
        <v>0</v>
      </c>
      <c r="T453" s="9"/>
      <c r="U453" s="9"/>
      <c r="V453" s="17">
        <f t="shared" si="101"/>
        <v>0</v>
      </c>
      <c r="W453" s="9"/>
      <c r="X453" s="9"/>
      <c r="Y453" s="9"/>
      <c r="Z453" s="9"/>
      <c r="AA453" s="17">
        <f t="shared" si="102"/>
        <v>0</v>
      </c>
      <c r="AB453" s="9"/>
      <c r="AC453" s="17">
        <f t="shared" si="103"/>
        <v>0</v>
      </c>
      <c r="AE453" s="17">
        <f t="shared" si="98"/>
        <v>0</v>
      </c>
    </row>
    <row r="454" spans="1:33">
      <c r="A454" s="23"/>
      <c r="B454" s="68"/>
      <c r="C454" s="68"/>
      <c r="D454" s="68"/>
      <c r="E454" s="17">
        <f t="shared" si="99"/>
        <v>0</v>
      </c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17">
        <f t="shared" si="100"/>
        <v>0</v>
      </c>
      <c r="T454" s="9"/>
      <c r="U454" s="9"/>
      <c r="V454" s="17">
        <f t="shared" si="101"/>
        <v>0</v>
      </c>
      <c r="W454" s="9"/>
      <c r="X454" s="9"/>
      <c r="Y454" s="9"/>
      <c r="Z454" s="9"/>
      <c r="AA454" s="17">
        <f t="shared" si="102"/>
        <v>0</v>
      </c>
      <c r="AB454" s="9"/>
      <c r="AC454" s="17">
        <f t="shared" si="103"/>
        <v>0</v>
      </c>
      <c r="AE454" s="17">
        <f t="shared" si="98"/>
        <v>0</v>
      </c>
    </row>
    <row r="455" spans="1:33">
      <c r="A455" s="23"/>
      <c r="B455" s="9"/>
      <c r="C455" s="9"/>
      <c r="D455" s="9"/>
      <c r="E455" s="17">
        <f t="shared" si="99"/>
        <v>0</v>
      </c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17">
        <f t="shared" si="100"/>
        <v>0</v>
      </c>
      <c r="T455" s="9"/>
      <c r="U455" s="9"/>
      <c r="V455" s="17">
        <f t="shared" si="101"/>
        <v>0</v>
      </c>
      <c r="W455" s="9"/>
      <c r="X455" s="9"/>
      <c r="Y455" s="9"/>
      <c r="Z455" s="9"/>
      <c r="AA455" s="17">
        <f t="shared" si="102"/>
        <v>0</v>
      </c>
      <c r="AB455" s="9"/>
      <c r="AC455" s="17">
        <f t="shared" si="103"/>
        <v>0</v>
      </c>
      <c r="AE455" s="17">
        <f t="shared" si="98"/>
        <v>0</v>
      </c>
    </row>
    <row r="456" spans="1:33">
      <c r="A456" s="23"/>
      <c r="B456" s="9"/>
      <c r="C456" s="9"/>
      <c r="D456" s="9"/>
      <c r="E456" s="17">
        <f t="shared" si="99"/>
        <v>0</v>
      </c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17">
        <f t="shared" si="100"/>
        <v>0</v>
      </c>
      <c r="T456" s="9"/>
      <c r="U456" s="9"/>
      <c r="V456" s="17">
        <f t="shared" si="101"/>
        <v>0</v>
      </c>
      <c r="W456" s="9"/>
      <c r="X456" s="9"/>
      <c r="Y456" s="9"/>
      <c r="Z456" s="9"/>
      <c r="AA456" s="17">
        <f t="shared" si="102"/>
        <v>0</v>
      </c>
      <c r="AB456" s="9"/>
      <c r="AC456" s="17">
        <f t="shared" si="103"/>
        <v>0</v>
      </c>
      <c r="AE456" s="17">
        <f t="shared" si="98"/>
        <v>0</v>
      </c>
    </row>
    <row r="457" spans="1:33">
      <c r="A457" s="23"/>
      <c r="B457" s="9"/>
      <c r="C457" s="9"/>
      <c r="D457" s="9"/>
      <c r="E457" s="17">
        <f t="shared" si="99"/>
        <v>0</v>
      </c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17">
        <f t="shared" si="100"/>
        <v>0</v>
      </c>
      <c r="T457" s="9"/>
      <c r="U457" s="9"/>
      <c r="V457" s="17">
        <f t="shared" si="101"/>
        <v>0</v>
      </c>
      <c r="W457" s="9"/>
      <c r="X457" s="9"/>
      <c r="Y457" s="9"/>
      <c r="Z457" s="9"/>
      <c r="AA457" s="17">
        <f t="shared" si="102"/>
        <v>0</v>
      </c>
      <c r="AB457" s="9"/>
      <c r="AC457" s="17">
        <f t="shared" si="103"/>
        <v>0</v>
      </c>
      <c r="AE457" s="17">
        <f t="shared" si="98"/>
        <v>0</v>
      </c>
    </row>
    <row r="458" spans="1:33">
      <c r="A458" s="23"/>
      <c r="B458" s="9"/>
      <c r="C458" s="9"/>
      <c r="D458" s="9"/>
      <c r="E458" s="17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17">
        <f t="shared" si="100"/>
        <v>0</v>
      </c>
      <c r="T458" s="9"/>
      <c r="U458" s="9"/>
      <c r="V458" s="17">
        <f t="shared" si="101"/>
        <v>0</v>
      </c>
      <c r="W458" s="9"/>
      <c r="X458" s="9"/>
      <c r="Y458" s="9"/>
      <c r="Z458" s="9"/>
      <c r="AA458" s="17">
        <f t="shared" si="102"/>
        <v>0</v>
      </c>
      <c r="AB458" s="9"/>
      <c r="AC458" s="17">
        <f t="shared" si="103"/>
        <v>0</v>
      </c>
      <c r="AE458" s="17">
        <f t="shared" si="98"/>
        <v>0</v>
      </c>
    </row>
    <row r="459" spans="1:33">
      <c r="B459" s="9"/>
      <c r="C459" s="9"/>
      <c r="D459" s="9"/>
      <c r="E459" s="17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17"/>
      <c r="T459" s="9"/>
      <c r="U459" s="9"/>
      <c r="V459" s="17"/>
      <c r="W459" s="9"/>
      <c r="X459" s="9"/>
      <c r="Y459" s="9"/>
      <c r="Z459" s="9"/>
      <c r="AA459" s="17"/>
      <c r="AB459" s="9"/>
      <c r="AC459" s="17"/>
      <c r="AE459" s="17"/>
    </row>
    <row r="460" spans="1:33" ht="15.75">
      <c r="B460" s="9">
        <f>SUM(B428:B458)</f>
        <v>14999.95</v>
      </c>
      <c r="C460" s="9">
        <f t="shared" ref="C460:E460" si="104">SUM(C428:C458)</f>
        <v>0</v>
      </c>
      <c r="D460" s="9">
        <f t="shared" si="104"/>
        <v>13.72</v>
      </c>
      <c r="E460" s="9">
        <f t="shared" si="104"/>
        <v>15013.67</v>
      </c>
      <c r="F460" s="9">
        <f t="shared" ref="F460:AG460" si="105">SUM(F428:F458)</f>
        <v>1285</v>
      </c>
      <c r="G460" s="9">
        <f t="shared" si="105"/>
        <v>4</v>
      </c>
      <c r="H460" s="9">
        <f t="shared" si="105"/>
        <v>624.73</v>
      </c>
      <c r="I460" s="9">
        <f t="shared" si="105"/>
        <v>20252.12</v>
      </c>
      <c r="J460" s="9">
        <f t="shared" si="105"/>
        <v>58.820000000000007</v>
      </c>
      <c r="K460" s="9">
        <f t="shared" si="105"/>
        <v>36</v>
      </c>
      <c r="L460" s="9">
        <f t="shared" si="105"/>
        <v>3612.5799999999995</v>
      </c>
      <c r="M460" s="9">
        <f t="shared" si="105"/>
        <v>4728.8499999999995</v>
      </c>
      <c r="N460" s="9">
        <f t="shared" si="105"/>
        <v>1288.04</v>
      </c>
      <c r="O460" s="9">
        <f t="shared" si="105"/>
        <v>750</v>
      </c>
      <c r="P460" s="9">
        <f t="shared" si="105"/>
        <v>35.5</v>
      </c>
      <c r="Q460" s="9">
        <f t="shared" si="105"/>
        <v>18724.52</v>
      </c>
      <c r="R460" s="9">
        <f t="shared" si="105"/>
        <v>0</v>
      </c>
      <c r="S460" s="9">
        <f t="shared" si="105"/>
        <v>51400.160000000003</v>
      </c>
      <c r="T460" s="9">
        <f t="shared" si="105"/>
        <v>4096.7199999999993</v>
      </c>
      <c r="U460" s="9">
        <f t="shared" si="105"/>
        <v>0</v>
      </c>
      <c r="V460" s="9">
        <f t="shared" si="105"/>
        <v>4096.7199999999993</v>
      </c>
      <c r="W460" s="9">
        <f t="shared" si="105"/>
        <v>0.59000000000000008</v>
      </c>
      <c r="X460" s="9">
        <f t="shared" si="105"/>
        <v>11.71</v>
      </c>
      <c r="Y460" s="9">
        <f t="shared" si="105"/>
        <v>56.399999999999991</v>
      </c>
      <c r="Z460" s="9">
        <f t="shared" si="105"/>
        <v>90</v>
      </c>
      <c r="AA460" s="9">
        <f t="shared" si="105"/>
        <v>158.69999999999999</v>
      </c>
      <c r="AB460" s="9">
        <f t="shared" si="105"/>
        <v>9791.9499999999989</v>
      </c>
      <c r="AC460" s="9">
        <f t="shared" si="105"/>
        <v>9791.9499999999989</v>
      </c>
      <c r="AD460" s="9">
        <f t="shared" si="105"/>
        <v>0</v>
      </c>
      <c r="AE460" s="9">
        <f t="shared" si="105"/>
        <v>80461.2</v>
      </c>
      <c r="AF460" s="9">
        <f t="shared" si="105"/>
        <v>0</v>
      </c>
      <c r="AG460" s="9">
        <f t="shared" si="105"/>
        <v>0</v>
      </c>
    </row>
    <row r="461" spans="1:33">
      <c r="C461" s="9"/>
    </row>
    <row r="462" spans="1:33">
      <c r="B462">
        <v>10872.93</v>
      </c>
      <c r="C462" s="9">
        <v>0</v>
      </c>
      <c r="D462">
        <v>3.43</v>
      </c>
      <c r="E462" s="13">
        <v>10876.36</v>
      </c>
      <c r="F462">
        <v>1434.5</v>
      </c>
      <c r="G462">
        <v>8</v>
      </c>
      <c r="H462">
        <v>971.77</v>
      </c>
      <c r="I462">
        <v>9937.51</v>
      </c>
      <c r="J462">
        <v>144.97999999999999</v>
      </c>
      <c r="K462">
        <v>36</v>
      </c>
      <c r="L462">
        <v>2634.6</v>
      </c>
      <c r="M462">
        <v>1082.5</v>
      </c>
      <c r="N462">
        <v>713.8</v>
      </c>
      <c r="O462">
        <v>520</v>
      </c>
      <c r="P462">
        <v>92</v>
      </c>
      <c r="Q462">
        <v>15711.05</v>
      </c>
    </row>
    <row r="463" spans="1:33">
      <c r="C463" s="9"/>
    </row>
    <row r="464" spans="1:33">
      <c r="C464" s="9"/>
    </row>
    <row r="465" spans="2:33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AB465" t="s">
        <v>89</v>
      </c>
      <c r="AD465" s="10">
        <f>AD460+AD420+AD380+AD341+AD301+AD261+AD221+AD182+AD141+AD101+AD58+AD28</f>
        <v>0</v>
      </c>
      <c r="AE465" s="10">
        <f>AE460+AE420+AE380+AE341+AE301+AE261+AE221+AE182+AE141+AE101+AE58+AE28</f>
        <v>1056127.3409999998</v>
      </c>
      <c r="AF465" s="10">
        <f>AF460+AF420+AF380+AF341+AF301+AF261+AF221+AF182+AF141+AF101+AF58+AF28</f>
        <v>427620.05</v>
      </c>
      <c r="AG465" s="10">
        <f>AG460+AG420+AG380+AG341+AG301+AG261+AG221+AG182+AG141+AG101+AG58+AG28</f>
        <v>35274.369999999995</v>
      </c>
    </row>
    <row r="466" spans="2:33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</row>
    <row r="467" spans="2:33">
      <c r="B467">
        <v>25</v>
      </c>
      <c r="C467" s="9">
        <v>0</v>
      </c>
      <c r="D467">
        <v>3.43</v>
      </c>
      <c r="E467" s="13">
        <v>10876.36</v>
      </c>
    </row>
    <row r="468" spans="2:33">
      <c r="C468" s="9"/>
    </row>
    <row r="469" spans="2:33">
      <c r="C469" s="9"/>
    </row>
  </sheetData>
  <mergeCells count="10">
    <mergeCell ref="D424:K424"/>
    <mergeCell ref="D423:K423"/>
    <mergeCell ref="B390:D390"/>
    <mergeCell ref="AG115:AJ115"/>
    <mergeCell ref="B320:D320"/>
    <mergeCell ref="E383:J383"/>
    <mergeCell ref="D384:K384"/>
    <mergeCell ref="B289:D289"/>
    <mergeCell ref="B202:D202"/>
    <mergeCell ref="B156:D156"/>
  </mergeCells>
  <pageMargins left="0.25" right="0.25" top="0.75" bottom="0.7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66"/>
  <sheetViews>
    <sheetView tabSelected="1" view="pageBreakPreview" zoomScale="70" zoomScaleNormal="75" zoomScaleSheetLayoutView="70" zoomScalePageLayoutView="80" workbookViewId="0">
      <selection activeCell="H48" sqref="H48"/>
    </sheetView>
  </sheetViews>
  <sheetFormatPr baseColWidth="10" defaultRowHeight="15"/>
  <cols>
    <col min="1" max="1" width="10.85546875" customWidth="1"/>
    <col min="2" max="2" width="14.5703125" customWidth="1"/>
    <col min="3" max="3" width="30.140625" customWidth="1"/>
    <col min="4" max="4" width="12.5703125" customWidth="1"/>
    <col min="5" max="5" width="12.42578125" customWidth="1"/>
    <col min="6" max="6" width="13.7109375" customWidth="1"/>
    <col min="7" max="7" width="13" customWidth="1"/>
    <col min="8" max="8" width="13.28515625" customWidth="1"/>
    <col min="9" max="9" width="13.42578125" customWidth="1"/>
    <col min="10" max="10" width="12.7109375" customWidth="1"/>
    <col min="11" max="16" width="12.28515625" customWidth="1"/>
    <col min="17" max="17" width="13.5703125" customWidth="1"/>
    <col min="18" max="18" width="18.140625" customWidth="1"/>
    <col min="19" max="19" width="11.42578125" customWidth="1"/>
  </cols>
  <sheetData>
    <row r="1" spans="2:19" ht="21.75" customHeight="1" thickBot="1">
      <c r="B1" s="273" t="s">
        <v>121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5"/>
    </row>
    <row r="2" spans="2:19" ht="18.75" customHeight="1">
      <c r="B2" s="272" t="s">
        <v>96</v>
      </c>
      <c r="C2" s="272"/>
      <c r="D2" s="272"/>
      <c r="E2" s="241">
        <v>42370</v>
      </c>
      <c r="F2" s="241">
        <v>42401</v>
      </c>
      <c r="G2" s="241">
        <v>42430</v>
      </c>
      <c r="H2" s="241">
        <v>42461</v>
      </c>
      <c r="I2" s="241">
        <v>42491</v>
      </c>
      <c r="J2" s="241">
        <v>42522</v>
      </c>
      <c r="K2" s="241">
        <v>42552</v>
      </c>
      <c r="L2" s="241">
        <v>42583</v>
      </c>
      <c r="M2" s="241">
        <v>42614</v>
      </c>
      <c r="N2" s="241">
        <v>42644</v>
      </c>
      <c r="O2" s="241">
        <v>42675</v>
      </c>
      <c r="P2" s="241">
        <v>42705</v>
      </c>
      <c r="Q2" s="242" t="s">
        <v>61</v>
      </c>
    </row>
    <row r="3" spans="2:19" ht="15.75">
      <c r="B3" s="71">
        <v>85119001</v>
      </c>
      <c r="C3" s="72" t="s">
        <v>0</v>
      </c>
      <c r="D3" s="167"/>
      <c r="E3" s="70">
        <f>+'ingreso mes '!B28</f>
        <v>3829.65</v>
      </c>
      <c r="F3" s="143">
        <f>+'ingreso mes '!B58</f>
        <v>14178.050000000001</v>
      </c>
      <c r="G3" s="143">
        <f>+'ingreso mes '!B101</f>
        <v>15858.139999999998</v>
      </c>
      <c r="H3" s="70">
        <f>'ingreso mes '!B141</f>
        <v>13576.980000000001</v>
      </c>
      <c r="I3" s="70">
        <f>'ingreso mes '!B182</f>
        <v>17390.930000000004</v>
      </c>
      <c r="J3" s="70">
        <f>+'ingreso mes '!B221</f>
        <v>6140.9599999999991</v>
      </c>
      <c r="K3" s="70">
        <f>'ingreso mes '!B261</f>
        <v>8617.1699999999983</v>
      </c>
      <c r="L3" s="70">
        <f>'ingreso mes '!B301</f>
        <v>16158.619999999999</v>
      </c>
      <c r="M3" s="70">
        <f>'ingreso mes '!B341</f>
        <v>10175.290000000001</v>
      </c>
      <c r="N3" s="70">
        <f>'ingreso mes '!B380</f>
        <v>4717.7599999999993</v>
      </c>
      <c r="O3" s="70">
        <f>'ingreso mes '!B420</f>
        <v>6783.42</v>
      </c>
      <c r="P3" s="70">
        <f>'ingreso mes '!B460</f>
        <v>14999.95</v>
      </c>
      <c r="Q3" s="70">
        <f>SUM(E3:P3)</f>
        <v>132426.91999999998</v>
      </c>
    </row>
    <row r="4" spans="2:19" ht="15.75">
      <c r="B4" s="71">
        <v>85119003</v>
      </c>
      <c r="C4" s="72" t="s">
        <v>1</v>
      </c>
      <c r="D4" s="167"/>
      <c r="E4" s="70">
        <f>+'ingreso mes '!C28</f>
        <v>0</v>
      </c>
      <c r="F4" s="143">
        <f>+'ingreso mes '!C58</f>
        <v>4139.28</v>
      </c>
      <c r="G4" s="143">
        <f>+'ingreso mes '!C101</f>
        <v>0</v>
      </c>
      <c r="H4" s="70">
        <f>+'ingreso mes '!C141</f>
        <v>0</v>
      </c>
      <c r="I4" s="70">
        <f>+'ingreso mes '!C182</f>
        <v>0</v>
      </c>
      <c r="J4" s="70">
        <f>+'ingreso mes '!C221</f>
        <v>0</v>
      </c>
      <c r="K4" s="70">
        <f>+'ingreso mes '!C261</f>
        <v>0</v>
      </c>
      <c r="L4" s="70">
        <f>+'ingreso mes '!C301</f>
        <v>1021.86</v>
      </c>
      <c r="M4" s="70">
        <f>+'ingreso mes '!C341</f>
        <v>0</v>
      </c>
      <c r="N4" s="70">
        <f>+'ingreso mes '!C380</f>
        <v>1021.86</v>
      </c>
      <c r="O4" s="70">
        <f>+'ingreso mes '!C420</f>
        <v>0</v>
      </c>
      <c r="P4" s="70">
        <f>+'ingreso mes '!C460</f>
        <v>0</v>
      </c>
      <c r="Q4" s="70">
        <f>SUM(E4:P4)</f>
        <v>6182.9999999999991</v>
      </c>
    </row>
    <row r="5" spans="2:19" ht="15.75">
      <c r="B5" s="71">
        <v>85119018</v>
      </c>
      <c r="C5" s="72" t="s">
        <v>2</v>
      </c>
      <c r="D5" s="167"/>
      <c r="E5" s="70">
        <f>+'ingreso mes '!D28</f>
        <v>30.869999999999997</v>
      </c>
      <c r="F5" s="143">
        <f>+'ingreso mes '!D58</f>
        <v>24.01</v>
      </c>
      <c r="G5" s="143">
        <f>+'ingreso mes '!D101</f>
        <v>78.89</v>
      </c>
      <c r="H5" s="70">
        <f>+'ingreso mes '!D141</f>
        <v>51.449999999999996</v>
      </c>
      <c r="I5" s="70">
        <f>+'ingreso mes '!D182</f>
        <v>51.449999999999996</v>
      </c>
      <c r="J5" s="70">
        <f>+'ingreso mes '!D221</f>
        <v>387.59000000000009</v>
      </c>
      <c r="K5" s="70">
        <f>+'ingreso mes '!D261</f>
        <v>1485.1899999999998</v>
      </c>
      <c r="L5" s="70">
        <f>+'ingreso mes '!D301</f>
        <v>6.86</v>
      </c>
      <c r="M5" s="70">
        <f>+'ingreso mes '!D341</f>
        <v>3.43</v>
      </c>
      <c r="N5" s="70">
        <f>+'ingreso mes '!D380</f>
        <v>10.290000000000001</v>
      </c>
      <c r="O5" s="70">
        <f>+'ingreso mes '!D420</f>
        <v>20.58</v>
      </c>
      <c r="P5" s="70">
        <f>+'ingreso mes '!D460</f>
        <v>13.72</v>
      </c>
      <c r="Q5" s="70">
        <f>SUM(E5:P5)</f>
        <v>2164.3299999999995</v>
      </c>
    </row>
    <row r="6" spans="2:19" ht="17.25">
      <c r="B6" s="168">
        <v>21310001</v>
      </c>
      <c r="C6" s="169" t="s">
        <v>22</v>
      </c>
      <c r="D6" s="170"/>
      <c r="E6" s="222">
        <f>SUM(E3:E5)</f>
        <v>3860.52</v>
      </c>
      <c r="F6" s="222">
        <f>SUM(F3:F5)</f>
        <v>18341.34</v>
      </c>
      <c r="G6" s="222">
        <f t="shared" ref="G6:P6" si="0">SUM(G3:G5)</f>
        <v>15937.029999999997</v>
      </c>
      <c r="H6" s="222">
        <f t="shared" si="0"/>
        <v>13628.430000000002</v>
      </c>
      <c r="I6" s="222">
        <f t="shared" si="0"/>
        <v>17442.380000000005</v>
      </c>
      <c r="J6" s="222">
        <f>SUM(J3:J5)</f>
        <v>6528.5499999999993</v>
      </c>
      <c r="K6" s="222">
        <f t="shared" si="0"/>
        <v>10102.359999999999</v>
      </c>
      <c r="L6" s="222">
        <f t="shared" si="0"/>
        <v>17187.34</v>
      </c>
      <c r="M6" s="222">
        <f t="shared" si="0"/>
        <v>10178.720000000001</v>
      </c>
      <c r="N6" s="222">
        <f t="shared" si="0"/>
        <v>5749.9099999999989</v>
      </c>
      <c r="O6" s="222">
        <f t="shared" si="0"/>
        <v>6804</v>
      </c>
      <c r="P6" s="222">
        <f t="shared" si="0"/>
        <v>15013.67</v>
      </c>
      <c r="Q6" s="222">
        <f>SUM(E6:P6)</f>
        <v>140774.25000000003</v>
      </c>
      <c r="S6">
        <v>5413.09</v>
      </c>
    </row>
    <row r="7" spans="2:19" ht="17.25">
      <c r="B7" s="171"/>
      <c r="C7" s="172"/>
      <c r="D7" s="17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S7">
        <v>4514.1099999999997</v>
      </c>
    </row>
    <row r="8" spans="2:19" ht="17.25">
      <c r="B8" s="171"/>
      <c r="C8" s="172"/>
      <c r="D8" s="174" t="s">
        <v>75</v>
      </c>
      <c r="E8" s="91">
        <v>0</v>
      </c>
      <c r="F8" s="91">
        <f>+E8</f>
        <v>0</v>
      </c>
      <c r="G8" s="91">
        <f t="shared" ref="G8:Q8" si="1">+F8</f>
        <v>0</v>
      </c>
      <c r="H8" s="91">
        <f t="shared" si="1"/>
        <v>0</v>
      </c>
      <c r="I8" s="91">
        <f t="shared" si="1"/>
        <v>0</v>
      </c>
      <c r="J8" s="91">
        <f t="shared" si="1"/>
        <v>0</v>
      </c>
      <c r="K8" s="91">
        <f t="shared" si="1"/>
        <v>0</v>
      </c>
      <c r="L8" s="91">
        <f t="shared" si="1"/>
        <v>0</v>
      </c>
      <c r="M8" s="91">
        <f t="shared" si="1"/>
        <v>0</v>
      </c>
      <c r="N8" s="91">
        <f t="shared" si="1"/>
        <v>0</v>
      </c>
      <c r="O8" s="91">
        <f t="shared" si="1"/>
        <v>0</v>
      </c>
      <c r="P8" s="91">
        <f t="shared" si="1"/>
        <v>0</v>
      </c>
      <c r="Q8" s="91">
        <f t="shared" si="1"/>
        <v>0</v>
      </c>
      <c r="S8" s="91">
        <v>6331.07</v>
      </c>
    </row>
    <row r="9" spans="2:19" ht="17.25">
      <c r="B9" s="171"/>
      <c r="C9" s="172"/>
      <c r="D9" s="174" t="s">
        <v>69</v>
      </c>
      <c r="E9" s="91">
        <f>E6/153.75</f>
        <v>25.109073170731708</v>
      </c>
      <c r="F9" s="91">
        <f>F6/153.75</f>
        <v>119.29326829268292</v>
      </c>
      <c r="G9" s="91">
        <f t="shared" ref="G9:P9" si="2">G6/153.75</f>
        <v>103.65547967479672</v>
      </c>
      <c r="H9" s="91">
        <f t="shared" si="2"/>
        <v>88.640195121951237</v>
      </c>
      <c r="I9" s="91">
        <f t="shared" si="2"/>
        <v>113.44637398373986</v>
      </c>
      <c r="J9" s="91">
        <f t="shared" si="2"/>
        <v>42.462113821138203</v>
      </c>
      <c r="K9" s="91">
        <f t="shared" si="2"/>
        <v>65.706406504065029</v>
      </c>
      <c r="L9" s="91">
        <f t="shared" si="2"/>
        <v>111.78757723577236</v>
      </c>
      <c r="M9" s="91">
        <f t="shared" si="2"/>
        <v>66.203056910569117</v>
      </c>
      <c r="N9" s="91">
        <f t="shared" si="2"/>
        <v>37.397788617886171</v>
      </c>
      <c r="O9" s="91">
        <f t="shared" si="2"/>
        <v>44.253658536585363</v>
      </c>
      <c r="P9" s="91">
        <f t="shared" si="2"/>
        <v>97.649886178861792</v>
      </c>
      <c r="Q9" s="91"/>
      <c r="S9">
        <v>3969.41</v>
      </c>
    </row>
    <row r="10" spans="2:19" ht="17.25">
      <c r="B10" s="175"/>
      <c r="C10" s="176"/>
      <c r="D10" s="177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84"/>
      <c r="S10">
        <v>2795.5</v>
      </c>
    </row>
    <row r="11" spans="2:19" ht="15.75">
      <c r="B11" s="71">
        <v>85801005</v>
      </c>
      <c r="C11" s="72" t="s">
        <v>3</v>
      </c>
      <c r="D11" s="167"/>
      <c r="E11" s="143">
        <f>+'ingreso mes '!F28</f>
        <v>2425.5</v>
      </c>
      <c r="F11" s="143">
        <f>+'ingreso mes '!F58</f>
        <v>1945</v>
      </c>
      <c r="G11" s="143">
        <f>+'ingreso mes '!F101</f>
        <v>1752.5</v>
      </c>
      <c r="H11" s="143">
        <f>+'ingreso mes '!F141</f>
        <v>1861</v>
      </c>
      <c r="I11" s="143">
        <f>+'ingreso mes '!F182</f>
        <v>1629.5</v>
      </c>
      <c r="J11" s="143">
        <f>+'ingreso mes '!F221</f>
        <v>1449</v>
      </c>
      <c r="K11" s="143">
        <f>+'ingreso mes '!F261</f>
        <v>1305.5</v>
      </c>
      <c r="L11" s="143">
        <f>+'ingreso mes '!F301</f>
        <v>1409.5</v>
      </c>
      <c r="M11" s="143">
        <f>+'ingreso mes '!F341</f>
        <v>1405</v>
      </c>
      <c r="N11" s="143">
        <f>+'ingreso mes '!F380</f>
        <v>1608</v>
      </c>
      <c r="O11" s="143">
        <f>+'ingreso mes '!F420</f>
        <v>2166.0010000000002</v>
      </c>
      <c r="P11" s="143">
        <f>+'ingreso mes '!F460</f>
        <v>1285</v>
      </c>
      <c r="Q11" s="143">
        <f t="shared" ref="Q11:Q23" si="3">SUM(E11:P11)</f>
        <v>20241.501</v>
      </c>
      <c r="S11">
        <v>3792.04</v>
      </c>
    </row>
    <row r="12" spans="2:19" ht="15.75">
      <c r="B12" s="71">
        <v>858011006</v>
      </c>
      <c r="C12" s="73" t="s">
        <v>4</v>
      </c>
      <c r="D12" s="167"/>
      <c r="E12" s="188">
        <f>+'ingreso mes '!G28</f>
        <v>15</v>
      </c>
      <c r="F12" s="143">
        <f>+'ingreso mes '!G58</f>
        <v>10</v>
      </c>
      <c r="G12" s="143">
        <f>+'ingreso mes '!G101</f>
        <v>6</v>
      </c>
      <c r="H12" s="143">
        <f>+'ingreso mes '!G141</f>
        <v>15</v>
      </c>
      <c r="I12" s="143">
        <f>+'ingreso mes '!G182</f>
        <v>9</v>
      </c>
      <c r="J12" s="143">
        <f>+'ingreso mes '!G221</f>
        <v>10</v>
      </c>
      <c r="K12" s="143">
        <f>+'ingreso mes '!G261</f>
        <v>8</v>
      </c>
      <c r="L12" s="143">
        <f>+'ingreso mes '!G301</f>
        <v>11</v>
      </c>
      <c r="M12" s="143">
        <f>+'ingreso mes '!G341</f>
        <v>11</v>
      </c>
      <c r="N12" s="143">
        <f>+'ingreso mes '!G380</f>
        <v>13</v>
      </c>
      <c r="O12" s="143">
        <f>+'ingreso mes '!G420</f>
        <v>11</v>
      </c>
      <c r="P12" s="143">
        <f>+'ingreso mes '!G460</f>
        <v>4</v>
      </c>
      <c r="Q12" s="70">
        <f t="shared" si="3"/>
        <v>123</v>
      </c>
      <c r="S12">
        <v>4112.55</v>
      </c>
    </row>
    <row r="13" spans="2:19" ht="15.75">
      <c r="B13" s="71">
        <v>85801008</v>
      </c>
      <c r="C13" s="72" t="s">
        <v>5</v>
      </c>
      <c r="D13" s="167"/>
      <c r="E13" s="188">
        <f>+'ingreso mes '!H28</f>
        <v>1126.4600000000003</v>
      </c>
      <c r="F13" s="143">
        <f>+'ingreso mes '!H58</f>
        <v>986.03999999999985</v>
      </c>
      <c r="G13" s="143">
        <f>+'ingreso mes '!H101</f>
        <v>927.32</v>
      </c>
      <c r="H13" s="143">
        <f>+'ingreso mes '!H141</f>
        <v>915.34999999999991</v>
      </c>
      <c r="I13" s="143">
        <f>+'ingreso mes '!H182</f>
        <v>1227.8999999999999</v>
      </c>
      <c r="J13" s="143">
        <f>+'ingreso mes '!H221</f>
        <v>788.62</v>
      </c>
      <c r="K13" s="143">
        <f>+'ingreso mes '!H261</f>
        <v>826.75</v>
      </c>
      <c r="L13" s="143">
        <f>+'ingreso mes '!H301</f>
        <v>1590.84</v>
      </c>
      <c r="M13" s="143">
        <f>+'ingreso mes '!H341</f>
        <v>813.04000000000008</v>
      </c>
      <c r="N13" s="143">
        <f>+'ingreso mes '!H380</f>
        <v>1206.2299999999998</v>
      </c>
      <c r="O13" s="143">
        <f>+'ingreso mes '!H420</f>
        <v>2326.15</v>
      </c>
      <c r="P13" s="143">
        <f>+'ingreso mes '!H460</f>
        <v>624.73</v>
      </c>
      <c r="Q13" s="70">
        <f t="shared" si="3"/>
        <v>13359.429999999998</v>
      </c>
      <c r="S13">
        <v>3453.11</v>
      </c>
    </row>
    <row r="14" spans="2:19" ht="15.75">
      <c r="B14" s="71">
        <v>85801009</v>
      </c>
      <c r="C14" s="72" t="s">
        <v>6</v>
      </c>
      <c r="D14" s="167"/>
      <c r="E14" s="188">
        <f>+'ingreso mes '!I28</f>
        <v>9291.7900000000009</v>
      </c>
      <c r="F14" s="143">
        <f>+'ingreso mes '!I58</f>
        <v>17196.559999999998</v>
      </c>
      <c r="G14" s="143">
        <f>+'ingreso mes '!I101</f>
        <v>11437.879999999997</v>
      </c>
      <c r="H14" s="143">
        <f>+'ingreso mes '!I141</f>
        <v>11323.309999999998</v>
      </c>
      <c r="I14" s="143">
        <f>+'ingreso mes '!I182</f>
        <v>20762.05</v>
      </c>
      <c r="J14" s="143">
        <f>+'ingreso mes '!I221</f>
        <v>6791.02</v>
      </c>
      <c r="K14" s="143">
        <f>+'ingreso mes '!I261</f>
        <v>11793.89</v>
      </c>
      <c r="L14" s="143">
        <f>+'ingreso mes '!I301</f>
        <v>11019.800000000001</v>
      </c>
      <c r="M14" s="143">
        <f>+'ingreso mes '!I341</f>
        <v>9423.0499999999993</v>
      </c>
      <c r="N14" s="143">
        <f>+'ingreso mes '!I380</f>
        <v>12394.779999999999</v>
      </c>
      <c r="O14" s="143">
        <f>+'ingreso mes '!I420</f>
        <v>29113.700000000004</v>
      </c>
      <c r="P14" s="143">
        <f>+'ingreso mes '!I460</f>
        <v>20252.12</v>
      </c>
      <c r="Q14" s="70">
        <f t="shared" si="3"/>
        <v>170799.95</v>
      </c>
      <c r="S14">
        <v>7447.62</v>
      </c>
    </row>
    <row r="15" spans="2:19" ht="15.75">
      <c r="B15" s="71">
        <v>85801099</v>
      </c>
      <c r="C15" s="72" t="s">
        <v>7</v>
      </c>
      <c r="D15" s="167"/>
      <c r="E15" s="188">
        <f>+'ingreso mes '!J28</f>
        <v>383.98</v>
      </c>
      <c r="F15" s="143">
        <f>+'ingreso mes '!J58</f>
        <v>318.52999999999997</v>
      </c>
      <c r="G15" s="143">
        <f>+'ingreso mes '!J101</f>
        <v>162.24999999999997</v>
      </c>
      <c r="H15" s="143">
        <f>+'ingreso mes '!J141</f>
        <v>324.26</v>
      </c>
      <c r="I15" s="143">
        <f>+'ingreso mes '!J182</f>
        <v>139.06</v>
      </c>
      <c r="J15" s="143">
        <f>+'ingreso mes '!J221</f>
        <v>110.67</v>
      </c>
      <c r="K15" s="143">
        <f>+'ingreso mes '!J261</f>
        <v>107.93</v>
      </c>
      <c r="L15" s="143">
        <f>+'ingreso mes '!J301</f>
        <v>74.060000000000016</v>
      </c>
      <c r="M15" s="143">
        <f>+'ingreso mes '!J341</f>
        <v>137.54000000000002</v>
      </c>
      <c r="N15" s="143">
        <f>+'ingreso mes '!J380</f>
        <v>94.76</v>
      </c>
      <c r="O15" s="143">
        <f>+'ingreso mes '!J420</f>
        <v>309.33000000000004</v>
      </c>
      <c r="P15" s="143">
        <f>+'ingreso mes '!J460</f>
        <v>58.820000000000007</v>
      </c>
      <c r="Q15" s="70">
        <f t="shared" si="3"/>
        <v>2221.19</v>
      </c>
      <c r="S15">
        <v>2612.73</v>
      </c>
    </row>
    <row r="16" spans="2:19" ht="18" customHeight="1">
      <c r="B16" s="71">
        <v>85801011</v>
      </c>
      <c r="C16" s="72" t="s">
        <v>8</v>
      </c>
      <c r="D16" s="167"/>
      <c r="E16" s="188">
        <f>+'ingreso mes '!K28</f>
        <v>54</v>
      </c>
      <c r="F16" s="143">
        <f>+'ingreso mes '!K58</f>
        <v>24</v>
      </c>
      <c r="G16" s="143">
        <f>+'ingreso mes '!K101</f>
        <v>72</v>
      </c>
      <c r="H16" s="143">
        <f>+'ingreso mes '!K141</f>
        <v>42</v>
      </c>
      <c r="I16" s="143">
        <f>+'ingreso mes '!K182</f>
        <v>42</v>
      </c>
      <c r="J16" s="143">
        <f>+'ingreso mes '!K221</f>
        <v>24</v>
      </c>
      <c r="K16" s="143">
        <f>+'ingreso mes '!K261</f>
        <v>42</v>
      </c>
      <c r="L16" s="143">
        <f>+'ingreso mes '!K301</f>
        <v>12</v>
      </c>
      <c r="M16" s="143">
        <f>+'ingreso mes '!K341</f>
        <v>54</v>
      </c>
      <c r="N16" s="143">
        <f>+'ingreso mes '!K380</f>
        <v>42</v>
      </c>
      <c r="O16" s="143">
        <f>+'ingreso mes '!K420</f>
        <v>48</v>
      </c>
      <c r="P16" s="143">
        <f>+'ingreso mes '!K460</f>
        <v>36</v>
      </c>
      <c r="Q16" s="70">
        <f t="shared" si="3"/>
        <v>492</v>
      </c>
      <c r="S16">
        <v>2709.5</v>
      </c>
    </row>
    <row r="17" spans="2:19" ht="15.75">
      <c r="B17" s="71">
        <v>85801014</v>
      </c>
      <c r="C17" s="72" t="s">
        <v>9</v>
      </c>
      <c r="D17" s="167"/>
      <c r="E17" s="188">
        <f>+'ingreso mes '!L28</f>
        <v>2602.64</v>
      </c>
      <c r="F17" s="143">
        <f>+'ingreso mes '!L58</f>
        <v>7103.1200000000017</v>
      </c>
      <c r="G17" s="143">
        <f>+'ingreso mes '!L101</f>
        <v>2841.7900000000004</v>
      </c>
      <c r="H17" s="143">
        <f>+'ingreso mes '!L141</f>
        <v>3710.1900000000005</v>
      </c>
      <c r="I17" s="143">
        <f>+'ingreso mes '!L182</f>
        <v>6430.3499999999985</v>
      </c>
      <c r="J17" s="143">
        <f>+'ingreso mes '!L221</f>
        <v>2988.0899999999997</v>
      </c>
      <c r="K17" s="143">
        <f>+'ingreso mes '!L261</f>
        <v>2528.3800000000006</v>
      </c>
      <c r="L17" s="143">
        <f>+'ingreso mes '!L301</f>
        <v>5657.18</v>
      </c>
      <c r="M17" s="143">
        <f>+'ingreso mes '!L341</f>
        <v>2262.5</v>
      </c>
      <c r="N17" s="143">
        <f>+'ingreso mes '!L380</f>
        <v>2105.66</v>
      </c>
      <c r="O17" s="143">
        <f>+'ingreso mes '!L420</f>
        <v>5152.7199999999984</v>
      </c>
      <c r="P17" s="143">
        <f>+'ingreso mes '!L460</f>
        <v>3612.5799999999995</v>
      </c>
      <c r="Q17" s="70">
        <f t="shared" si="3"/>
        <v>46995.200000000012</v>
      </c>
    </row>
    <row r="18" spans="2:19" ht="15.75">
      <c r="B18" s="71">
        <v>85801015</v>
      </c>
      <c r="C18" s="72" t="s">
        <v>10</v>
      </c>
      <c r="D18" s="167"/>
      <c r="E18" s="188">
        <f>+'ingreso mes '!M28</f>
        <v>6398.4</v>
      </c>
      <c r="F18" s="143">
        <f>+'ingreso mes '!M58</f>
        <v>4641.51</v>
      </c>
      <c r="G18" s="143">
        <f>+'ingreso mes '!M101</f>
        <v>4963.329999999999</v>
      </c>
      <c r="H18" s="143">
        <f>+'ingreso mes '!M141</f>
        <v>4387.62</v>
      </c>
      <c r="I18" s="143">
        <f>+'ingreso mes '!M182</f>
        <v>4818.2100000000009</v>
      </c>
      <c r="J18" s="143">
        <f>+'ingreso mes '!M221</f>
        <v>5715.48</v>
      </c>
      <c r="K18" s="143">
        <f>+'ingreso mes '!M261</f>
        <v>5392.7999999999993</v>
      </c>
      <c r="L18" s="143">
        <f>+'ingreso mes '!M301</f>
        <v>6643.5300000000007</v>
      </c>
      <c r="M18" s="143">
        <f>+'ingreso mes '!M341</f>
        <v>5002</v>
      </c>
      <c r="N18" s="143">
        <f>+'ingreso mes '!M380</f>
        <v>5519.18</v>
      </c>
      <c r="O18" s="143">
        <f>+'ingreso mes '!M420</f>
        <v>5472.48</v>
      </c>
      <c r="P18" s="143">
        <f>+'ingreso mes '!M460</f>
        <v>4728.8499999999995</v>
      </c>
      <c r="Q18" s="70">
        <f t="shared" si="3"/>
        <v>63683.389999999992</v>
      </c>
      <c r="S18">
        <f>SUM(S5:S17)</f>
        <v>47150.73</v>
      </c>
    </row>
    <row r="19" spans="2:19" ht="15.75">
      <c r="B19" s="71">
        <v>85801017</v>
      </c>
      <c r="C19" s="72" t="s">
        <v>11</v>
      </c>
      <c r="D19" s="167"/>
      <c r="E19" s="188">
        <f>+'ingreso mes '!N28</f>
        <v>1013.99</v>
      </c>
      <c r="F19" s="143">
        <f>+'ingreso mes '!N58</f>
        <v>1174.8899999999999</v>
      </c>
      <c r="G19" s="143">
        <f>+'ingreso mes '!N101</f>
        <v>924.04</v>
      </c>
      <c r="H19" s="143">
        <f>+'ingreso mes '!N141</f>
        <v>838.37000000000012</v>
      </c>
      <c r="I19" s="143">
        <f>+'ingreso mes '!N182</f>
        <v>1585.4099999999999</v>
      </c>
      <c r="J19" s="143">
        <f>+'ingreso mes '!N221</f>
        <v>593.51</v>
      </c>
      <c r="K19" s="143">
        <f>+'ingreso mes '!N261</f>
        <v>868.74</v>
      </c>
      <c r="L19" s="143">
        <f>+'ingreso mes '!N301</f>
        <v>1098.4000000000001</v>
      </c>
      <c r="M19" s="143">
        <f>+'ingreso mes '!N341</f>
        <v>716.49</v>
      </c>
      <c r="N19" s="143">
        <f>+'ingreso mes '!N380</f>
        <v>1089.03</v>
      </c>
      <c r="O19" s="143">
        <f>+'ingreso mes '!N420</f>
        <v>1681.62</v>
      </c>
      <c r="P19" s="143">
        <f>+'ingreso mes '!N460</f>
        <v>1288.04</v>
      </c>
      <c r="Q19" s="70">
        <f t="shared" si="3"/>
        <v>12872.530000000002</v>
      </c>
      <c r="R19">
        <f>SUM(S6:S13)</f>
        <v>34380.879999999997</v>
      </c>
    </row>
    <row r="20" spans="2:19" ht="15.75">
      <c r="B20" s="71">
        <v>85801018</v>
      </c>
      <c r="C20" s="72" t="s">
        <v>12</v>
      </c>
      <c r="D20" s="167"/>
      <c r="E20" s="188">
        <f>+'ingreso mes '!O28</f>
        <v>0</v>
      </c>
      <c r="F20" s="143">
        <f>+'ingreso mes '!O58</f>
        <v>6020</v>
      </c>
      <c r="G20" s="143">
        <f>+'ingreso mes '!O101</f>
        <v>500</v>
      </c>
      <c r="H20" s="143">
        <f>+'ingreso mes '!O141</f>
        <v>13002.58</v>
      </c>
      <c r="I20" s="143">
        <f>+'ingreso mes '!O182</f>
        <v>9106</v>
      </c>
      <c r="J20" s="143">
        <f>+'ingreso mes '!O221</f>
        <v>0</v>
      </c>
      <c r="K20" s="143">
        <f>+'ingreso mes '!O261</f>
        <v>1000</v>
      </c>
      <c r="L20" s="143">
        <f>+'ingreso mes '!O301</f>
        <v>14106</v>
      </c>
      <c r="M20" s="143">
        <f>+'ingreso mes '!O341</f>
        <v>780</v>
      </c>
      <c r="N20" s="143">
        <f>+'ingreso mes '!O380</f>
        <v>750</v>
      </c>
      <c r="O20" s="143">
        <f>+'ingreso mes '!O420</f>
        <v>10356</v>
      </c>
      <c r="P20" s="143">
        <f>+'ingreso mes '!O460</f>
        <v>750</v>
      </c>
      <c r="Q20" s="70">
        <f t="shared" si="3"/>
        <v>56370.58</v>
      </c>
    </row>
    <row r="21" spans="2:19" ht="15.75">
      <c r="B21" s="71">
        <v>85801019</v>
      </c>
      <c r="C21" s="72" t="s">
        <v>13</v>
      </c>
      <c r="D21" s="167"/>
      <c r="E21" s="188">
        <f>+'ingreso mes '!P28</f>
        <v>97.5</v>
      </c>
      <c r="F21" s="143">
        <f>+'ingreso mes '!P58</f>
        <v>83</v>
      </c>
      <c r="G21" s="143">
        <f>+'ingreso mes '!P101</f>
        <v>135.5</v>
      </c>
      <c r="H21" s="143">
        <f>+'ingreso mes '!P141</f>
        <v>100.5</v>
      </c>
      <c r="I21" s="143">
        <f>+'ingreso mes '!P182</f>
        <v>88.5</v>
      </c>
      <c r="J21" s="143">
        <f>+'ingreso mes '!P221</f>
        <v>80.5</v>
      </c>
      <c r="K21" s="143">
        <f>+'ingreso mes '!P261</f>
        <v>113</v>
      </c>
      <c r="L21" s="143">
        <f>+'ingreso mes '!P301</f>
        <v>121.5</v>
      </c>
      <c r="M21" s="143">
        <f>+'ingreso mes '!P341</f>
        <v>50.5</v>
      </c>
      <c r="N21" s="143">
        <f>+'ingreso mes '!P380</f>
        <v>68.5</v>
      </c>
      <c r="O21" s="143">
        <f>+'ingreso mes '!P420</f>
        <v>159</v>
      </c>
      <c r="P21" s="143">
        <f>+'ingreso mes '!P460</f>
        <v>35.5</v>
      </c>
      <c r="Q21" s="70">
        <f t="shared" si="3"/>
        <v>1133.5</v>
      </c>
    </row>
    <row r="22" spans="2:19" ht="15.75">
      <c r="B22" s="71">
        <v>85803010</v>
      </c>
      <c r="C22" s="73" t="s">
        <v>14</v>
      </c>
      <c r="D22" s="167"/>
      <c r="E22" s="188">
        <f>+'ingreso mes '!Q28</f>
        <v>11070.28</v>
      </c>
      <c r="F22" s="143">
        <f>+'ingreso mes '!Q58</f>
        <v>68008.51999999999</v>
      </c>
      <c r="G22" s="143">
        <f>+'ingreso mes '!Q101</f>
        <v>7318.2300000000005</v>
      </c>
      <c r="H22" s="143">
        <f>+'ingreso mes '!Q141</f>
        <v>8819.16</v>
      </c>
      <c r="I22" s="143">
        <f>+'ingreso mes '!Q182</f>
        <v>54808.27</v>
      </c>
      <c r="J22" s="143">
        <f>+'ingreso mes '!Q221</f>
        <v>10979.869999999999</v>
      </c>
      <c r="K22" s="143">
        <f>+'ingreso mes '!Q261</f>
        <v>9426.1699999999983</v>
      </c>
      <c r="L22" s="143">
        <f>+'ingreso mes '!Q301</f>
        <v>53704.770000000004</v>
      </c>
      <c r="M22" s="143">
        <f>+'ingreso mes '!Q341</f>
        <v>2473.16</v>
      </c>
      <c r="N22" s="143">
        <f>+'ingreso mes '!Q380</f>
        <v>3437.1400000000003</v>
      </c>
      <c r="O22" s="143">
        <f>+'ingreso mes '!Q420</f>
        <v>23812.350000000002</v>
      </c>
      <c r="P22" s="143">
        <f>+'ingreso mes '!Q460</f>
        <v>18724.52</v>
      </c>
      <c r="Q22" s="70">
        <f t="shared" si="3"/>
        <v>272582.44000000006</v>
      </c>
    </row>
    <row r="23" spans="2:19" ht="15.75">
      <c r="B23" s="71">
        <v>85803099</v>
      </c>
      <c r="C23" s="72" t="s">
        <v>15</v>
      </c>
      <c r="D23" s="167"/>
      <c r="E23" s="188">
        <f>+'ingreso mes '!R28</f>
        <v>0</v>
      </c>
      <c r="F23" s="143">
        <f>+'ingreso mes '!R58</f>
        <v>0</v>
      </c>
      <c r="G23" s="143">
        <f>+'ingreso mes '!R101</f>
        <v>0</v>
      </c>
      <c r="H23" s="143">
        <f>+'ingreso mes '!R141</f>
        <v>0</v>
      </c>
      <c r="I23" s="143">
        <f>+'ingreso mes '!R182</f>
        <v>0</v>
      </c>
      <c r="J23" s="143">
        <f>+'ingreso mes '!R221</f>
        <v>0</v>
      </c>
      <c r="K23" s="143">
        <f>+'ingreso mes '!R261</f>
        <v>0</v>
      </c>
      <c r="L23" s="143">
        <f>+'ingreso mes '!R301</f>
        <v>0</v>
      </c>
      <c r="M23" s="143">
        <f>+'ingreso mes '!R341</f>
        <v>0</v>
      </c>
      <c r="N23" s="143">
        <f>+'ingreso mes '!R380</f>
        <v>0</v>
      </c>
      <c r="O23" s="143">
        <f>+'ingreso mes '!R420</f>
        <v>0</v>
      </c>
      <c r="P23" s="143">
        <f>+'ingreso mes '!R460</f>
        <v>0</v>
      </c>
      <c r="Q23" s="70">
        <f t="shared" si="3"/>
        <v>0</v>
      </c>
    </row>
    <row r="24" spans="2:19" ht="17.25">
      <c r="B24" s="178">
        <v>21312001</v>
      </c>
      <c r="C24" s="169" t="s">
        <v>23</v>
      </c>
      <c r="D24" s="167"/>
      <c r="E24" s="222">
        <f>SUM(E11:E23)</f>
        <v>34479.54</v>
      </c>
      <c r="F24" s="222">
        <f>SUM(F11:F23)</f>
        <v>107511.16999999998</v>
      </c>
      <c r="G24" s="222">
        <f t="shared" ref="G24:P24" si="4">SUM(G11:G23)</f>
        <v>31040.839999999997</v>
      </c>
      <c r="H24" s="222">
        <f t="shared" si="4"/>
        <v>45339.34</v>
      </c>
      <c r="I24" s="222">
        <f t="shared" si="4"/>
        <v>100646.25</v>
      </c>
      <c r="J24" s="222">
        <f t="shared" si="4"/>
        <v>29530.759999999995</v>
      </c>
      <c r="K24" s="222">
        <f t="shared" si="4"/>
        <v>33413.160000000003</v>
      </c>
      <c r="L24" s="222">
        <f t="shared" si="4"/>
        <v>95448.580000000016</v>
      </c>
      <c r="M24" s="222">
        <f>SUM(M11:M23)</f>
        <v>23128.280000000002</v>
      </c>
      <c r="N24" s="222">
        <f t="shared" si="4"/>
        <v>28328.28</v>
      </c>
      <c r="O24" s="222">
        <f t="shared" si="4"/>
        <v>80608.35100000001</v>
      </c>
      <c r="P24" s="222">
        <f t="shared" si="4"/>
        <v>51400.159999999996</v>
      </c>
      <c r="Q24" s="222">
        <f>SUM(E24:P24)</f>
        <v>660874.71100000013</v>
      </c>
    </row>
    <row r="25" spans="2:19" ht="17.25">
      <c r="B25" s="179"/>
      <c r="C25" s="172"/>
      <c r="D25" s="19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2:19" ht="17.25">
      <c r="B26" s="179"/>
      <c r="C26" s="172"/>
      <c r="D26" s="174" t="s">
        <v>75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f>SUM(E26:P26)</f>
        <v>0</v>
      </c>
    </row>
    <row r="27" spans="2:19" ht="17.25">
      <c r="B27" s="179"/>
      <c r="C27" s="172"/>
      <c r="D27" s="174" t="s">
        <v>69</v>
      </c>
      <c r="E27" s="91">
        <f t="shared" ref="E27" si="5">E24/153.75</f>
        <v>224.25717073170733</v>
      </c>
      <c r="F27" s="91">
        <f t="shared" ref="F27" si="6">F24/153.75</f>
        <v>699.25964227642271</v>
      </c>
      <c r="G27" s="91">
        <f t="shared" ref="G27:P27" si="7">G24/153.75</f>
        <v>201.89164227642274</v>
      </c>
      <c r="H27" s="91">
        <f t="shared" si="7"/>
        <v>294.89001626016255</v>
      </c>
      <c r="I27" s="91">
        <f t="shared" si="7"/>
        <v>654.60975609756099</v>
      </c>
      <c r="J27" s="91">
        <f t="shared" si="7"/>
        <v>192.06998373983737</v>
      </c>
      <c r="K27" s="91">
        <f t="shared" si="7"/>
        <v>217.32136585365856</v>
      </c>
      <c r="L27" s="91">
        <f t="shared" si="7"/>
        <v>620.80377235772369</v>
      </c>
      <c r="M27" s="91">
        <f t="shared" si="7"/>
        <v>150.42783739837401</v>
      </c>
      <c r="N27" s="91">
        <f t="shared" si="7"/>
        <v>184.24897560975609</v>
      </c>
      <c r="O27" s="91">
        <f t="shared" si="7"/>
        <v>524.28195772357731</v>
      </c>
      <c r="P27" s="91">
        <f t="shared" si="7"/>
        <v>334.30998373983738</v>
      </c>
      <c r="Q27" s="91"/>
    </row>
    <row r="28" spans="2:19" ht="17.25">
      <c r="B28" s="179"/>
      <c r="C28" s="172"/>
      <c r="D28" s="19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2:19" ht="15.75">
      <c r="B29" s="71">
        <v>85807001</v>
      </c>
      <c r="C29" s="72" t="s">
        <v>25</v>
      </c>
      <c r="D29" s="167"/>
      <c r="E29" s="70">
        <f>+'ingreso mes '!T28</f>
        <v>5093.28</v>
      </c>
      <c r="F29" s="143">
        <f>+'ingreso mes '!T58</f>
        <v>4428.71</v>
      </c>
      <c r="G29" s="143">
        <f>+'ingreso mes '!T101</f>
        <v>5032.17</v>
      </c>
      <c r="H29" s="143">
        <f>+'ingreso mes '!T141</f>
        <v>5776.130000000001</v>
      </c>
      <c r="I29" s="143">
        <f>+'ingreso mes '!T182</f>
        <v>5401.3099999999986</v>
      </c>
      <c r="J29" s="143">
        <f>+'ingreso mes '!T221</f>
        <v>4274.0300000000007</v>
      </c>
      <c r="K29" s="143">
        <f>+'ingreso mes '!T261</f>
        <v>4022.1</v>
      </c>
      <c r="L29" s="143">
        <f>+'ingreso mes '!T301</f>
        <v>5185.41</v>
      </c>
      <c r="M29" s="143">
        <f>+'ingreso mes '!T341</f>
        <v>4673.96</v>
      </c>
      <c r="N29" s="143">
        <f>+'ingreso mes '!T380</f>
        <v>5272.15</v>
      </c>
      <c r="O29" s="143">
        <f>+'ingreso mes '!T420</f>
        <v>4370.96</v>
      </c>
      <c r="P29" s="143">
        <f>+'ingreso mes '!T460</f>
        <v>4096.7199999999993</v>
      </c>
      <c r="Q29" s="70">
        <f>SUM(E29:P29)</f>
        <v>57626.93</v>
      </c>
    </row>
    <row r="30" spans="2:19" ht="15.75">
      <c r="B30" s="71">
        <v>85807099</v>
      </c>
      <c r="C30" s="72" t="s">
        <v>16</v>
      </c>
      <c r="D30" s="167"/>
      <c r="E30" s="70">
        <f>+'ingreso mes '!U28</f>
        <v>0</v>
      </c>
      <c r="F30" s="143">
        <f>+'ingreso mes '!U58</f>
        <v>0</v>
      </c>
      <c r="G30" s="70">
        <f>+'ingreso mes '!U101</f>
        <v>0</v>
      </c>
      <c r="H30" s="70">
        <f>+'ingreso mes '!U141</f>
        <v>0</v>
      </c>
      <c r="I30" s="70">
        <f>+'ingreso mes '!U182</f>
        <v>0</v>
      </c>
      <c r="J30" s="70">
        <f>+'ingreso mes '!U221</f>
        <v>0</v>
      </c>
      <c r="K30" s="70">
        <f>+'ingreso mes '!U261</f>
        <v>0</v>
      </c>
      <c r="L30" s="70">
        <f>+'ingreso mes '!U301</f>
        <v>0</v>
      </c>
      <c r="M30" s="70">
        <f>+'ingreso mes '!U341</f>
        <v>0</v>
      </c>
      <c r="N30" s="70">
        <f>+'ingreso mes '!U380</f>
        <v>0</v>
      </c>
      <c r="O30" s="70">
        <f>+'ingreso mes '!U420</f>
        <v>0</v>
      </c>
      <c r="P30" s="70">
        <f>+'ingreso mes '!U460</f>
        <v>0</v>
      </c>
      <c r="Q30" s="70">
        <f>SUM(E30:P30)</f>
        <v>0</v>
      </c>
    </row>
    <row r="31" spans="2:19" ht="17.25">
      <c r="B31" s="178">
        <v>21314001</v>
      </c>
      <c r="C31" s="169" t="s">
        <v>24</v>
      </c>
      <c r="D31" s="167"/>
      <c r="E31" s="222">
        <f>SUM(E29:E30)</f>
        <v>5093.28</v>
      </c>
      <c r="F31" s="222">
        <f>SUM(F29:F30)</f>
        <v>4428.71</v>
      </c>
      <c r="G31" s="222">
        <f t="shared" ref="G31:P31" si="8">SUM(G29:G30)</f>
        <v>5032.17</v>
      </c>
      <c r="H31" s="222">
        <f t="shared" si="8"/>
        <v>5776.130000000001</v>
      </c>
      <c r="I31" s="222">
        <f t="shared" si="8"/>
        <v>5401.3099999999986</v>
      </c>
      <c r="J31" s="222">
        <f t="shared" si="8"/>
        <v>4274.0300000000007</v>
      </c>
      <c r="K31" s="222">
        <f t="shared" si="8"/>
        <v>4022.1</v>
      </c>
      <c r="L31" s="222">
        <f t="shared" si="8"/>
        <v>5185.41</v>
      </c>
      <c r="M31" s="222">
        <f t="shared" si="8"/>
        <v>4673.96</v>
      </c>
      <c r="N31" s="222">
        <f t="shared" si="8"/>
        <v>5272.15</v>
      </c>
      <c r="O31" s="222">
        <f t="shared" si="8"/>
        <v>4370.96</v>
      </c>
      <c r="P31" s="222">
        <f t="shared" si="8"/>
        <v>4096.7199999999993</v>
      </c>
      <c r="Q31" s="222">
        <f>SUM(E31:P31)</f>
        <v>57626.93</v>
      </c>
    </row>
    <row r="32" spans="2:19" ht="17.25">
      <c r="B32" s="179"/>
      <c r="C32" s="172"/>
      <c r="D32" s="19"/>
      <c r="E32" s="84"/>
      <c r="F32" s="84"/>
      <c r="G32" s="84" t="s">
        <v>102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2:18" ht="17.25">
      <c r="B33" s="179"/>
      <c r="C33" s="172"/>
      <c r="D33" s="174" t="s">
        <v>68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f>SUM(E33:P33)</f>
        <v>0</v>
      </c>
    </row>
    <row r="34" spans="2:18" ht="17.25">
      <c r="B34" s="179"/>
      <c r="C34" s="172"/>
      <c r="D34" s="174" t="s">
        <v>69</v>
      </c>
      <c r="E34" s="91">
        <f>E31/153.75</f>
        <v>33.127024390243903</v>
      </c>
      <c r="F34" s="91">
        <f>F31/153.75</f>
        <v>28.80461788617886</v>
      </c>
      <c r="G34" s="91">
        <f t="shared" ref="G34:P34" si="9">G31/153.75</f>
        <v>32.729560975609758</v>
      </c>
      <c r="H34" s="91">
        <f t="shared" si="9"/>
        <v>37.568325203252037</v>
      </c>
      <c r="I34" s="91">
        <f t="shared" si="9"/>
        <v>35.130471544715441</v>
      </c>
      <c r="J34" s="91">
        <f t="shared" si="9"/>
        <v>27.798569105691062</v>
      </c>
      <c r="K34" s="91">
        <f>K31/153.75</f>
        <v>26.16</v>
      </c>
      <c r="L34" s="91">
        <f t="shared" si="9"/>
        <v>33.726243902439023</v>
      </c>
      <c r="M34" s="91">
        <f t="shared" si="9"/>
        <v>30.399739837398375</v>
      </c>
      <c r="N34" s="91">
        <f t="shared" si="9"/>
        <v>34.290406504065039</v>
      </c>
      <c r="O34" s="91">
        <f t="shared" si="9"/>
        <v>28.4290081300813</v>
      </c>
      <c r="P34" s="91">
        <f t="shared" si="9"/>
        <v>26.64533333333333</v>
      </c>
      <c r="Q34" s="91">
        <f t="shared" ref="Q34" si="10">Q31/153.75</f>
        <v>374.80930081300812</v>
      </c>
    </row>
    <row r="35" spans="2:18" ht="17.25">
      <c r="B35" s="179"/>
      <c r="C35" s="172"/>
      <c r="D35" s="19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2:18" ht="15.75">
      <c r="B36" s="71">
        <v>85601002</v>
      </c>
      <c r="C36" s="72" t="s">
        <v>17</v>
      </c>
      <c r="D36" s="167"/>
      <c r="E36" s="70">
        <f>+'ingreso mes '!W28</f>
        <v>0.21000000000000002</v>
      </c>
      <c r="F36" s="70">
        <f>+'ingreso mes '!W58</f>
        <v>306.39999999999998</v>
      </c>
      <c r="G36" s="70">
        <f>+'ingreso mes '!W101</f>
        <v>204.69000000000003</v>
      </c>
      <c r="H36" s="70">
        <f>+'ingreso mes '!W141</f>
        <v>128.84</v>
      </c>
      <c r="I36" s="70">
        <f>+'ingreso mes '!W182</f>
        <v>312.80999999999995</v>
      </c>
      <c r="J36" s="70">
        <f>+'ingreso mes '!W221</f>
        <v>109.23000000000002</v>
      </c>
      <c r="K36" s="70">
        <f>+'ingreso mes '!W261</f>
        <v>126.22999999999999</v>
      </c>
      <c r="L36" s="70">
        <f>+'ingreso mes '!W301</f>
        <v>869.9799999999999</v>
      </c>
      <c r="M36" s="70">
        <f>+'ingreso mes '!W341</f>
        <v>1554.53</v>
      </c>
      <c r="N36" s="70">
        <f>+'ingreso mes '!W380</f>
        <v>563.94000000000017</v>
      </c>
      <c r="O36" s="70">
        <f>+'ingreso mes '!W420</f>
        <v>1.3900000000000001</v>
      </c>
      <c r="P36" s="70">
        <f>+'ingreso mes '!W460</f>
        <v>0.59000000000000008</v>
      </c>
      <c r="Q36" s="70">
        <f>SUM(E36:P36)</f>
        <v>4178.8400000000011</v>
      </c>
    </row>
    <row r="37" spans="2:18" ht="15.75">
      <c r="B37" s="71">
        <v>85601012</v>
      </c>
      <c r="C37" s="73" t="s">
        <v>18</v>
      </c>
      <c r="D37" s="167"/>
      <c r="E37" s="70">
        <f>+'ingreso mes '!X28</f>
        <v>26.42</v>
      </c>
      <c r="F37" s="70">
        <f>+'ingreso mes '!X58</f>
        <v>23.71</v>
      </c>
      <c r="G37" s="70">
        <f>+'ingreso mes '!X101</f>
        <v>26.42</v>
      </c>
      <c r="H37" s="70">
        <f>+'ingreso mes '!X141</f>
        <v>33</v>
      </c>
      <c r="I37" s="70">
        <f>+'ingreso mes '!X182</f>
        <v>14.71</v>
      </c>
      <c r="J37" s="70">
        <f>+'ingreso mes '!X221</f>
        <v>20.420000000000002</v>
      </c>
      <c r="K37" s="70">
        <f>+'ingreso mes '!X261</f>
        <v>14.42</v>
      </c>
      <c r="L37" s="70">
        <f>+'ingreso mes '!X301</f>
        <v>34.840000000000003</v>
      </c>
      <c r="M37" s="70">
        <f>+'ingreso mes '!X341</f>
        <v>17.420000000000002</v>
      </c>
      <c r="N37" s="70">
        <f>+'ingreso mes '!X380</f>
        <v>40.840000000000003</v>
      </c>
      <c r="O37" s="70">
        <f>+'ingreso mes '!X420</f>
        <v>33</v>
      </c>
      <c r="P37" s="70">
        <f>+'ingreso mes '!X460</f>
        <v>11.71</v>
      </c>
      <c r="Q37" s="70">
        <f>SUM(E37:P37)</f>
        <v>296.91000000000003</v>
      </c>
    </row>
    <row r="38" spans="2:18" ht="15.75">
      <c r="B38" s="71">
        <v>85601014</v>
      </c>
      <c r="C38" s="73" t="s">
        <v>19</v>
      </c>
      <c r="D38" s="167"/>
      <c r="E38" s="70">
        <f>+'ingreso mes '!Y28</f>
        <v>67.3</v>
      </c>
      <c r="F38" s="70">
        <f>+'ingreso mes '!Y58</f>
        <v>392.31</v>
      </c>
      <c r="G38" s="70">
        <f>+'ingreso mes '!Y101</f>
        <v>1231.0300000000002</v>
      </c>
      <c r="H38" s="70">
        <f>+'ingreso mes '!Y141</f>
        <v>1351.45</v>
      </c>
      <c r="I38" s="70">
        <f>+'ingreso mes '!Y182</f>
        <v>2119.11</v>
      </c>
      <c r="J38" s="70">
        <f>+'ingreso mes '!Y221</f>
        <v>1068.17</v>
      </c>
      <c r="K38" s="70">
        <f>+'ingreso mes '!Y261</f>
        <v>960.24999999999989</v>
      </c>
      <c r="L38" s="70">
        <f>+'ingreso mes '!Y301</f>
        <v>1512.71</v>
      </c>
      <c r="M38" s="70">
        <f>+'ingreso mes '!Y341</f>
        <v>1771.92</v>
      </c>
      <c r="N38" s="70">
        <f>+'ingreso mes '!Y380</f>
        <v>1035.6200000000001</v>
      </c>
      <c r="O38" s="70">
        <f>+'ingreso mes '!Y420</f>
        <v>105.03</v>
      </c>
      <c r="P38" s="70">
        <f>+'ingreso mes '!Y460</f>
        <v>56.399999999999991</v>
      </c>
      <c r="Q38" s="70">
        <f>SUM(E38:P38)</f>
        <v>11671.300000000003</v>
      </c>
    </row>
    <row r="39" spans="2:18" ht="15.75">
      <c r="B39" s="71">
        <v>85909099</v>
      </c>
      <c r="C39" s="72" t="s">
        <v>20</v>
      </c>
      <c r="D39" s="167"/>
      <c r="E39" s="70">
        <f>+'ingreso mes '!Z28</f>
        <v>0</v>
      </c>
      <c r="F39" s="70">
        <f>+'ingreso mes '!Z58</f>
        <v>0</v>
      </c>
      <c r="G39" s="70">
        <f>+'ingreso mes '!Z101</f>
        <v>0</v>
      </c>
      <c r="H39" s="70">
        <f>+'ingreso mes '!Z141</f>
        <v>0</v>
      </c>
      <c r="I39" s="70">
        <f>+'ingreso mes '!Z182</f>
        <v>0</v>
      </c>
      <c r="J39" s="70">
        <f>+'ingreso mes '!Z221</f>
        <v>0</v>
      </c>
      <c r="K39" s="70">
        <f>+'ingreso mes '!Z261</f>
        <v>0</v>
      </c>
      <c r="L39" s="70">
        <f>+'ingreso mes '!Z301</f>
        <v>20</v>
      </c>
      <c r="M39" s="70">
        <f>+'ingreso mes '!Z341</f>
        <v>149</v>
      </c>
      <c r="N39" s="70">
        <f>+'ingreso mes '!Z380</f>
        <v>56</v>
      </c>
      <c r="O39" s="70">
        <f>+'ingreso mes '!Z420</f>
        <v>107.5</v>
      </c>
      <c r="P39" s="70">
        <f>+'ingreso mes '!Z460</f>
        <v>90</v>
      </c>
      <c r="Q39" s="70">
        <f>SUM(E39:P39)</f>
        <v>422.5</v>
      </c>
    </row>
    <row r="40" spans="2:18" ht="17.25">
      <c r="B40" s="178">
        <v>21315001</v>
      </c>
      <c r="C40" s="169" t="s">
        <v>26</v>
      </c>
      <c r="D40" s="167"/>
      <c r="E40" s="222">
        <f>SUM(E36:E39)</f>
        <v>93.93</v>
      </c>
      <c r="F40" s="222">
        <f t="shared" ref="F40:Q40" si="11">SUM(F36:F39)</f>
        <v>722.42</v>
      </c>
      <c r="G40" s="222">
        <f t="shared" si="11"/>
        <v>1462.1400000000003</v>
      </c>
      <c r="H40" s="222">
        <f t="shared" si="11"/>
        <v>1513.29</v>
      </c>
      <c r="I40" s="222">
        <f t="shared" si="11"/>
        <v>2446.63</v>
      </c>
      <c r="J40" s="222">
        <f t="shared" si="11"/>
        <v>1197.8200000000002</v>
      </c>
      <c r="K40" s="222">
        <f t="shared" si="11"/>
        <v>1100.8999999999999</v>
      </c>
      <c r="L40" s="222">
        <f t="shared" si="11"/>
        <v>2437.5299999999997</v>
      </c>
      <c r="M40" s="222">
        <f t="shared" si="11"/>
        <v>3492.87</v>
      </c>
      <c r="N40" s="222">
        <f t="shared" si="11"/>
        <v>1696.4000000000003</v>
      </c>
      <c r="O40" s="222">
        <f t="shared" si="11"/>
        <v>246.92000000000002</v>
      </c>
      <c r="P40" s="222">
        <f t="shared" si="11"/>
        <v>158.69999999999999</v>
      </c>
      <c r="Q40" s="222">
        <f t="shared" si="11"/>
        <v>16569.550000000003</v>
      </c>
    </row>
    <row r="41" spans="2:18" ht="17.25">
      <c r="B41" s="179"/>
      <c r="C41" s="172"/>
      <c r="D41" s="19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pans="2:18" ht="17.25">
      <c r="B42" s="179"/>
      <c r="C42" s="172"/>
      <c r="D42" s="174" t="s">
        <v>68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f>SUM(E42:P42)</f>
        <v>0</v>
      </c>
    </row>
    <row r="43" spans="2:18" ht="17.25">
      <c r="B43" s="179"/>
      <c r="C43" s="172"/>
      <c r="D43" s="174" t="s">
        <v>69</v>
      </c>
      <c r="E43" s="91">
        <f>E40/153.75</f>
        <v>0.61092682926829278</v>
      </c>
      <c r="F43" s="91">
        <f t="shared" ref="F43:I43" si="12">F40/153.75</f>
        <v>4.6986666666666661</v>
      </c>
      <c r="G43" s="91">
        <f t="shared" si="12"/>
        <v>9.5098536585365867</v>
      </c>
      <c r="H43" s="91">
        <f t="shared" si="12"/>
        <v>9.8425365853658526</v>
      </c>
      <c r="I43" s="91">
        <f t="shared" si="12"/>
        <v>15.913040650406504</v>
      </c>
      <c r="J43" s="91">
        <f t="shared" ref="J43:P43" si="13">J40/153.75</f>
        <v>7.7906991869918709</v>
      </c>
      <c r="K43" s="91">
        <f t="shared" si="13"/>
        <v>7.1603252032520315</v>
      </c>
      <c r="L43" s="91">
        <f t="shared" si="13"/>
        <v>15.853853658536584</v>
      </c>
      <c r="M43" s="91">
        <f t="shared" si="13"/>
        <v>22.717853658536583</v>
      </c>
      <c r="N43" s="91">
        <f t="shared" si="13"/>
        <v>11.033495934959351</v>
      </c>
      <c r="O43" s="91">
        <f t="shared" si="13"/>
        <v>1.6059837398373984</v>
      </c>
      <c r="P43" s="91">
        <f t="shared" si="13"/>
        <v>1.0321951219512195</v>
      </c>
      <c r="Q43" s="91">
        <f t="shared" ref="Q43" si="14">Q40/153.75</f>
        <v>107.76943089430897</v>
      </c>
    </row>
    <row r="44" spans="2:18" ht="17.25">
      <c r="B44" s="179"/>
      <c r="C44" s="172"/>
      <c r="D44" s="19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pans="2:18" ht="15.75">
      <c r="B45" s="71"/>
      <c r="C45" s="73" t="s">
        <v>21</v>
      </c>
      <c r="D45" s="167"/>
      <c r="E45" s="70">
        <f>+'ingreso mes '!AC28</f>
        <v>17231.53</v>
      </c>
      <c r="F45" s="70">
        <f>+'ingreso mes '!AB58</f>
        <v>22291.019999999993</v>
      </c>
      <c r="G45" s="70">
        <f>+'ingreso mes '!AB101</f>
        <v>12866.15</v>
      </c>
      <c r="H45" s="70">
        <f>+'ingreso mes '!AB141</f>
        <v>16506.960000000003</v>
      </c>
      <c r="I45" s="70">
        <f>+'ingreso mes '!AB182</f>
        <v>16139.970000000001</v>
      </c>
      <c r="J45" s="70">
        <f>+'ingreso mes '!AB221</f>
        <v>19952.960000000003</v>
      </c>
      <c r="K45" s="70">
        <f>+'ingreso mes '!AB261</f>
        <v>12009.340000000004</v>
      </c>
      <c r="L45" s="70">
        <f>+'ingreso mes '!AB301</f>
        <v>7564.2099999999991</v>
      </c>
      <c r="M45" s="70">
        <f>+'ingreso mes '!AB341</f>
        <v>14335.429999999997</v>
      </c>
      <c r="N45" s="70">
        <f>+'ingreso mes '!AB380</f>
        <v>10283.799999999999</v>
      </c>
      <c r="O45" s="70">
        <f>+'ingreso mes '!AB420</f>
        <v>21308.58</v>
      </c>
      <c r="P45" s="70">
        <f>+'ingreso mes '!AB460</f>
        <v>9791.9499999999989</v>
      </c>
      <c r="Q45" s="70">
        <f>SUM(E45:P45)</f>
        <v>180281.89999999997</v>
      </c>
    </row>
    <row r="46" spans="2:18" ht="17.25">
      <c r="B46" s="180"/>
      <c r="C46" s="169" t="s">
        <v>27</v>
      </c>
      <c r="D46" s="167"/>
      <c r="E46" s="222">
        <f>SUM(E45)</f>
        <v>17231.53</v>
      </c>
      <c r="F46" s="222">
        <f>SUM(F45)</f>
        <v>22291.019999999993</v>
      </c>
      <c r="G46" s="222">
        <f t="shared" ref="G46:P46" si="15">SUM(G45)</f>
        <v>12866.15</v>
      </c>
      <c r="H46" s="222">
        <f t="shared" si="15"/>
        <v>16506.960000000003</v>
      </c>
      <c r="I46" s="222">
        <f t="shared" si="15"/>
        <v>16139.970000000001</v>
      </c>
      <c r="J46" s="222">
        <f t="shared" si="15"/>
        <v>19952.960000000003</v>
      </c>
      <c r="K46" s="222">
        <f t="shared" si="15"/>
        <v>12009.340000000004</v>
      </c>
      <c r="L46" s="222">
        <f t="shared" si="15"/>
        <v>7564.2099999999991</v>
      </c>
      <c r="M46" s="222">
        <f t="shared" si="15"/>
        <v>14335.429999999997</v>
      </c>
      <c r="N46" s="222">
        <f t="shared" si="15"/>
        <v>10283.799999999999</v>
      </c>
      <c r="O46" s="222">
        <f t="shared" si="15"/>
        <v>21308.58</v>
      </c>
      <c r="P46" s="222">
        <f t="shared" si="15"/>
        <v>9791.9499999999989</v>
      </c>
      <c r="Q46" s="222">
        <f>SUM(E46:P46)</f>
        <v>180281.89999999997</v>
      </c>
    </row>
    <row r="47" spans="2:18" ht="15.75">
      <c r="B47" s="19"/>
      <c r="C47" s="181"/>
      <c r="D47" s="19"/>
      <c r="E47" s="84"/>
      <c r="F47" s="84"/>
      <c r="G47" s="84"/>
      <c r="H47" s="84"/>
      <c r="I47" s="84"/>
      <c r="J47" s="84"/>
      <c r="K47" s="19"/>
      <c r="L47" s="19"/>
      <c r="M47" s="19"/>
      <c r="N47" s="19"/>
      <c r="O47" s="19"/>
      <c r="P47" s="19"/>
      <c r="Q47" s="84"/>
    </row>
    <row r="48" spans="2:18" ht="17.25">
      <c r="B48" s="169" t="s">
        <v>92</v>
      </c>
      <c r="C48" s="227"/>
      <c r="D48" s="225"/>
      <c r="E48" s="222">
        <f t="shared" ref="E48:P48" si="16">E46+E40+E31+E24+E6</f>
        <v>60758.799999999996</v>
      </c>
      <c r="F48" s="222">
        <f t="shared" si="16"/>
        <v>153294.65999999997</v>
      </c>
      <c r="G48" s="222">
        <f t="shared" si="16"/>
        <v>66338.329999999987</v>
      </c>
      <c r="H48" s="222">
        <f t="shared" si="16"/>
        <v>82764.150000000009</v>
      </c>
      <c r="I48" s="222">
        <f t="shared" si="16"/>
        <v>142076.54</v>
      </c>
      <c r="J48" s="222">
        <f t="shared" si="16"/>
        <v>61484.119999999995</v>
      </c>
      <c r="K48" s="222">
        <f t="shared" si="16"/>
        <v>60647.860000000008</v>
      </c>
      <c r="L48" s="222">
        <f t="shared" si="16"/>
        <v>127823.07</v>
      </c>
      <c r="M48" s="222">
        <f t="shared" si="16"/>
        <v>55809.259999999995</v>
      </c>
      <c r="N48" s="222">
        <f t="shared" si="16"/>
        <v>51330.539999999994</v>
      </c>
      <c r="O48" s="222">
        <f t="shared" si="16"/>
        <v>113338.81100000002</v>
      </c>
      <c r="P48" s="222">
        <f t="shared" si="16"/>
        <v>80461.2</v>
      </c>
      <c r="Q48" s="222">
        <f>SUM(E48:P48)</f>
        <v>1056127.341</v>
      </c>
      <c r="R48" s="9"/>
    </row>
    <row r="49" spans="2:19" ht="17.25">
      <c r="B49" s="172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P49" s="84"/>
      <c r="Q49" s="84"/>
      <c r="R49" s="9"/>
      <c r="S49" s="9"/>
    </row>
    <row r="50" spans="2:19" ht="17.25">
      <c r="B50" s="172"/>
      <c r="C50" s="181"/>
      <c r="D50" s="19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9"/>
    </row>
    <row r="51" spans="2:19" ht="17.25">
      <c r="B51" s="169" t="s">
        <v>93</v>
      </c>
      <c r="C51" s="224"/>
      <c r="D51" s="225"/>
      <c r="E51" s="222">
        <v>0</v>
      </c>
      <c r="F51" s="222">
        <v>35673.730000000003</v>
      </c>
      <c r="G51" s="222">
        <v>35673.730000000003</v>
      </c>
      <c r="H51" s="222">
        <v>35673.730000000003</v>
      </c>
      <c r="I51" s="222">
        <v>35673.730000000003</v>
      </c>
      <c r="J51" s="222">
        <v>35673.730000000003</v>
      </c>
      <c r="K51" s="222">
        <v>35673.730000000003</v>
      </c>
      <c r="L51" s="222">
        <v>35673.730000000003</v>
      </c>
      <c r="M51" s="222">
        <v>35673.730000000003</v>
      </c>
      <c r="N51" s="222">
        <v>35673.730000000003</v>
      </c>
      <c r="O51" s="222">
        <v>35673.730000000003</v>
      </c>
      <c r="P51" s="222">
        <v>71347.460000000006</v>
      </c>
      <c r="Q51" s="222">
        <f>SUM(E51:P51)</f>
        <v>428084.76</v>
      </c>
      <c r="R51" s="9"/>
    </row>
    <row r="52" spans="2:19" ht="17.25">
      <c r="B52" s="182" t="s">
        <v>94</v>
      </c>
      <c r="C52" s="223"/>
      <c r="D52" s="226"/>
      <c r="E52" s="222">
        <v>0</v>
      </c>
      <c r="F52" s="222">
        <v>107021.18</v>
      </c>
      <c r="G52" s="222">
        <v>107021.18</v>
      </c>
      <c r="H52" s="222">
        <v>107021.18</v>
      </c>
      <c r="I52" s="222">
        <v>107021.18</v>
      </c>
      <c r="J52" s="222">
        <v>107021.18</v>
      </c>
      <c r="K52" s="222">
        <v>107021.18</v>
      </c>
      <c r="L52" s="222">
        <v>107021.18</v>
      </c>
      <c r="M52" s="222">
        <v>107021.18</v>
      </c>
      <c r="N52" s="222">
        <v>107021.18</v>
      </c>
      <c r="O52" s="222">
        <v>107021.18</v>
      </c>
      <c r="P52" s="222">
        <v>214042.36</v>
      </c>
      <c r="Q52" s="222">
        <f>SUM(E52:P52)</f>
        <v>1284254.1599999997</v>
      </c>
      <c r="R52" s="9"/>
    </row>
    <row r="53" spans="2:19" ht="17.25">
      <c r="B53" s="172"/>
      <c r="C53" s="22"/>
      <c r="D53" s="22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6"/>
      <c r="R53" s="9"/>
    </row>
    <row r="54" spans="2:19" ht="18.75">
      <c r="B54" s="228" t="s">
        <v>97</v>
      </c>
      <c r="C54" s="224"/>
      <c r="D54" s="225"/>
      <c r="E54" s="70">
        <v>0</v>
      </c>
      <c r="F54" s="222">
        <f>F52+F51</f>
        <v>142694.91</v>
      </c>
      <c r="G54" s="222">
        <f t="shared" ref="G54:Q54" si="17">G52+G51</f>
        <v>142694.91</v>
      </c>
      <c r="H54" s="222">
        <f t="shared" si="17"/>
        <v>142694.91</v>
      </c>
      <c r="I54" s="222">
        <f t="shared" si="17"/>
        <v>142694.91</v>
      </c>
      <c r="J54" s="222">
        <f t="shared" si="17"/>
        <v>142694.91</v>
      </c>
      <c r="K54" s="222">
        <f t="shared" si="17"/>
        <v>142694.91</v>
      </c>
      <c r="L54" s="222">
        <f t="shared" si="17"/>
        <v>142694.91</v>
      </c>
      <c r="M54" s="222">
        <f t="shared" si="17"/>
        <v>142694.91</v>
      </c>
      <c r="N54" s="222">
        <f t="shared" si="17"/>
        <v>142694.91</v>
      </c>
      <c r="O54" s="222">
        <f t="shared" si="17"/>
        <v>142694.91</v>
      </c>
      <c r="P54" s="222">
        <f t="shared" si="17"/>
        <v>285389.82</v>
      </c>
      <c r="Q54" s="222">
        <f t="shared" si="17"/>
        <v>1712338.9199999997</v>
      </c>
      <c r="R54" s="85"/>
      <c r="S54" s="9"/>
    </row>
    <row r="55" spans="2:19" ht="15.75">
      <c r="B55" s="22"/>
      <c r="C55" s="22"/>
      <c r="D55" s="22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86"/>
    </row>
    <row r="56" spans="2:19" ht="17.25">
      <c r="B56" s="229" t="s">
        <v>95</v>
      </c>
      <c r="C56" s="224"/>
      <c r="D56" s="225"/>
      <c r="E56" s="222">
        <f t="shared" ref="E56:P56" si="18">E54+E48</f>
        <v>60758.799999999996</v>
      </c>
      <c r="F56" s="222">
        <f t="shared" si="18"/>
        <v>295989.56999999995</v>
      </c>
      <c r="G56" s="222">
        <f t="shared" si="18"/>
        <v>209033.24</v>
      </c>
      <c r="H56" s="222">
        <f t="shared" si="18"/>
        <v>225459.06</v>
      </c>
      <c r="I56" s="222">
        <f t="shared" si="18"/>
        <v>284771.45</v>
      </c>
      <c r="J56" s="222">
        <f t="shared" si="18"/>
        <v>204179.03</v>
      </c>
      <c r="K56" s="222">
        <f t="shared" si="18"/>
        <v>203342.77000000002</v>
      </c>
      <c r="L56" s="222">
        <f t="shared" si="18"/>
        <v>270517.98</v>
      </c>
      <c r="M56" s="222">
        <f t="shared" si="18"/>
        <v>198504.16999999998</v>
      </c>
      <c r="N56" s="222">
        <f t="shared" si="18"/>
        <v>194025.45</v>
      </c>
      <c r="O56" s="222">
        <f t="shared" si="18"/>
        <v>256033.72100000002</v>
      </c>
      <c r="P56" s="222">
        <f t="shared" si="18"/>
        <v>365851.02</v>
      </c>
      <c r="Q56" s="222">
        <f t="shared" ref="Q56" si="19">SUM(E56:P56)</f>
        <v>2768466.2609999999</v>
      </c>
      <c r="R56" s="9"/>
    </row>
    <row r="57" spans="2:19" ht="15.75">
      <c r="B57" s="76"/>
      <c r="P57" s="9"/>
      <c r="Q57" s="9"/>
    </row>
    <row r="58" spans="2:19" ht="15.75">
      <c r="B58" s="76"/>
      <c r="E58" s="9"/>
    </row>
    <row r="59" spans="2:19">
      <c r="B59" s="7"/>
      <c r="F59" t="s">
        <v>102</v>
      </c>
      <c r="H59" s="9"/>
    </row>
    <row r="61" spans="2:19">
      <c r="I61" t="s">
        <v>119</v>
      </c>
    </row>
    <row r="66" spans="8:8">
      <c r="H66" t="s">
        <v>116</v>
      </c>
    </row>
  </sheetData>
  <mergeCells count="2">
    <mergeCell ref="B2:D2"/>
    <mergeCell ref="B1:Q1"/>
  </mergeCells>
  <pageMargins left="0.7" right="0.7" top="0.75" bottom="0.75" header="0.3" footer="0.3"/>
  <pageSetup paperSize="5" scale="69" orientation="landscape" r:id="rId1"/>
  <rowBreaks count="1" manualBreakCount="1">
    <brk id="43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Q64"/>
  <sheetViews>
    <sheetView topLeftCell="A13" workbookViewId="0">
      <selection activeCell="H41" sqref="H41"/>
    </sheetView>
  </sheetViews>
  <sheetFormatPr baseColWidth="10" defaultRowHeight="15"/>
  <cols>
    <col min="1" max="1" width="6.140625" customWidth="1"/>
    <col min="2" max="2" width="15" bestFit="1" customWidth="1"/>
    <col min="3" max="3" width="12.42578125" customWidth="1"/>
    <col min="4" max="4" width="19" customWidth="1"/>
    <col min="5" max="5" width="14.28515625" customWidth="1"/>
    <col min="6" max="6" width="14.140625" customWidth="1"/>
    <col min="7" max="7" width="13.85546875" customWidth="1"/>
    <col min="8" max="8" width="14.28515625" customWidth="1"/>
    <col min="9" max="9" width="15.140625" customWidth="1"/>
    <col min="10" max="10" width="14.140625" bestFit="1" customWidth="1"/>
    <col min="11" max="11" width="14.42578125" customWidth="1"/>
    <col min="12" max="12" width="14" customWidth="1"/>
    <col min="13" max="13" width="12.7109375" customWidth="1"/>
    <col min="14" max="14" width="14.42578125" customWidth="1"/>
    <col min="15" max="15" width="12.42578125" customWidth="1"/>
    <col min="16" max="16" width="13.7109375" customWidth="1"/>
    <col min="17" max="17" width="17.140625" customWidth="1"/>
  </cols>
  <sheetData>
    <row r="1" spans="2:17" ht="21">
      <c r="B1" s="94"/>
      <c r="C1" s="94"/>
      <c r="D1" s="74" t="s">
        <v>28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2:17" ht="18.75">
      <c r="B2" s="276" t="s">
        <v>62</v>
      </c>
      <c r="C2" s="276"/>
      <c r="D2" s="276"/>
      <c r="E2" s="95">
        <v>42005</v>
      </c>
      <c r="F2" s="95">
        <v>42036</v>
      </c>
      <c r="G2" s="95">
        <v>42064</v>
      </c>
      <c r="H2" s="95">
        <v>42095</v>
      </c>
      <c r="I2" s="95">
        <v>42125</v>
      </c>
      <c r="J2" s="95">
        <v>42156</v>
      </c>
      <c r="K2" s="95">
        <v>42186</v>
      </c>
      <c r="L2" s="95">
        <v>42217</v>
      </c>
      <c r="M2" s="95">
        <v>42248</v>
      </c>
      <c r="N2" s="95">
        <v>42278</v>
      </c>
      <c r="O2" s="95">
        <v>42309</v>
      </c>
      <c r="P2" s="95">
        <v>42339</v>
      </c>
      <c r="Q2" s="94" t="s">
        <v>61</v>
      </c>
    </row>
    <row r="3" spans="2:17" ht="15" customHeight="1">
      <c r="B3" s="96">
        <v>85119001</v>
      </c>
      <c r="C3" s="97" t="s">
        <v>0</v>
      </c>
      <c r="D3" s="98"/>
      <c r="E3" s="99">
        <v>6561.1</v>
      </c>
      <c r="F3" s="99">
        <v>15927.71</v>
      </c>
      <c r="G3" s="99">
        <v>12352.8</v>
      </c>
      <c r="H3" s="99">
        <v>15089</v>
      </c>
      <c r="I3" s="99">
        <v>4824.75</v>
      </c>
      <c r="J3" s="99">
        <v>10557.14</v>
      </c>
      <c r="K3" s="99">
        <f>+'ingreso mes '!B261</f>
        <v>8617.1699999999983</v>
      </c>
      <c r="L3" s="99">
        <v>14998.89</v>
      </c>
      <c r="M3" s="99"/>
      <c r="N3" s="99"/>
      <c r="O3" s="99"/>
      <c r="P3" s="99"/>
      <c r="Q3" s="99">
        <f>SUM(E3:P3)</f>
        <v>88928.56</v>
      </c>
    </row>
    <row r="4" spans="2:17" ht="15" customHeight="1">
      <c r="B4" s="96">
        <v>85119003</v>
      </c>
      <c r="C4" s="97" t="s">
        <v>1</v>
      </c>
      <c r="D4" s="98"/>
      <c r="E4" s="99">
        <v>3.43</v>
      </c>
      <c r="F4" s="99">
        <f>+'ingreso mes '!C58</f>
        <v>4139.28</v>
      </c>
      <c r="G4" s="99">
        <f>+'ingreso mes '!C101</f>
        <v>0</v>
      </c>
      <c r="H4" s="99">
        <f>+'ingreso mes '!C141</f>
        <v>0</v>
      </c>
      <c r="I4" s="99">
        <f>+'ingreso mes '!C182</f>
        <v>0</v>
      </c>
      <c r="J4" s="99">
        <f>+'ingreso mes '!C221</f>
        <v>0</v>
      </c>
      <c r="K4" s="99">
        <f>+'ingreso mes '!C261</f>
        <v>0</v>
      </c>
      <c r="L4" s="99">
        <v>0</v>
      </c>
      <c r="M4" s="99"/>
      <c r="N4" s="99"/>
      <c r="O4" s="99"/>
      <c r="P4" s="99"/>
      <c r="Q4" s="99">
        <f>SUM(E4:P4)</f>
        <v>4142.71</v>
      </c>
    </row>
    <row r="5" spans="2:17" ht="18.75">
      <c r="B5" s="96">
        <v>85119018</v>
      </c>
      <c r="C5" s="97" t="s">
        <v>2</v>
      </c>
      <c r="D5" s="98"/>
      <c r="E5" s="99">
        <v>0</v>
      </c>
      <c r="F5" s="99">
        <v>34.299999999999997</v>
      </c>
      <c r="G5" s="99">
        <v>833.49</v>
      </c>
      <c r="H5" s="99">
        <v>41.16</v>
      </c>
      <c r="I5" s="99">
        <v>968.97</v>
      </c>
      <c r="J5" s="99">
        <v>1037.0999999999999</v>
      </c>
      <c r="K5" s="99">
        <f>+'ingreso mes '!D261</f>
        <v>1485.1899999999998</v>
      </c>
      <c r="L5" s="99">
        <v>10.29</v>
      </c>
      <c r="M5" s="99"/>
      <c r="N5" s="99"/>
      <c r="O5" s="99"/>
      <c r="P5" s="99"/>
      <c r="Q5" s="99">
        <f>SUM(E5:P5)</f>
        <v>4410.5</v>
      </c>
    </row>
    <row r="6" spans="2:17" ht="20.25">
      <c r="B6" s="121">
        <v>21310001</v>
      </c>
      <c r="C6" s="122" t="s">
        <v>22</v>
      </c>
      <c r="D6" s="123"/>
      <c r="E6" s="124">
        <f>SUM(E3:E5)</f>
        <v>6564.5300000000007</v>
      </c>
      <c r="F6" s="124">
        <f t="shared" ref="F6:P6" si="0">SUM(F3:F5)</f>
        <v>20101.289999999997</v>
      </c>
      <c r="G6" s="124">
        <f t="shared" si="0"/>
        <v>13186.289999999999</v>
      </c>
      <c r="H6" s="230">
        <f t="shared" si="0"/>
        <v>15130.16</v>
      </c>
      <c r="I6" s="230">
        <f t="shared" si="0"/>
        <v>5793.72</v>
      </c>
      <c r="J6" s="230">
        <f t="shared" si="0"/>
        <v>11594.24</v>
      </c>
      <c r="K6" s="124">
        <f t="shared" si="0"/>
        <v>10102.359999999999</v>
      </c>
      <c r="L6" s="124">
        <f t="shared" si="0"/>
        <v>15009.18</v>
      </c>
      <c r="M6" s="124">
        <f t="shared" si="0"/>
        <v>0</v>
      </c>
      <c r="N6" s="124">
        <f t="shared" si="0"/>
        <v>0</v>
      </c>
      <c r="O6" s="124">
        <f t="shared" si="0"/>
        <v>0</v>
      </c>
      <c r="P6" s="124">
        <f t="shared" si="0"/>
        <v>0</v>
      </c>
      <c r="Q6" s="124">
        <f>SUM(E6:P6)</f>
        <v>97481.770000000019</v>
      </c>
    </row>
    <row r="7" spans="2:17" ht="20.25">
      <c r="B7" s="100"/>
      <c r="C7" s="101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2:17" ht="20.25">
      <c r="B8" s="100"/>
      <c r="C8" s="101"/>
      <c r="D8" s="104" t="s">
        <v>75</v>
      </c>
      <c r="E8" s="105">
        <v>15375</v>
      </c>
      <c r="F8" s="105">
        <v>15375</v>
      </c>
      <c r="G8" s="105">
        <v>15375</v>
      </c>
      <c r="H8" s="105">
        <v>15375</v>
      </c>
      <c r="I8" s="105">
        <v>15375</v>
      </c>
      <c r="J8" s="105">
        <v>15375</v>
      </c>
      <c r="K8" s="105">
        <v>15375</v>
      </c>
      <c r="L8" s="105">
        <v>15375</v>
      </c>
      <c r="M8" s="105">
        <v>15375</v>
      </c>
      <c r="N8" s="105">
        <v>15375</v>
      </c>
      <c r="O8" s="105">
        <v>15375</v>
      </c>
      <c r="P8" s="105">
        <v>15375</v>
      </c>
      <c r="Q8" s="105">
        <f>SUM(E8:P8)</f>
        <v>184500</v>
      </c>
    </row>
    <row r="9" spans="2:17" ht="20.25">
      <c r="B9" s="100"/>
      <c r="C9" s="101"/>
      <c r="D9" s="104" t="s">
        <v>69</v>
      </c>
      <c r="E9" s="105">
        <f>E6/153.75</f>
        <v>42.696130081300815</v>
      </c>
      <c r="F9" s="105">
        <f t="shared" ref="F9:P9" si="1">F6/153.75</f>
        <v>130.74009756097558</v>
      </c>
      <c r="G9" s="105">
        <f t="shared" si="1"/>
        <v>85.764487804878044</v>
      </c>
      <c r="H9" s="105">
        <f t="shared" si="1"/>
        <v>98.407544715447159</v>
      </c>
      <c r="I9" s="105">
        <f t="shared" si="1"/>
        <v>37.682731707317075</v>
      </c>
      <c r="J9" s="105">
        <f t="shared" si="1"/>
        <v>75.409691056910575</v>
      </c>
      <c r="K9" s="105">
        <f t="shared" si="1"/>
        <v>65.706406504065029</v>
      </c>
      <c r="L9" s="105">
        <f t="shared" si="1"/>
        <v>97.620682926829275</v>
      </c>
      <c r="M9" s="105">
        <f t="shared" si="1"/>
        <v>0</v>
      </c>
      <c r="N9" s="105">
        <f t="shared" si="1"/>
        <v>0</v>
      </c>
      <c r="O9" s="105">
        <f t="shared" si="1"/>
        <v>0</v>
      </c>
      <c r="P9" s="105">
        <f t="shared" si="1"/>
        <v>0</v>
      </c>
      <c r="Q9" s="105">
        <f>Q6/1691.25</f>
        <v>57.638888396156702</v>
      </c>
    </row>
    <row r="10" spans="2:17" ht="20.25">
      <c r="B10" s="106"/>
      <c r="C10" s="107"/>
      <c r="D10" s="108"/>
      <c r="E10" s="109"/>
      <c r="F10" s="109"/>
      <c r="G10" s="109"/>
      <c r="H10" s="109"/>
      <c r="I10" s="109"/>
      <c r="J10" s="109"/>
      <c r="K10" s="94"/>
      <c r="L10" s="94"/>
      <c r="M10" s="94"/>
      <c r="N10" s="94"/>
      <c r="O10" s="94"/>
      <c r="P10" s="94"/>
      <c r="Q10" s="103"/>
    </row>
    <row r="11" spans="2:17" ht="18.75">
      <c r="B11" s="96">
        <v>85801005</v>
      </c>
      <c r="C11" s="110" t="s">
        <v>3</v>
      </c>
      <c r="D11" s="98"/>
      <c r="E11" s="99">
        <v>2653.5</v>
      </c>
      <c r="F11" s="99">
        <v>1736.5</v>
      </c>
      <c r="G11" s="99">
        <v>1249</v>
      </c>
      <c r="H11" s="99">
        <v>1366</v>
      </c>
      <c r="I11" s="99">
        <v>1371.5</v>
      </c>
      <c r="J11" s="99">
        <v>1430</v>
      </c>
      <c r="K11" s="99">
        <f>+'ingreso mes '!F261</f>
        <v>1305.5</v>
      </c>
      <c r="L11" s="99">
        <v>1295</v>
      </c>
      <c r="M11" s="99"/>
      <c r="N11" s="99"/>
      <c r="O11" s="99"/>
      <c r="P11" s="99"/>
      <c r="Q11" s="99">
        <f t="shared" ref="Q11:Q25" si="2">SUM(E11:P11)</f>
        <v>12407</v>
      </c>
    </row>
    <row r="12" spans="2:17" ht="18.75">
      <c r="B12" s="96">
        <v>858011006</v>
      </c>
      <c r="C12" s="110" t="s">
        <v>4</v>
      </c>
      <c r="D12" s="98"/>
      <c r="E12" s="99">
        <v>14</v>
      </c>
      <c r="F12" s="99">
        <v>16</v>
      </c>
      <c r="G12" s="99">
        <v>6</v>
      </c>
      <c r="H12" s="99">
        <v>5</v>
      </c>
      <c r="I12" s="99">
        <v>12</v>
      </c>
      <c r="J12" s="99">
        <v>16</v>
      </c>
      <c r="K12" s="99">
        <f>+'ingreso mes '!G261</f>
        <v>8</v>
      </c>
      <c r="L12" s="99">
        <v>16</v>
      </c>
      <c r="M12" s="99"/>
      <c r="N12" s="99"/>
      <c r="O12" s="99"/>
      <c r="P12" s="99"/>
      <c r="Q12" s="99">
        <f t="shared" si="2"/>
        <v>93</v>
      </c>
    </row>
    <row r="13" spans="2:17" ht="18.75">
      <c r="B13" s="96">
        <v>85801008</v>
      </c>
      <c r="C13" s="110" t="s">
        <v>5</v>
      </c>
      <c r="D13" s="98"/>
      <c r="E13" s="99">
        <v>931.46</v>
      </c>
      <c r="F13" s="99">
        <v>1238.43</v>
      </c>
      <c r="G13" s="99">
        <v>769.62</v>
      </c>
      <c r="H13" s="99">
        <v>556.71</v>
      </c>
      <c r="I13" s="99">
        <v>984.13</v>
      </c>
      <c r="J13" s="99">
        <v>932.5</v>
      </c>
      <c r="K13" s="99">
        <f>+'ingreso mes '!H261</f>
        <v>826.75</v>
      </c>
      <c r="L13" s="99">
        <v>839.25</v>
      </c>
      <c r="M13" s="99"/>
      <c r="N13" s="99"/>
      <c r="O13" s="99"/>
      <c r="P13" s="99"/>
      <c r="Q13" s="99">
        <f t="shared" si="2"/>
        <v>7078.85</v>
      </c>
    </row>
    <row r="14" spans="2:17" ht="18.75">
      <c r="B14" s="96">
        <v>85801009</v>
      </c>
      <c r="C14" s="110" t="s">
        <v>6</v>
      </c>
      <c r="D14" s="98"/>
      <c r="E14" s="99">
        <v>6809.25</v>
      </c>
      <c r="F14" s="99">
        <v>19560.05</v>
      </c>
      <c r="G14" s="99">
        <v>9531.7900000000009</v>
      </c>
      <c r="H14" s="99">
        <v>10117.370000000001</v>
      </c>
      <c r="I14" s="99">
        <v>8566.14</v>
      </c>
      <c r="J14" s="99">
        <v>6065.36</v>
      </c>
      <c r="K14" s="99">
        <f>+'ingreso mes '!I261</f>
        <v>11793.89</v>
      </c>
      <c r="L14" s="99">
        <v>16161.19</v>
      </c>
      <c r="M14" s="99"/>
      <c r="N14" s="99"/>
      <c r="O14" s="99"/>
      <c r="P14" s="99"/>
      <c r="Q14" s="99">
        <f t="shared" si="2"/>
        <v>88605.040000000008</v>
      </c>
    </row>
    <row r="15" spans="2:17" ht="18.75">
      <c r="B15" s="96">
        <v>85801099</v>
      </c>
      <c r="C15" s="110" t="s">
        <v>7</v>
      </c>
      <c r="D15" s="98"/>
      <c r="E15" s="99">
        <v>123.96</v>
      </c>
      <c r="F15" s="99">
        <v>85.45</v>
      </c>
      <c r="G15" s="99">
        <v>100.73</v>
      </c>
      <c r="H15" s="99">
        <v>76.5</v>
      </c>
      <c r="I15" s="99">
        <v>328.91</v>
      </c>
      <c r="J15" s="99">
        <v>81.14</v>
      </c>
      <c r="K15" s="99">
        <f>+'ingreso mes '!J261</f>
        <v>107.93</v>
      </c>
      <c r="L15" s="99">
        <v>84.66</v>
      </c>
      <c r="M15" s="99"/>
      <c r="N15" s="99"/>
      <c r="O15" s="99"/>
      <c r="P15" s="99"/>
      <c r="Q15" s="99">
        <f t="shared" si="2"/>
        <v>989.27999999999986</v>
      </c>
    </row>
    <row r="16" spans="2:17" ht="18.75">
      <c r="B16" s="96">
        <v>85801011</v>
      </c>
      <c r="C16" s="110" t="s">
        <v>8</v>
      </c>
      <c r="D16" s="98"/>
      <c r="E16" s="99">
        <v>48</v>
      </c>
      <c r="F16" s="99">
        <v>78</v>
      </c>
      <c r="G16" s="99">
        <v>54</v>
      </c>
      <c r="H16" s="99">
        <v>48</v>
      </c>
      <c r="I16" s="99">
        <v>39.36</v>
      </c>
      <c r="J16" s="99">
        <v>54</v>
      </c>
      <c r="K16" s="99">
        <f>+'ingreso mes '!K261</f>
        <v>42</v>
      </c>
      <c r="L16" s="99">
        <v>48</v>
      </c>
      <c r="M16" s="99"/>
      <c r="N16" s="99"/>
      <c r="O16" s="99"/>
      <c r="P16" s="99"/>
      <c r="Q16" s="99">
        <f t="shared" si="2"/>
        <v>411.36</v>
      </c>
    </row>
    <row r="17" spans="2:17" ht="18.75">
      <c r="B17" s="96">
        <v>85801014</v>
      </c>
      <c r="C17" s="97" t="s">
        <v>9</v>
      </c>
      <c r="D17" s="98"/>
      <c r="E17" s="99">
        <v>2759.6</v>
      </c>
      <c r="F17" s="99">
        <v>6102.49</v>
      </c>
      <c r="G17" s="99">
        <v>3140.19</v>
      </c>
      <c r="H17" s="99">
        <v>2078.94</v>
      </c>
      <c r="I17" s="99">
        <v>4639.53</v>
      </c>
      <c r="J17" s="99">
        <v>2370.9499999999998</v>
      </c>
      <c r="K17" s="99">
        <f>+'ingreso mes '!L261</f>
        <v>2528.3800000000006</v>
      </c>
      <c r="L17" s="99">
        <v>6553.98</v>
      </c>
      <c r="M17" s="99"/>
      <c r="N17" s="99"/>
      <c r="O17" s="99"/>
      <c r="P17" s="99"/>
      <c r="Q17" s="99">
        <f t="shared" si="2"/>
        <v>30174.06</v>
      </c>
    </row>
    <row r="18" spans="2:17" ht="18.75">
      <c r="B18" s="96">
        <v>85801015</v>
      </c>
      <c r="C18" s="97" t="s">
        <v>10</v>
      </c>
      <c r="D18" s="98"/>
      <c r="E18" s="99">
        <v>854.05</v>
      </c>
      <c r="F18" s="99">
        <v>565.66</v>
      </c>
      <c r="G18" s="99">
        <v>793.68</v>
      </c>
      <c r="H18" s="99">
        <v>2290.02</v>
      </c>
      <c r="I18" s="99">
        <v>2960</v>
      </c>
      <c r="J18" s="99">
        <v>2991.9</v>
      </c>
      <c r="K18" s="99">
        <f>+'ingreso mes '!M261</f>
        <v>5392.7999999999993</v>
      </c>
      <c r="L18" s="99">
        <v>2798.31</v>
      </c>
      <c r="M18" s="99"/>
      <c r="N18" s="99"/>
      <c r="O18" s="99"/>
      <c r="P18" s="99"/>
      <c r="Q18" s="99">
        <f t="shared" si="2"/>
        <v>18646.419999999998</v>
      </c>
    </row>
    <row r="19" spans="2:17" ht="18.75">
      <c r="B19" s="96">
        <v>85801017</v>
      </c>
      <c r="C19" s="110" t="s">
        <v>11</v>
      </c>
      <c r="D19" s="98"/>
      <c r="E19" s="99">
        <v>823.9</v>
      </c>
      <c r="F19" s="99">
        <v>1472.86</v>
      </c>
      <c r="G19" s="99">
        <v>691.63</v>
      </c>
      <c r="H19" s="99">
        <v>748.38</v>
      </c>
      <c r="I19" s="99">
        <v>842.62</v>
      </c>
      <c r="J19" s="99">
        <v>711.24</v>
      </c>
      <c r="K19" s="99">
        <f>+'ingreso mes '!N261</f>
        <v>868.74</v>
      </c>
      <c r="L19" s="99">
        <v>1109.44</v>
      </c>
      <c r="M19" s="99"/>
      <c r="N19" s="99"/>
      <c r="O19" s="99"/>
      <c r="P19" s="99"/>
      <c r="Q19" s="99">
        <f t="shared" si="2"/>
        <v>7268.8099999999995</v>
      </c>
    </row>
    <row r="20" spans="2:17" ht="18.75">
      <c r="B20" s="96">
        <v>85801018</v>
      </c>
      <c r="C20" s="110" t="s">
        <v>12</v>
      </c>
      <c r="D20" s="98"/>
      <c r="E20" s="99">
        <v>500</v>
      </c>
      <c r="F20" s="99">
        <v>9644</v>
      </c>
      <c r="G20" s="99">
        <f>+'ingreso mes '!O101</f>
        <v>500</v>
      </c>
      <c r="H20" s="99">
        <f>+'ingreso mes '!O141</f>
        <v>13002.58</v>
      </c>
      <c r="I20" s="99">
        <v>6000</v>
      </c>
      <c r="J20" s="99">
        <v>2000</v>
      </c>
      <c r="K20" s="99">
        <f>+'ingreso mes '!O261</f>
        <v>1000</v>
      </c>
      <c r="L20" s="99">
        <v>5000</v>
      </c>
      <c r="M20" s="99"/>
      <c r="N20" s="99"/>
      <c r="O20" s="99"/>
      <c r="P20" s="99"/>
      <c r="Q20" s="99">
        <f t="shared" si="2"/>
        <v>37646.58</v>
      </c>
    </row>
    <row r="21" spans="2:17" ht="18.75">
      <c r="B21" s="96">
        <v>85801019</v>
      </c>
      <c r="C21" s="110" t="s">
        <v>13</v>
      </c>
      <c r="D21" s="98"/>
      <c r="E21" s="99">
        <v>123.5</v>
      </c>
      <c r="F21" s="99">
        <v>133.5</v>
      </c>
      <c r="G21" s="99">
        <v>131</v>
      </c>
      <c r="H21" s="99">
        <v>81</v>
      </c>
      <c r="I21" s="99">
        <v>215.5</v>
      </c>
      <c r="J21" s="99">
        <v>165.5</v>
      </c>
      <c r="K21" s="99">
        <f>+'ingreso mes '!P261</f>
        <v>113</v>
      </c>
      <c r="L21" s="99">
        <v>107</v>
      </c>
      <c r="M21" s="99"/>
      <c r="N21" s="99"/>
      <c r="O21" s="99"/>
      <c r="P21" s="99"/>
      <c r="Q21" s="99">
        <f t="shared" si="2"/>
        <v>1070</v>
      </c>
    </row>
    <row r="22" spans="2:17" ht="18.75">
      <c r="B22" s="96">
        <v>95803010</v>
      </c>
      <c r="C22" s="110" t="s">
        <v>14</v>
      </c>
      <c r="D22" s="98"/>
      <c r="E22" s="99">
        <v>7384.72</v>
      </c>
      <c r="F22" s="99">
        <v>56372.95</v>
      </c>
      <c r="G22" s="99">
        <v>18794.71</v>
      </c>
      <c r="H22" s="99">
        <v>1079.44</v>
      </c>
      <c r="I22" s="99">
        <v>55222.34</v>
      </c>
      <c r="J22" s="99">
        <v>15743.88</v>
      </c>
      <c r="K22" s="99">
        <f>+'ingreso mes '!Q261</f>
        <v>9426.1699999999983</v>
      </c>
      <c r="L22" s="99">
        <v>55021.27</v>
      </c>
      <c r="M22" s="99"/>
      <c r="N22" s="99"/>
      <c r="O22" s="99"/>
      <c r="P22" s="99"/>
      <c r="Q22" s="99">
        <f t="shared" si="2"/>
        <v>219045.48</v>
      </c>
    </row>
    <row r="23" spans="2:17" ht="20.25" customHeight="1">
      <c r="B23" s="96">
        <v>85803099</v>
      </c>
      <c r="C23" s="97" t="s">
        <v>15</v>
      </c>
      <c r="D23" s="98"/>
      <c r="E23" s="99">
        <v>112</v>
      </c>
      <c r="F23" s="99">
        <f>+'ingreso mes '!R58</f>
        <v>0</v>
      </c>
      <c r="G23" s="99">
        <f>+'ingreso mes '!R101</f>
        <v>0</v>
      </c>
      <c r="H23" s="99">
        <f>+'ingreso mes '!R141</f>
        <v>0</v>
      </c>
      <c r="I23" s="99">
        <f>+'ingreso mes '!R182</f>
        <v>0</v>
      </c>
      <c r="J23" s="99">
        <v>6</v>
      </c>
      <c r="K23" s="99">
        <f>+'ingreso mes '!R261</f>
        <v>0</v>
      </c>
      <c r="L23" s="99">
        <v>0</v>
      </c>
      <c r="M23" s="99"/>
      <c r="N23" s="99"/>
      <c r="O23" s="99"/>
      <c r="P23" s="99"/>
      <c r="Q23" s="99">
        <f t="shared" si="2"/>
        <v>118</v>
      </c>
    </row>
    <row r="24" spans="2:17" ht="18.75">
      <c r="B24" s="110" t="s">
        <v>21</v>
      </c>
      <c r="C24" s="97"/>
      <c r="D24" s="98"/>
      <c r="E24" s="99">
        <v>19498.57</v>
      </c>
      <c r="F24" s="99">
        <v>34683.019999999997</v>
      </c>
      <c r="G24" s="99">
        <v>6437.16</v>
      </c>
      <c r="H24" s="99">
        <v>4355.57</v>
      </c>
      <c r="I24" s="99">
        <v>4898.08</v>
      </c>
      <c r="J24" s="99">
        <v>4724.01</v>
      </c>
      <c r="K24" s="99">
        <v>10843.75</v>
      </c>
      <c r="L24" s="99">
        <v>30566.95</v>
      </c>
      <c r="M24" s="99"/>
      <c r="N24" s="99"/>
      <c r="O24" s="99"/>
      <c r="P24" s="99"/>
      <c r="Q24" s="99">
        <f t="shared" si="2"/>
        <v>116007.10999999999</v>
      </c>
    </row>
    <row r="25" spans="2:17" ht="20.25">
      <c r="B25" s="125">
        <v>21312001</v>
      </c>
      <c r="C25" s="126" t="s">
        <v>23</v>
      </c>
      <c r="D25" s="127"/>
      <c r="E25" s="124">
        <f>SUM(E11:E24)</f>
        <v>42636.509999999995</v>
      </c>
      <c r="F25" s="124">
        <f t="shared" ref="F25:L25" si="3">SUM(F11:F24)</f>
        <v>131688.91</v>
      </c>
      <c r="G25" s="124">
        <f t="shared" si="3"/>
        <v>42199.509999999995</v>
      </c>
      <c r="H25" s="230">
        <f t="shared" si="3"/>
        <v>35805.509999999995</v>
      </c>
      <c r="I25" s="230">
        <f t="shared" si="3"/>
        <v>86080.11</v>
      </c>
      <c r="J25" s="230">
        <f t="shared" si="3"/>
        <v>37292.480000000003</v>
      </c>
      <c r="K25" s="124">
        <f t="shared" si="3"/>
        <v>44256.91</v>
      </c>
      <c r="L25" s="124">
        <f t="shared" si="3"/>
        <v>119601.05</v>
      </c>
      <c r="M25" s="124"/>
      <c r="N25" s="124"/>
      <c r="O25" s="124"/>
      <c r="P25" s="124"/>
      <c r="Q25" s="124">
        <f t="shared" si="2"/>
        <v>539560.99</v>
      </c>
    </row>
    <row r="26" spans="2:17" ht="12" customHeight="1">
      <c r="B26" s="111"/>
      <c r="C26" s="101"/>
      <c r="D26" s="20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2:17" ht="20.25">
      <c r="B27" s="111"/>
      <c r="C27" s="101"/>
      <c r="D27" s="104" t="s">
        <v>68</v>
      </c>
      <c r="E27" s="105">
        <v>63500</v>
      </c>
      <c r="F27" s="105">
        <v>63500</v>
      </c>
      <c r="G27" s="105">
        <v>63500</v>
      </c>
      <c r="H27" s="105">
        <v>63500</v>
      </c>
      <c r="I27" s="105">
        <v>63500</v>
      </c>
      <c r="J27" s="105">
        <v>63500</v>
      </c>
      <c r="K27" s="105">
        <v>63500</v>
      </c>
      <c r="L27" s="105">
        <v>63500</v>
      </c>
      <c r="M27" s="105">
        <v>63500</v>
      </c>
      <c r="N27" s="105">
        <v>63500</v>
      </c>
      <c r="O27" s="105">
        <v>63500</v>
      </c>
      <c r="P27" s="105">
        <v>63500</v>
      </c>
      <c r="Q27" s="105">
        <f>SUM(E27:P27)</f>
        <v>762000</v>
      </c>
    </row>
    <row r="28" spans="2:17" ht="20.25">
      <c r="B28" s="111"/>
      <c r="C28" s="101"/>
      <c r="D28" s="104" t="s">
        <v>69</v>
      </c>
      <c r="E28" s="105">
        <f>E25/635</f>
        <v>67.14411023622047</v>
      </c>
      <c r="F28" s="105">
        <f t="shared" ref="F28:P28" si="4">F25/635</f>
        <v>207.38411023622047</v>
      </c>
      <c r="G28" s="105">
        <f t="shared" si="4"/>
        <v>66.455921259842512</v>
      </c>
      <c r="H28" s="105">
        <f t="shared" si="4"/>
        <v>56.386629921259832</v>
      </c>
      <c r="I28" s="105">
        <f t="shared" si="4"/>
        <v>135.55922834645671</v>
      </c>
      <c r="J28" s="105">
        <f t="shared" si="4"/>
        <v>58.728314960629923</v>
      </c>
      <c r="K28" s="105">
        <f t="shared" si="4"/>
        <v>69.695921259842521</v>
      </c>
      <c r="L28" s="105">
        <f t="shared" si="4"/>
        <v>188.34811023622046</v>
      </c>
      <c r="M28" s="105">
        <f t="shared" si="4"/>
        <v>0</v>
      </c>
      <c r="N28" s="105">
        <f t="shared" si="4"/>
        <v>0</v>
      </c>
      <c r="O28" s="105">
        <f t="shared" si="4"/>
        <v>0</v>
      </c>
      <c r="P28" s="105">
        <f t="shared" si="4"/>
        <v>0</v>
      </c>
      <c r="Q28" s="105">
        <f>Q25/6985</f>
        <v>77.245667859699353</v>
      </c>
    </row>
    <row r="29" spans="2:17" ht="12.75" customHeight="1">
      <c r="B29" s="111"/>
      <c r="C29" s="101"/>
      <c r="D29" s="20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</row>
    <row r="30" spans="2:17" ht="18.75">
      <c r="B30" s="96">
        <v>85807001</v>
      </c>
      <c r="C30" s="110" t="s">
        <v>25</v>
      </c>
      <c r="D30" s="98"/>
      <c r="E30" s="99">
        <v>3067.39</v>
      </c>
      <c r="F30" s="99">
        <v>4016.26</v>
      </c>
      <c r="G30" s="99">
        <v>5145.55</v>
      </c>
      <c r="H30" s="99">
        <v>5461.4</v>
      </c>
      <c r="I30" s="99">
        <v>4214.87</v>
      </c>
      <c r="J30" s="99">
        <v>4319</v>
      </c>
      <c r="K30" s="99">
        <f>+'ingreso mes '!T261</f>
        <v>4022.1</v>
      </c>
      <c r="L30" s="99">
        <v>4977.3100000000004</v>
      </c>
      <c r="M30" s="99"/>
      <c r="N30" s="99"/>
      <c r="O30" s="99"/>
      <c r="P30" s="99"/>
      <c r="Q30" s="99">
        <f>SUM(E30:P30)</f>
        <v>35223.879999999997</v>
      </c>
    </row>
    <row r="31" spans="2:17" ht="18.75">
      <c r="B31" s="96">
        <v>85807099</v>
      </c>
      <c r="C31" s="110" t="s">
        <v>16</v>
      </c>
      <c r="D31" s="98"/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f>+'ingreso mes '!U261</f>
        <v>0</v>
      </c>
      <c r="L31" s="99"/>
      <c r="M31" s="99"/>
      <c r="N31" s="99"/>
      <c r="O31" s="99"/>
      <c r="P31" s="99"/>
      <c r="Q31" s="99">
        <f>SUM(E31:P31)</f>
        <v>0</v>
      </c>
    </row>
    <row r="32" spans="2:17" ht="20.25">
      <c r="B32" s="125">
        <v>21314001</v>
      </c>
      <c r="C32" s="122" t="s">
        <v>24</v>
      </c>
      <c r="D32" s="127"/>
      <c r="E32" s="124">
        <f>SUM(E30:E31)</f>
        <v>3067.39</v>
      </c>
      <c r="F32" s="124">
        <f t="shared" ref="F32:L32" si="5">SUM(F30:F31)</f>
        <v>4016.26</v>
      </c>
      <c r="G32" s="124">
        <f t="shared" si="5"/>
        <v>5145.55</v>
      </c>
      <c r="H32" s="230">
        <f t="shared" si="5"/>
        <v>5461.4</v>
      </c>
      <c r="I32" s="230">
        <f t="shared" si="5"/>
        <v>4214.87</v>
      </c>
      <c r="J32" s="230">
        <f t="shared" si="5"/>
        <v>4319</v>
      </c>
      <c r="K32" s="124">
        <f t="shared" si="5"/>
        <v>4022.1</v>
      </c>
      <c r="L32" s="124">
        <f t="shared" si="5"/>
        <v>4977.3100000000004</v>
      </c>
      <c r="M32" s="124">
        <f t="shared" ref="M32" si="6">SUM(M30:M31)</f>
        <v>0</v>
      </c>
      <c r="N32" s="124">
        <f t="shared" ref="N32" si="7">SUM(N30:N31)</f>
        <v>0</v>
      </c>
      <c r="O32" s="124">
        <f t="shared" ref="O32" si="8">SUM(O30:O31)</f>
        <v>0</v>
      </c>
      <c r="P32" s="124">
        <f t="shared" ref="P32" si="9">SUM(P30:P31)</f>
        <v>0</v>
      </c>
      <c r="Q32" s="124">
        <f>SUM(E32:P32)</f>
        <v>35223.879999999997</v>
      </c>
    </row>
    <row r="33" spans="2:17" ht="20.25">
      <c r="B33" s="111"/>
      <c r="C33" s="101"/>
      <c r="D33" s="20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</row>
    <row r="34" spans="2:17" ht="20.25">
      <c r="B34" s="111"/>
      <c r="C34" s="101"/>
      <c r="D34" s="104" t="s">
        <v>68</v>
      </c>
      <c r="E34" s="105">
        <v>4083.34</v>
      </c>
      <c r="F34" s="105">
        <v>4083.34</v>
      </c>
      <c r="G34" s="105">
        <v>4083.34</v>
      </c>
      <c r="H34" s="105">
        <v>4083.34</v>
      </c>
      <c r="I34" s="105">
        <v>4083.34</v>
      </c>
      <c r="J34" s="105">
        <v>4083.34</v>
      </c>
      <c r="K34" s="105">
        <v>4083.34</v>
      </c>
      <c r="L34" s="105">
        <v>4083.34</v>
      </c>
      <c r="M34" s="105">
        <v>4083.34</v>
      </c>
      <c r="N34" s="105">
        <v>4083.34</v>
      </c>
      <c r="O34" s="105">
        <v>4083.34</v>
      </c>
      <c r="P34" s="105">
        <v>4083.33</v>
      </c>
      <c r="Q34" s="105">
        <f>SUM(E34:P34)</f>
        <v>49000.069999999992</v>
      </c>
    </row>
    <row r="35" spans="2:17" ht="20.25">
      <c r="B35" s="111"/>
      <c r="C35" s="101"/>
      <c r="D35" s="104" t="s">
        <v>69</v>
      </c>
      <c r="E35" s="105">
        <f>E32/408.333</f>
        <v>7.5119816424339927</v>
      </c>
      <c r="F35" s="105">
        <f t="shared" ref="F35:P35" si="10">F32/408.333</f>
        <v>9.8357468046912686</v>
      </c>
      <c r="G35" s="105">
        <f t="shared" si="10"/>
        <v>12.601357225597734</v>
      </c>
      <c r="H35" s="105">
        <f t="shared" si="10"/>
        <v>13.374868061116782</v>
      </c>
      <c r="I35" s="105">
        <f t="shared" si="10"/>
        <v>10.322139038480847</v>
      </c>
      <c r="J35" s="105">
        <f t="shared" si="10"/>
        <v>10.577151491552238</v>
      </c>
      <c r="K35" s="105">
        <f t="shared" si="10"/>
        <v>9.85004885718274</v>
      </c>
      <c r="L35" s="105">
        <f t="shared" si="10"/>
        <v>12.18934056272699</v>
      </c>
      <c r="M35" s="105">
        <f t="shared" si="10"/>
        <v>0</v>
      </c>
      <c r="N35" s="105">
        <f t="shared" si="10"/>
        <v>0</v>
      </c>
      <c r="O35" s="105">
        <f t="shared" si="10"/>
        <v>0</v>
      </c>
      <c r="P35" s="105">
        <f t="shared" si="10"/>
        <v>0</v>
      </c>
      <c r="Q35" s="105">
        <f>Q32/449.1673</f>
        <v>78.420401485148176</v>
      </c>
    </row>
    <row r="36" spans="2:17" ht="20.25">
      <c r="B36" s="111"/>
      <c r="C36" s="101"/>
      <c r="D36" s="20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</row>
    <row r="37" spans="2:17" ht="18.75">
      <c r="B37" s="96">
        <v>85601002</v>
      </c>
      <c r="C37" s="110" t="s">
        <v>17</v>
      </c>
      <c r="D37" s="98"/>
      <c r="E37" s="99">
        <v>264.66000000000003</v>
      </c>
      <c r="F37" s="99">
        <v>370.17</v>
      </c>
      <c r="G37" s="99">
        <v>121.17</v>
      </c>
      <c r="H37" s="99">
        <v>185.01</v>
      </c>
      <c r="I37" s="99">
        <v>83.86</v>
      </c>
      <c r="J37" s="99">
        <v>505.77</v>
      </c>
      <c r="K37" s="99">
        <v>127.11</v>
      </c>
      <c r="L37" s="99">
        <v>24.47</v>
      </c>
      <c r="M37" s="99"/>
      <c r="N37" s="99"/>
      <c r="O37" s="99"/>
      <c r="P37" s="99"/>
      <c r="Q37" s="99">
        <f>SUM(E37:P37)</f>
        <v>1682.2199999999998</v>
      </c>
    </row>
    <row r="38" spans="2:17" ht="18.75">
      <c r="B38" s="96">
        <v>85601012</v>
      </c>
      <c r="C38" s="110" t="s">
        <v>18</v>
      </c>
      <c r="D38" s="98"/>
      <c r="E38" s="99">
        <v>20.13</v>
      </c>
      <c r="F38" s="99">
        <v>32.130000000000003</v>
      </c>
      <c r="G38" s="99">
        <v>26.71</v>
      </c>
      <c r="H38" s="99">
        <v>20.71</v>
      </c>
      <c r="I38" s="99">
        <v>45.15</v>
      </c>
      <c r="J38" s="99">
        <v>29.71</v>
      </c>
      <c r="K38" s="99">
        <v>18</v>
      </c>
      <c r="L38" s="99">
        <v>18</v>
      </c>
      <c r="M38" s="99"/>
      <c r="N38" s="99"/>
      <c r="O38" s="99"/>
      <c r="P38" s="99"/>
      <c r="Q38" s="99">
        <f>SUM(E38:P38)</f>
        <v>210.54000000000002</v>
      </c>
    </row>
    <row r="39" spans="2:17" ht="18.75">
      <c r="B39" s="96">
        <v>85601014</v>
      </c>
      <c r="C39" s="110" t="s">
        <v>19</v>
      </c>
      <c r="D39" s="98"/>
      <c r="E39" s="99">
        <v>732.73</v>
      </c>
      <c r="F39" s="99">
        <v>1264.2</v>
      </c>
      <c r="G39" s="99">
        <v>743.38</v>
      </c>
      <c r="H39" s="99">
        <v>650.16</v>
      </c>
      <c r="I39" s="99">
        <v>581.04</v>
      </c>
      <c r="J39" s="99">
        <v>1190.93</v>
      </c>
      <c r="K39" s="99">
        <v>1381.32</v>
      </c>
      <c r="L39" s="99">
        <v>109.25</v>
      </c>
      <c r="M39" s="99"/>
      <c r="N39" s="99"/>
      <c r="O39" s="99"/>
      <c r="P39" s="99"/>
      <c r="Q39" s="99">
        <f>SUM(E39:P39)</f>
        <v>6653.0099999999993</v>
      </c>
    </row>
    <row r="40" spans="2:17" ht="18.75">
      <c r="B40" s="96">
        <v>85909099</v>
      </c>
      <c r="C40" s="110" t="s">
        <v>20</v>
      </c>
      <c r="D40" s="98"/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/>
      <c r="N40" s="99"/>
      <c r="O40" s="99"/>
      <c r="P40" s="99"/>
      <c r="Q40" s="99">
        <f>SUM(E40:P40)</f>
        <v>0</v>
      </c>
    </row>
    <row r="41" spans="2:17" ht="20.25">
      <c r="B41" s="125">
        <v>21315001</v>
      </c>
      <c r="C41" s="128" t="s">
        <v>26</v>
      </c>
      <c r="D41" s="127"/>
      <c r="E41" s="124">
        <f>SUM(E37:E40)</f>
        <v>1017.52</v>
      </c>
      <c r="F41" s="124">
        <f t="shared" ref="F41:P41" si="11">SUM(F37:F40)</f>
        <v>1666.5</v>
      </c>
      <c r="G41" s="124">
        <f t="shared" si="11"/>
        <v>891.26</v>
      </c>
      <c r="H41" s="230">
        <f t="shared" si="11"/>
        <v>855.88</v>
      </c>
      <c r="I41" s="230">
        <f t="shared" si="11"/>
        <v>710.05</v>
      </c>
      <c r="J41" s="230">
        <f t="shared" si="11"/>
        <v>1726.41</v>
      </c>
      <c r="K41" s="124">
        <f t="shared" si="11"/>
        <v>1526.4299999999998</v>
      </c>
      <c r="L41" s="124">
        <f t="shared" si="11"/>
        <v>151.72</v>
      </c>
      <c r="M41" s="124">
        <f t="shared" si="11"/>
        <v>0</v>
      </c>
      <c r="N41" s="124">
        <f t="shared" si="11"/>
        <v>0</v>
      </c>
      <c r="O41" s="124">
        <f t="shared" si="11"/>
        <v>0</v>
      </c>
      <c r="P41" s="124">
        <f t="shared" si="11"/>
        <v>0</v>
      </c>
      <c r="Q41" s="124">
        <f>SUM(E41:P41)</f>
        <v>8545.7699999999986</v>
      </c>
    </row>
    <row r="42" spans="2:17" ht="20.25">
      <c r="B42" s="111"/>
      <c r="C42" s="101"/>
      <c r="D42" s="20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</row>
    <row r="43" spans="2:17" ht="20.25">
      <c r="B43" s="111"/>
      <c r="C43" s="101"/>
      <c r="D43" s="104" t="s">
        <v>68</v>
      </c>
      <c r="E43" s="105">
        <v>3041.66</v>
      </c>
      <c r="F43" s="105">
        <v>3041.66</v>
      </c>
      <c r="G43" s="105">
        <v>3041.66</v>
      </c>
      <c r="H43" s="105">
        <v>3041.66</v>
      </c>
      <c r="I43" s="105">
        <v>3041.66</v>
      </c>
      <c r="J43" s="105">
        <v>3041.66</v>
      </c>
      <c r="K43" s="105">
        <v>3041.66</v>
      </c>
      <c r="L43" s="105">
        <v>3041.66</v>
      </c>
      <c r="M43" s="105">
        <v>3041.66</v>
      </c>
      <c r="N43" s="105">
        <v>3041.66</v>
      </c>
      <c r="O43" s="105">
        <v>3041.66</v>
      </c>
      <c r="P43" s="105">
        <v>3041.66</v>
      </c>
      <c r="Q43" s="105">
        <f>SUM(E43:P43)</f>
        <v>36499.919999999998</v>
      </c>
    </row>
    <row r="44" spans="2:17" ht="20.25">
      <c r="B44" s="111"/>
      <c r="C44" s="101"/>
      <c r="D44" s="104" t="s">
        <v>69</v>
      </c>
      <c r="E44" s="105">
        <f>E41/304.166</f>
        <v>3.345278564994115</v>
      </c>
      <c r="F44" s="105">
        <f t="shared" ref="F44:P44" si="12">F41/304.166</f>
        <v>5.4789161181723136</v>
      </c>
      <c r="G44" s="105">
        <f t="shared" si="12"/>
        <v>2.9301762853178857</v>
      </c>
      <c r="H44" s="105">
        <f t="shared" si="12"/>
        <v>2.8138582221550075</v>
      </c>
      <c r="I44" s="105">
        <f t="shared" si="12"/>
        <v>2.3344160754324941</v>
      </c>
      <c r="J44" s="105">
        <f t="shared" si="12"/>
        <v>5.6758809334376625</v>
      </c>
      <c r="K44" s="105">
        <f t="shared" si="12"/>
        <v>5.0184109992569841</v>
      </c>
      <c r="L44" s="105">
        <f t="shared" si="12"/>
        <v>0.49880657272673473</v>
      </c>
      <c r="M44" s="105">
        <f t="shared" si="12"/>
        <v>0</v>
      </c>
      <c r="N44" s="105">
        <f t="shared" si="12"/>
        <v>0</v>
      </c>
      <c r="O44" s="105">
        <f t="shared" si="12"/>
        <v>0</v>
      </c>
      <c r="P44" s="105">
        <f t="shared" si="12"/>
        <v>0</v>
      </c>
      <c r="Q44" s="105">
        <f>Q41/334.5826</f>
        <v>25.541585246811994</v>
      </c>
    </row>
    <row r="45" spans="2:17" ht="20.25">
      <c r="B45" s="111"/>
      <c r="C45" s="101"/>
      <c r="D45" s="20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</row>
    <row r="46" spans="2:17" ht="18.75">
      <c r="B46" s="120" t="s">
        <v>63</v>
      </c>
      <c r="C46" s="112"/>
      <c r="D46" s="20"/>
      <c r="E46" s="113">
        <f>E41+E32+E25+E6</f>
        <v>53285.95</v>
      </c>
      <c r="F46" s="113">
        <f>F41+F32+F25+F6</f>
        <v>157472.96000000002</v>
      </c>
      <c r="G46" s="113">
        <f t="shared" ref="G46:L46" si="13">G41+G32+G25+G6</f>
        <v>61422.609999999993</v>
      </c>
      <c r="H46" s="113">
        <f t="shared" si="13"/>
        <v>57252.95</v>
      </c>
      <c r="I46" s="113">
        <f t="shared" si="13"/>
        <v>96798.75</v>
      </c>
      <c r="J46" s="113">
        <f t="shared" si="13"/>
        <v>54932.13</v>
      </c>
      <c r="K46" s="113">
        <f t="shared" si="13"/>
        <v>59907.8</v>
      </c>
      <c r="L46" s="113">
        <f t="shared" si="13"/>
        <v>139739.26</v>
      </c>
      <c r="M46" s="114">
        <f>+'ingreso mes '!AG261</f>
        <v>0</v>
      </c>
      <c r="N46" s="114">
        <f>+'ingreso mes '!AH261</f>
        <v>0</v>
      </c>
      <c r="O46" s="114">
        <f>+'ingreso mes '!AI261</f>
        <v>0</v>
      </c>
      <c r="P46" s="114">
        <f>+'ingreso mes '!AJ261</f>
        <v>0</v>
      </c>
      <c r="Q46" s="115">
        <f>SUM(E46:P46)</f>
        <v>680812.41</v>
      </c>
    </row>
    <row r="47" spans="2:17" ht="20.25">
      <c r="B47" s="101"/>
      <c r="C47" s="112"/>
      <c r="D47" s="20"/>
      <c r="E47" s="109"/>
      <c r="F47" s="109"/>
      <c r="G47" s="109"/>
      <c r="H47" s="109"/>
      <c r="I47" s="109"/>
      <c r="J47" s="109"/>
      <c r="K47" s="103"/>
      <c r="L47" s="103"/>
      <c r="M47" s="103"/>
      <c r="N47" s="103"/>
      <c r="O47" s="103"/>
      <c r="P47" s="103"/>
      <c r="Q47" s="103"/>
    </row>
    <row r="48" spans="2:17" ht="18.75">
      <c r="B48" s="104" t="s">
        <v>118</v>
      </c>
      <c r="C48" s="116"/>
      <c r="D48" s="49"/>
      <c r="E48" s="105">
        <f t="shared" ref="E48:K48" si="14">E43+E34+E27+E8</f>
        <v>86000</v>
      </c>
      <c r="F48" s="105">
        <f t="shared" si="14"/>
        <v>86000</v>
      </c>
      <c r="G48" s="105">
        <f t="shared" si="14"/>
        <v>86000</v>
      </c>
      <c r="H48" s="105">
        <f t="shared" si="14"/>
        <v>86000</v>
      </c>
      <c r="I48" s="105">
        <f t="shared" si="14"/>
        <v>86000</v>
      </c>
      <c r="J48" s="105">
        <f t="shared" si="14"/>
        <v>86000</v>
      </c>
      <c r="K48" s="105">
        <f t="shared" si="14"/>
        <v>86000</v>
      </c>
      <c r="L48" s="105">
        <f t="shared" ref="L48:P48" si="15">L43+L34+L27+L8</f>
        <v>86000</v>
      </c>
      <c r="M48" s="105">
        <f t="shared" si="15"/>
        <v>86000</v>
      </c>
      <c r="N48" s="105">
        <f t="shared" si="15"/>
        <v>86000</v>
      </c>
      <c r="O48" s="105">
        <f t="shared" si="15"/>
        <v>86000</v>
      </c>
      <c r="P48" s="105">
        <f t="shared" si="15"/>
        <v>85999.99</v>
      </c>
      <c r="Q48" s="105">
        <f>SUM(E48:P48)</f>
        <v>1031999.99</v>
      </c>
    </row>
    <row r="49" spans="2:17" ht="18.75">
      <c r="B49" s="104" t="s">
        <v>70</v>
      </c>
      <c r="C49" s="116"/>
      <c r="D49" s="116"/>
      <c r="E49" s="117">
        <f>E46/860</f>
        <v>61.960406976744181</v>
      </c>
      <c r="F49" s="117">
        <f t="shared" ref="F49:P49" si="16">F46/860</f>
        <v>183.10809302325583</v>
      </c>
      <c r="G49" s="117">
        <f t="shared" si="16"/>
        <v>71.42163953488371</v>
      </c>
      <c r="H49" s="117">
        <f t="shared" si="16"/>
        <v>66.573197674418594</v>
      </c>
      <c r="I49" s="117">
        <f t="shared" si="16"/>
        <v>112.55668604651163</v>
      </c>
      <c r="J49" s="117">
        <f t="shared" si="16"/>
        <v>63.874569767441855</v>
      </c>
      <c r="K49" s="117">
        <f t="shared" si="16"/>
        <v>69.660232558139541</v>
      </c>
      <c r="L49" s="117">
        <f t="shared" si="16"/>
        <v>162.487511627907</v>
      </c>
      <c r="M49" s="117">
        <f t="shared" si="16"/>
        <v>0</v>
      </c>
      <c r="N49" s="117">
        <f t="shared" si="16"/>
        <v>0</v>
      </c>
      <c r="O49" s="117">
        <f t="shared" si="16"/>
        <v>0</v>
      </c>
      <c r="P49" s="117">
        <f t="shared" si="16"/>
        <v>0</v>
      </c>
      <c r="Q49" s="117">
        <f>Q46/9459.9999</f>
        <v>71.967485961601326</v>
      </c>
    </row>
    <row r="50" spans="2:17" ht="18.7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113"/>
      <c r="M50" s="113"/>
      <c r="N50" s="113"/>
      <c r="O50" s="113"/>
      <c r="P50" s="113"/>
      <c r="Q50" s="115"/>
    </row>
    <row r="51" spans="2:17" ht="18.75">
      <c r="B51" s="77" t="s">
        <v>64</v>
      </c>
      <c r="C51" s="94"/>
      <c r="D51" s="94"/>
      <c r="E51" s="115">
        <v>34174.769999999997</v>
      </c>
      <c r="F51" s="115">
        <v>35557.57</v>
      </c>
      <c r="G51" s="115">
        <v>35557.57</v>
      </c>
      <c r="H51" s="115">
        <v>35557.57</v>
      </c>
      <c r="I51" s="115">
        <v>35557.57</v>
      </c>
      <c r="J51" s="115">
        <v>35557.57</v>
      </c>
      <c r="K51" s="115">
        <v>35557.57</v>
      </c>
      <c r="L51" s="115">
        <v>35557.57</v>
      </c>
      <c r="M51" s="115"/>
      <c r="N51" s="115"/>
      <c r="O51" s="115"/>
      <c r="P51" s="115"/>
      <c r="Q51" s="115">
        <f>SUM(E51:P51)</f>
        <v>283077.76000000001</v>
      </c>
    </row>
    <row r="52" spans="2:17" ht="18.75">
      <c r="B52" s="77" t="s">
        <v>65</v>
      </c>
      <c r="C52" s="94"/>
      <c r="D52" s="94"/>
      <c r="E52" s="115">
        <v>102024.2</v>
      </c>
      <c r="F52" s="115">
        <v>106672.71</v>
      </c>
      <c r="G52" s="115">
        <v>106672.71</v>
      </c>
      <c r="H52" s="115">
        <v>106672.71</v>
      </c>
      <c r="I52" s="115">
        <v>106672.71</v>
      </c>
      <c r="J52" s="115">
        <v>106672.71</v>
      </c>
      <c r="K52" s="115">
        <v>106672.71</v>
      </c>
      <c r="L52" s="115">
        <v>106672.71</v>
      </c>
      <c r="M52" s="115"/>
      <c r="N52" s="115"/>
      <c r="O52" s="115"/>
      <c r="P52" s="115"/>
      <c r="Q52" s="115">
        <f t="shared" ref="Q52" si="17">SUM(E52:P52)</f>
        <v>848733.16999999993</v>
      </c>
    </row>
    <row r="53" spans="2:17" ht="18.75">
      <c r="B53" s="118" t="s">
        <v>66</v>
      </c>
      <c r="C53" s="94"/>
      <c r="D53" s="94"/>
      <c r="E53" s="109">
        <f>SUM(E51:E52)</f>
        <v>136198.97</v>
      </c>
      <c r="F53" s="109">
        <f t="shared" ref="F53:Q53" si="18">SUM(F51:F52)</f>
        <v>142230.28</v>
      </c>
      <c r="G53" s="109">
        <f t="shared" si="18"/>
        <v>142230.28</v>
      </c>
      <c r="H53" s="109">
        <f t="shared" si="18"/>
        <v>142230.28</v>
      </c>
      <c r="I53" s="109">
        <f t="shared" si="18"/>
        <v>142230.28</v>
      </c>
      <c r="J53" s="109">
        <f t="shared" si="18"/>
        <v>142230.28</v>
      </c>
      <c r="K53" s="109">
        <f t="shared" si="18"/>
        <v>142230.28</v>
      </c>
      <c r="L53" s="109">
        <f t="shared" si="18"/>
        <v>142230.28</v>
      </c>
      <c r="M53" s="109">
        <f t="shared" si="18"/>
        <v>0</v>
      </c>
      <c r="N53" s="109">
        <f t="shared" si="18"/>
        <v>0</v>
      </c>
      <c r="O53" s="109">
        <f t="shared" si="18"/>
        <v>0</v>
      </c>
      <c r="P53" s="109">
        <f t="shared" si="18"/>
        <v>0</v>
      </c>
      <c r="Q53" s="109">
        <f t="shared" si="18"/>
        <v>1131810.93</v>
      </c>
    </row>
    <row r="54" spans="2:17" ht="18.75">
      <c r="B54" s="94"/>
      <c r="C54" s="94"/>
      <c r="D54" s="94"/>
      <c r="E54" s="94"/>
      <c r="F54" s="94"/>
      <c r="G54" s="94"/>
      <c r="H54" s="94"/>
      <c r="I54" s="94"/>
      <c r="J54" s="94"/>
      <c r="K54" s="113"/>
      <c r="L54" s="94"/>
      <c r="M54" s="94"/>
      <c r="N54" s="94"/>
      <c r="O54" s="94"/>
      <c r="P54" s="94"/>
      <c r="Q54" s="94"/>
    </row>
    <row r="55" spans="2:17" ht="18.75">
      <c r="B55" s="104" t="s">
        <v>72</v>
      </c>
      <c r="C55" s="116"/>
      <c r="D55" s="116"/>
      <c r="E55" s="119">
        <v>35557.57</v>
      </c>
      <c r="F55" s="119">
        <v>35557.57</v>
      </c>
      <c r="G55" s="119">
        <v>35557.57</v>
      </c>
      <c r="H55" s="119">
        <v>35557.57</v>
      </c>
      <c r="I55" s="119">
        <v>35557.57</v>
      </c>
      <c r="J55" s="119">
        <v>35557.57</v>
      </c>
      <c r="K55" s="119">
        <v>35557.57</v>
      </c>
      <c r="L55" s="119">
        <v>35557.57</v>
      </c>
      <c r="M55" s="119"/>
      <c r="N55" s="119"/>
      <c r="O55" s="119"/>
      <c r="P55" s="119"/>
      <c r="Q55" s="115">
        <f t="shared" ref="Q55:Q57" si="19">SUM(E55:P55)</f>
        <v>284460.56</v>
      </c>
    </row>
    <row r="56" spans="2:17" ht="18.75">
      <c r="B56" s="104" t="s">
        <v>71</v>
      </c>
      <c r="C56" s="116"/>
      <c r="D56" s="116"/>
      <c r="E56" s="116">
        <v>115006.04</v>
      </c>
      <c r="F56" s="116">
        <v>115006.04</v>
      </c>
      <c r="G56" s="116">
        <v>115006.04</v>
      </c>
      <c r="H56" s="116">
        <v>115006.04</v>
      </c>
      <c r="I56" s="116">
        <v>115006.04</v>
      </c>
      <c r="J56" s="116">
        <v>115006.04</v>
      </c>
      <c r="K56" s="116">
        <v>115006.04</v>
      </c>
      <c r="L56" s="116">
        <v>115006.04</v>
      </c>
      <c r="M56" s="116"/>
      <c r="N56" s="116"/>
      <c r="O56" s="116"/>
      <c r="P56" s="116"/>
      <c r="Q56" s="115">
        <f t="shared" si="19"/>
        <v>920048.32000000007</v>
      </c>
    </row>
    <row r="57" spans="2:17" ht="18.75">
      <c r="B57" s="116"/>
      <c r="C57" s="116" t="s">
        <v>73</v>
      </c>
      <c r="D57" s="116"/>
      <c r="E57" s="119">
        <f>SUM(E55:E56)</f>
        <v>150563.60999999999</v>
      </c>
      <c r="F57" s="119">
        <f t="shared" ref="F57:P57" si="20">SUM(F55:F56)</f>
        <v>150563.60999999999</v>
      </c>
      <c r="G57" s="119">
        <f t="shared" si="20"/>
        <v>150563.60999999999</v>
      </c>
      <c r="H57" s="119">
        <f t="shared" si="20"/>
        <v>150563.60999999999</v>
      </c>
      <c r="I57" s="119">
        <f t="shared" si="20"/>
        <v>150563.60999999999</v>
      </c>
      <c r="J57" s="119">
        <f t="shared" si="20"/>
        <v>150563.60999999999</v>
      </c>
      <c r="K57" s="119">
        <f t="shared" si="20"/>
        <v>150563.60999999999</v>
      </c>
      <c r="L57" s="119">
        <f t="shared" si="20"/>
        <v>150563.60999999999</v>
      </c>
      <c r="M57" s="119">
        <f t="shared" si="20"/>
        <v>0</v>
      </c>
      <c r="N57" s="119">
        <f t="shared" si="20"/>
        <v>0</v>
      </c>
      <c r="O57" s="119">
        <f t="shared" si="20"/>
        <v>0</v>
      </c>
      <c r="P57" s="119">
        <f t="shared" si="20"/>
        <v>0</v>
      </c>
      <c r="Q57" s="115">
        <f t="shared" si="19"/>
        <v>1204508.8799999999</v>
      </c>
    </row>
    <row r="58" spans="2:17" ht="18.75">
      <c r="B58" s="94"/>
      <c r="C58" s="94"/>
      <c r="D58" s="94"/>
      <c r="E58" s="109">
        <f>E53/1505.6361</f>
        <v>90.459421104475382</v>
      </c>
      <c r="F58" s="109">
        <f t="shared" ref="F58:P58" si="21">F53/1505.6361</f>
        <v>94.465242962758396</v>
      </c>
      <c r="G58" s="109">
        <f t="shared" si="21"/>
        <v>94.465242962758396</v>
      </c>
      <c r="H58" s="109">
        <f t="shared" si="21"/>
        <v>94.465242962758396</v>
      </c>
      <c r="I58" s="109">
        <f t="shared" si="21"/>
        <v>94.465242962758396</v>
      </c>
      <c r="J58" s="109">
        <f t="shared" si="21"/>
        <v>94.465242962758396</v>
      </c>
      <c r="K58" s="109">
        <f t="shared" si="21"/>
        <v>94.465242962758396</v>
      </c>
      <c r="L58" s="109">
        <f t="shared" si="21"/>
        <v>94.465242962758396</v>
      </c>
      <c r="M58" s="109">
        <f t="shared" si="21"/>
        <v>0</v>
      </c>
      <c r="N58" s="109">
        <f t="shared" si="21"/>
        <v>0</v>
      </c>
      <c r="O58" s="109">
        <f t="shared" si="21"/>
        <v>0</v>
      </c>
      <c r="P58" s="109">
        <f t="shared" si="21"/>
        <v>0</v>
      </c>
      <c r="Q58" s="109">
        <f>Q53/9033.8166</f>
        <v>125.28602030729735</v>
      </c>
    </row>
    <row r="59" spans="2:17" ht="18.75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ht="20.25">
      <c r="B60" s="101" t="s">
        <v>67</v>
      </c>
      <c r="C60" s="94"/>
      <c r="D60" s="94"/>
      <c r="E60" s="113">
        <f t="shared" ref="E60:Q60" si="22">E53+E46</f>
        <v>189484.91999999998</v>
      </c>
      <c r="F60" s="113">
        <f t="shared" si="22"/>
        <v>299703.24</v>
      </c>
      <c r="G60" s="113">
        <f t="shared" si="22"/>
        <v>203652.88999999998</v>
      </c>
      <c r="H60" s="113">
        <f t="shared" si="22"/>
        <v>199483.22999999998</v>
      </c>
      <c r="I60" s="113">
        <f t="shared" si="22"/>
        <v>239029.03</v>
      </c>
      <c r="J60" s="113">
        <f t="shared" si="22"/>
        <v>197162.41</v>
      </c>
      <c r="K60" s="113">
        <f t="shared" si="22"/>
        <v>202138.08000000002</v>
      </c>
      <c r="L60" s="113">
        <f t="shared" si="22"/>
        <v>281969.54000000004</v>
      </c>
      <c r="M60" s="113">
        <f t="shared" si="22"/>
        <v>0</v>
      </c>
      <c r="N60" s="113">
        <f t="shared" si="22"/>
        <v>0</v>
      </c>
      <c r="O60" s="113">
        <f t="shared" si="22"/>
        <v>0</v>
      </c>
      <c r="P60" s="113">
        <f t="shared" si="22"/>
        <v>0</v>
      </c>
      <c r="Q60" s="113">
        <f t="shared" si="22"/>
        <v>1812623.3399999999</v>
      </c>
    </row>
    <row r="61" spans="2:17" ht="18.75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ht="18.75">
      <c r="B62" s="94" t="s">
        <v>74</v>
      </c>
      <c r="C62" s="94"/>
      <c r="D62" s="94"/>
      <c r="E62" s="119">
        <f>E48+E57</f>
        <v>236563.61</v>
      </c>
      <c r="F62" s="119">
        <f t="shared" ref="F62:Q62" si="23">F48+F57</f>
        <v>236563.61</v>
      </c>
      <c r="G62" s="119">
        <f t="shared" si="23"/>
        <v>236563.61</v>
      </c>
      <c r="H62" s="119">
        <f t="shared" si="23"/>
        <v>236563.61</v>
      </c>
      <c r="I62" s="119">
        <f t="shared" si="23"/>
        <v>236563.61</v>
      </c>
      <c r="J62" s="119">
        <f t="shared" si="23"/>
        <v>236563.61</v>
      </c>
      <c r="K62" s="119">
        <f t="shared" si="23"/>
        <v>236563.61</v>
      </c>
      <c r="L62" s="119">
        <f t="shared" si="23"/>
        <v>236563.61</v>
      </c>
      <c r="M62" s="119">
        <f t="shared" si="23"/>
        <v>86000</v>
      </c>
      <c r="N62" s="119">
        <f t="shared" si="23"/>
        <v>86000</v>
      </c>
      <c r="O62" s="119">
        <f t="shared" si="23"/>
        <v>86000</v>
      </c>
      <c r="P62" s="119">
        <f t="shared" si="23"/>
        <v>85999.99</v>
      </c>
      <c r="Q62" s="119">
        <f t="shared" si="23"/>
        <v>2236508.87</v>
      </c>
    </row>
    <row r="63" spans="2:17" ht="18.75">
      <c r="B63" s="94" t="s">
        <v>69</v>
      </c>
      <c r="C63" s="94"/>
      <c r="D63" s="94"/>
      <c r="E63" s="117">
        <f>E60/2365.6361</f>
        <v>80.098929839631708</v>
      </c>
      <c r="F63" s="117">
        <f t="shared" ref="F63:P63" si="24">F60/2365.6361</f>
        <v>126.69033922842146</v>
      </c>
      <c r="G63" s="117">
        <f t="shared" si="24"/>
        <v>86.088003983368353</v>
      </c>
      <c r="H63" s="117">
        <f t="shared" si="24"/>
        <v>84.325408290818686</v>
      </c>
      <c r="I63" s="117">
        <f t="shared" si="24"/>
        <v>101.04218057883035</v>
      </c>
      <c r="J63" s="117">
        <f t="shared" si="24"/>
        <v>83.344352920552737</v>
      </c>
      <c r="K63" s="117">
        <f t="shared" si="24"/>
        <v>85.447664583745578</v>
      </c>
      <c r="L63" s="117">
        <f t="shared" si="24"/>
        <v>119.19396224973065</v>
      </c>
      <c r="M63" s="117">
        <f t="shared" si="24"/>
        <v>0</v>
      </c>
      <c r="N63" s="117">
        <f t="shared" si="24"/>
        <v>0</v>
      </c>
      <c r="O63" s="117">
        <f t="shared" si="24"/>
        <v>0</v>
      </c>
      <c r="P63" s="117">
        <f t="shared" si="24"/>
        <v>0</v>
      </c>
      <c r="Q63" s="117">
        <f>Q60/18493.8165</f>
        <v>98.012399982448173</v>
      </c>
    </row>
    <row r="64" spans="2:17" ht="18.7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</sheetData>
  <mergeCells count="1">
    <mergeCell ref="B2:D2"/>
  </mergeCells>
  <pageMargins left="0.7" right="0.7" top="0.48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49"/>
  <sheetViews>
    <sheetView workbookViewId="0">
      <selection activeCell="C9" sqref="C9"/>
    </sheetView>
  </sheetViews>
  <sheetFormatPr baseColWidth="10" defaultRowHeight="15"/>
  <cols>
    <col min="1" max="1" width="13.140625" customWidth="1"/>
    <col min="27" max="27" width="14" customWidth="1"/>
    <col min="29" max="29" width="14.140625" customWidth="1"/>
  </cols>
  <sheetData>
    <row r="1" spans="1:31" ht="20.25">
      <c r="A1" s="19"/>
      <c r="B1" s="7"/>
      <c r="C1" s="7"/>
      <c r="D1" s="7"/>
      <c r="E1" s="18" t="s">
        <v>28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7"/>
      <c r="V1" s="11"/>
      <c r="W1" s="7"/>
      <c r="X1" s="7"/>
      <c r="Y1" s="7"/>
      <c r="Z1" s="7"/>
      <c r="AA1" s="11"/>
      <c r="AC1" s="13"/>
      <c r="AE1" s="13"/>
    </row>
    <row r="2" spans="1:31" ht="18.75">
      <c r="A2" s="19"/>
      <c r="B2" s="7"/>
      <c r="C2" s="7"/>
      <c r="D2" s="20" t="s">
        <v>58</v>
      </c>
      <c r="E2" s="1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1"/>
      <c r="T2" s="7"/>
      <c r="U2" s="7"/>
      <c r="V2" s="11"/>
      <c r="W2" s="7"/>
      <c r="X2" s="7"/>
      <c r="Y2" s="7"/>
      <c r="Z2" s="7"/>
      <c r="AA2" s="11"/>
      <c r="AC2" s="13"/>
      <c r="AE2" s="13"/>
    </row>
    <row r="3" spans="1:31" ht="16.5">
      <c r="A3" s="22"/>
      <c r="E3" s="13"/>
      <c r="S3" s="13"/>
      <c r="V3" s="13"/>
      <c r="AA3" s="13"/>
      <c r="AC3" s="13"/>
      <c r="AE3" s="13"/>
    </row>
    <row r="4" spans="1:31" ht="16.5">
      <c r="A4" s="22"/>
      <c r="B4">
        <v>85119001</v>
      </c>
      <c r="C4">
        <v>85119003</v>
      </c>
      <c r="D4">
        <v>85119018</v>
      </c>
      <c r="E4" s="12">
        <v>21310001</v>
      </c>
      <c r="F4">
        <v>85801005</v>
      </c>
      <c r="G4">
        <v>858011006</v>
      </c>
      <c r="H4">
        <v>85801008</v>
      </c>
      <c r="I4">
        <v>85801009</v>
      </c>
      <c r="J4">
        <v>85801099</v>
      </c>
      <c r="K4">
        <v>85801011</v>
      </c>
      <c r="L4">
        <v>85801014</v>
      </c>
      <c r="M4">
        <v>85801015</v>
      </c>
      <c r="N4">
        <v>85801017</v>
      </c>
      <c r="O4">
        <v>85801018</v>
      </c>
      <c r="P4">
        <v>85801019</v>
      </c>
      <c r="Q4">
        <v>95803010</v>
      </c>
      <c r="R4">
        <v>85803099</v>
      </c>
      <c r="S4" s="13">
        <v>21312001</v>
      </c>
      <c r="T4">
        <v>85807001</v>
      </c>
      <c r="U4">
        <v>85807099</v>
      </c>
      <c r="V4" s="13">
        <v>21314001</v>
      </c>
      <c r="W4">
        <v>85601002</v>
      </c>
      <c r="X4">
        <v>85601012</v>
      </c>
      <c r="Y4">
        <v>85601014</v>
      </c>
      <c r="Z4">
        <v>85909099</v>
      </c>
      <c r="AA4" s="13">
        <v>21315001</v>
      </c>
      <c r="AC4" s="13"/>
      <c r="AE4" s="13"/>
    </row>
    <row r="5" spans="1:31" ht="65.25" customHeight="1">
      <c r="A5" s="8" t="s">
        <v>30</v>
      </c>
      <c r="B5" s="1" t="s">
        <v>0</v>
      </c>
      <c r="C5" s="1" t="s">
        <v>1</v>
      </c>
      <c r="D5" s="1" t="s">
        <v>2</v>
      </c>
      <c r="E5" s="16" t="s">
        <v>22</v>
      </c>
      <c r="F5" s="4" t="s">
        <v>3</v>
      </c>
      <c r="G5" s="3" t="s">
        <v>4</v>
      </c>
      <c r="H5" s="1" t="s">
        <v>5</v>
      </c>
      <c r="I5" s="1" t="s">
        <v>6</v>
      </c>
      <c r="J5" s="1" t="s">
        <v>7</v>
      </c>
      <c r="K5" s="2" t="s">
        <v>8</v>
      </c>
      <c r="L5" s="1" t="s">
        <v>9</v>
      </c>
      <c r="M5" s="2" t="s">
        <v>10</v>
      </c>
      <c r="N5" s="1" t="s">
        <v>11</v>
      </c>
      <c r="O5" s="2" t="s">
        <v>12</v>
      </c>
      <c r="P5" s="1" t="s">
        <v>13</v>
      </c>
      <c r="Q5" s="2" t="s">
        <v>14</v>
      </c>
      <c r="R5" s="1" t="s">
        <v>15</v>
      </c>
      <c r="S5" s="14" t="s">
        <v>23</v>
      </c>
      <c r="T5" s="5" t="s">
        <v>25</v>
      </c>
      <c r="U5" s="1" t="s">
        <v>16</v>
      </c>
      <c r="V5" s="14" t="s">
        <v>24</v>
      </c>
      <c r="W5" s="1" t="s">
        <v>17</v>
      </c>
      <c r="X5" s="1" t="s">
        <v>18</v>
      </c>
      <c r="Y5" s="1" t="s">
        <v>19</v>
      </c>
      <c r="Z5" s="1" t="s">
        <v>20</v>
      </c>
      <c r="AA5" s="55" t="s">
        <v>26</v>
      </c>
      <c r="AB5" s="6" t="s">
        <v>21</v>
      </c>
      <c r="AC5" s="14" t="s">
        <v>27</v>
      </c>
      <c r="AE5" s="21" t="s">
        <v>59</v>
      </c>
    </row>
    <row r="6" spans="1:31" ht="15.75">
      <c r="A6" s="41" t="s">
        <v>31</v>
      </c>
      <c r="B6" s="9">
        <f>+'ingreso mes '!B28</f>
        <v>3829.65</v>
      </c>
      <c r="C6" s="9">
        <f>+'ingreso mes '!C28</f>
        <v>0</v>
      </c>
      <c r="D6" s="9">
        <f>+'ingreso mes '!D28</f>
        <v>30.869999999999997</v>
      </c>
      <c r="E6" s="9">
        <f>+'ingreso mes '!E28</f>
        <v>3860.5200000000004</v>
      </c>
      <c r="F6" s="9">
        <f>+'ingreso mes '!F28</f>
        <v>2425.5</v>
      </c>
      <c r="G6" s="9">
        <f>+'ingreso mes '!G28</f>
        <v>15</v>
      </c>
      <c r="H6" s="9">
        <f>+'ingreso mes '!H28</f>
        <v>1126.4600000000003</v>
      </c>
      <c r="I6" s="9">
        <f>+'ingreso mes '!I28</f>
        <v>9291.7900000000009</v>
      </c>
      <c r="J6" s="9">
        <f>+'ingreso mes '!J28</f>
        <v>383.98</v>
      </c>
      <c r="K6" s="9">
        <f>+'ingreso mes '!K28</f>
        <v>54</v>
      </c>
      <c r="L6" s="9">
        <f>+'ingreso mes '!L28</f>
        <v>2602.64</v>
      </c>
      <c r="M6" s="9">
        <f>+'ingreso mes '!M28</f>
        <v>6398.4</v>
      </c>
      <c r="N6" s="9">
        <f>+'ingreso mes '!N28</f>
        <v>1013.99</v>
      </c>
      <c r="O6" s="9">
        <f>+'ingreso mes '!O28</f>
        <v>0</v>
      </c>
      <c r="P6" s="9">
        <f>+'ingreso mes '!P28</f>
        <v>97.5</v>
      </c>
      <c r="Q6" s="9">
        <f>+'ingreso mes '!Q28</f>
        <v>11070.28</v>
      </c>
      <c r="R6" s="9">
        <f>+'ingreso mes '!R28</f>
        <v>0</v>
      </c>
      <c r="S6" s="9">
        <f>+'ingreso mes '!S28</f>
        <v>34479.54</v>
      </c>
      <c r="T6" s="9">
        <f>+'ingreso mes '!T28</f>
        <v>5093.28</v>
      </c>
      <c r="U6" s="9">
        <f>+'ingreso mes '!U28</f>
        <v>0</v>
      </c>
      <c r="V6" s="9">
        <f>+'ingreso mes '!V28</f>
        <v>5093.28</v>
      </c>
      <c r="W6" s="9">
        <f>+'ingreso mes '!W28</f>
        <v>0.21000000000000002</v>
      </c>
      <c r="X6" s="9">
        <f>+'ingreso mes '!X28</f>
        <v>26.42</v>
      </c>
      <c r="Y6" s="9">
        <f>+'ingreso mes '!Y28</f>
        <v>67.3</v>
      </c>
      <c r="Z6" s="9">
        <f>+'ingreso mes '!Z28</f>
        <v>0</v>
      </c>
      <c r="AA6" s="9">
        <f>+'ingreso mes '!AA28</f>
        <v>93.93</v>
      </c>
      <c r="AB6" s="9">
        <f>+'ingreso mes '!AB28</f>
        <v>17231.53</v>
      </c>
      <c r="AC6" s="9">
        <f>+'ingreso mes '!AC28</f>
        <v>17231.53</v>
      </c>
      <c r="AD6" s="9">
        <f>+'ingreso mes '!AD28</f>
        <v>0</v>
      </c>
      <c r="AE6" s="9">
        <f>+'ingreso mes '!AE28</f>
        <v>60758.8</v>
      </c>
    </row>
    <row r="7" spans="1:31" ht="15.75">
      <c r="A7" s="41" t="s">
        <v>48</v>
      </c>
      <c r="B7" s="9">
        <f>+'ingreso mes '!B58</f>
        <v>14178.050000000001</v>
      </c>
      <c r="C7" s="9">
        <f>+'ingreso mes '!C58</f>
        <v>4139.28</v>
      </c>
      <c r="D7" s="9">
        <f>+'ingreso mes '!D58</f>
        <v>24.01</v>
      </c>
      <c r="E7" s="9">
        <f>+'ingreso mes '!E58</f>
        <v>18341.340000000004</v>
      </c>
      <c r="F7" s="9">
        <f>+'ingreso mes '!F58</f>
        <v>1945</v>
      </c>
      <c r="G7" s="9">
        <f>+'ingreso mes '!G58</f>
        <v>10</v>
      </c>
      <c r="H7" s="9">
        <f>+'ingreso mes '!H58</f>
        <v>986.03999999999985</v>
      </c>
      <c r="I7" s="9">
        <f>+'ingreso mes '!I58</f>
        <v>17196.559999999998</v>
      </c>
      <c r="J7" s="9">
        <f>+'ingreso mes '!J58</f>
        <v>318.52999999999997</v>
      </c>
      <c r="K7" s="9">
        <f>+'ingreso mes '!K58</f>
        <v>24</v>
      </c>
      <c r="L7" s="9">
        <f>+'ingreso mes '!L58</f>
        <v>7103.1200000000017</v>
      </c>
      <c r="M7" s="9">
        <f>+'ingreso mes '!M58</f>
        <v>4641.51</v>
      </c>
      <c r="N7" s="9">
        <f>+'ingreso mes '!N58</f>
        <v>1174.8899999999999</v>
      </c>
      <c r="O7" s="9">
        <f>+'ingreso mes '!O58</f>
        <v>6020</v>
      </c>
      <c r="P7" s="9">
        <f>+'ingreso mes '!P58</f>
        <v>83</v>
      </c>
      <c r="Q7" s="9">
        <f>+'ingreso mes '!Q58</f>
        <v>68008.51999999999</v>
      </c>
      <c r="R7" s="9">
        <f>+'ingreso mes '!R58</f>
        <v>0</v>
      </c>
      <c r="S7" s="9">
        <f>+'ingreso mes '!S58</f>
        <v>107511.17000000001</v>
      </c>
      <c r="T7" s="9">
        <f>+'ingreso mes '!T58</f>
        <v>4428.71</v>
      </c>
      <c r="U7" s="9">
        <f>+'ingreso mes '!U58</f>
        <v>0</v>
      </c>
      <c r="V7" s="9">
        <f>+'ingreso mes '!V58</f>
        <v>4428.71</v>
      </c>
      <c r="W7" s="9">
        <f>+'ingreso mes '!W58</f>
        <v>306.39999999999998</v>
      </c>
      <c r="X7" s="9">
        <f>+'ingreso mes '!X58</f>
        <v>23.71</v>
      </c>
      <c r="Y7" s="9">
        <f>+'ingreso mes '!Y58</f>
        <v>392.31</v>
      </c>
      <c r="Z7" s="9">
        <f>+'ingreso mes '!Z58</f>
        <v>0</v>
      </c>
      <c r="AA7" s="9">
        <f>+'ingreso mes '!AA58</f>
        <v>722.42</v>
      </c>
      <c r="AB7" s="9">
        <f>+'ingreso mes '!AB58</f>
        <v>22291.019999999993</v>
      </c>
      <c r="AC7" s="9">
        <f>+'ingreso mes '!AC58</f>
        <v>22291.019999999993</v>
      </c>
      <c r="AD7" s="9">
        <f>+'ingreso mes '!AD58</f>
        <v>0</v>
      </c>
      <c r="AE7" s="9">
        <f>+'ingreso mes '!AE58</f>
        <v>153294.66</v>
      </c>
    </row>
    <row r="8" spans="1:31" ht="15.75">
      <c r="A8" s="41" t="s">
        <v>49</v>
      </c>
      <c r="B8" s="9">
        <f>+'ingreso mes '!B101</f>
        <v>15858.139999999998</v>
      </c>
      <c r="C8" s="9">
        <f>+'ingreso mes '!C101</f>
        <v>0</v>
      </c>
      <c r="D8" s="9">
        <f>+'ingreso mes '!D101</f>
        <v>78.89</v>
      </c>
      <c r="E8" s="9">
        <f>+'ingreso mes '!E101</f>
        <v>15937.029999999999</v>
      </c>
      <c r="F8" s="9">
        <f>+'ingreso mes '!F101</f>
        <v>1752.5</v>
      </c>
      <c r="G8" s="9">
        <f>+'ingreso mes '!G101</f>
        <v>6</v>
      </c>
      <c r="H8" s="9">
        <f>+'ingreso mes '!H101</f>
        <v>927.32</v>
      </c>
      <c r="I8" s="9">
        <f>+'ingreso mes '!I101</f>
        <v>11437.879999999997</v>
      </c>
      <c r="J8" s="9">
        <f>+'ingreso mes '!J101</f>
        <v>162.24999999999997</v>
      </c>
      <c r="K8" s="9">
        <f>+'ingreso mes '!K101</f>
        <v>72</v>
      </c>
      <c r="L8" s="9">
        <f>+'ingreso mes '!L101</f>
        <v>2841.7900000000004</v>
      </c>
      <c r="M8" s="9">
        <f>+'ingreso mes '!M101</f>
        <v>4963.329999999999</v>
      </c>
      <c r="N8" s="9">
        <f>+'ingreso mes '!N101</f>
        <v>924.04</v>
      </c>
      <c r="O8" s="9">
        <f>+'ingreso mes '!O101</f>
        <v>500</v>
      </c>
      <c r="P8" s="9">
        <f>+'ingreso mes '!P101</f>
        <v>135.5</v>
      </c>
      <c r="Q8" s="9">
        <f>+'ingreso mes '!Q101</f>
        <v>7318.2300000000005</v>
      </c>
      <c r="R8" s="9">
        <f>+'ingreso mes '!R101</f>
        <v>0</v>
      </c>
      <c r="S8" s="9">
        <f>+'ingreso mes '!S101</f>
        <v>31040.839999999997</v>
      </c>
      <c r="T8" s="9">
        <f>+'ingreso mes '!T101</f>
        <v>5032.17</v>
      </c>
      <c r="U8" s="9">
        <f>+'ingreso mes '!U101</f>
        <v>0</v>
      </c>
      <c r="V8" s="9">
        <f>+'ingreso mes '!V101</f>
        <v>5032.17</v>
      </c>
      <c r="W8" s="9">
        <f>+'ingreso mes '!W101</f>
        <v>204.69000000000003</v>
      </c>
      <c r="X8" s="9">
        <f>+'ingreso mes '!X101</f>
        <v>26.42</v>
      </c>
      <c r="Y8" s="9">
        <f>+'ingreso mes '!Y101</f>
        <v>1231.0300000000002</v>
      </c>
      <c r="Z8" s="9">
        <f>+'ingreso mes '!Z101</f>
        <v>0</v>
      </c>
      <c r="AA8" s="9">
        <f>+'ingreso mes '!AA101</f>
        <v>1462.1399999999999</v>
      </c>
      <c r="AB8" s="9">
        <f>+'ingreso mes '!AB101</f>
        <v>12866.15</v>
      </c>
      <c r="AC8" s="9">
        <f>+'ingreso mes '!AC101</f>
        <v>12866.15</v>
      </c>
      <c r="AD8" s="9">
        <f>+'ingreso mes '!AD101</f>
        <v>0</v>
      </c>
      <c r="AE8" s="9">
        <f>+'ingreso mes '!AE101</f>
        <v>66338.329999999987</v>
      </c>
    </row>
    <row r="9" spans="1:31" ht="15.75">
      <c r="A9" s="41" t="s">
        <v>50</v>
      </c>
      <c r="B9" s="9">
        <f>+'ingreso mes '!B141</f>
        <v>13576.980000000001</v>
      </c>
      <c r="C9" s="9">
        <f>+'ingreso mes '!C141</f>
        <v>0</v>
      </c>
      <c r="D9" s="9">
        <f>+'ingreso mes '!D141</f>
        <v>51.449999999999996</v>
      </c>
      <c r="E9" s="9">
        <f>+'ingreso mes '!E141</f>
        <v>13628.43</v>
      </c>
      <c r="F9" s="9">
        <f>+'ingreso mes '!F141</f>
        <v>1861</v>
      </c>
      <c r="G9" s="9">
        <f>+'ingreso mes '!G141</f>
        <v>15</v>
      </c>
      <c r="H9" s="9">
        <f>+'ingreso mes '!H141</f>
        <v>915.34999999999991</v>
      </c>
      <c r="I9" s="9">
        <f>+'ingreso mes '!I141</f>
        <v>11323.309999999998</v>
      </c>
      <c r="J9" s="9">
        <f>+'ingreso mes '!J141</f>
        <v>324.26</v>
      </c>
      <c r="K9" s="9">
        <f>+'ingreso mes '!K141</f>
        <v>42</v>
      </c>
      <c r="L9" s="9">
        <f>+'ingreso mes '!L141</f>
        <v>3710.1900000000005</v>
      </c>
      <c r="M9" s="9">
        <f>+'ingreso mes '!M141</f>
        <v>4387.62</v>
      </c>
      <c r="N9" s="9">
        <f>+'ingreso mes '!N141</f>
        <v>838.37000000000012</v>
      </c>
      <c r="O9" s="9">
        <f>+'ingreso mes '!O141</f>
        <v>13002.58</v>
      </c>
      <c r="P9" s="9">
        <f>+'ingreso mes '!P141</f>
        <v>100.5</v>
      </c>
      <c r="Q9" s="9">
        <f>+'ingreso mes '!Q141</f>
        <v>8819.16</v>
      </c>
      <c r="R9" s="9">
        <f>+'ingreso mes '!R141</f>
        <v>0</v>
      </c>
      <c r="S9" s="9">
        <f>+'ingreso mes '!S141</f>
        <v>45339.339999999989</v>
      </c>
      <c r="T9" s="9">
        <f>+'ingreso mes '!T141</f>
        <v>5776.130000000001</v>
      </c>
      <c r="U9" s="9">
        <f>+'ingreso mes '!U141</f>
        <v>0</v>
      </c>
      <c r="V9" s="9">
        <f>+'ingreso mes '!V141</f>
        <v>5776.130000000001</v>
      </c>
      <c r="W9" s="9">
        <f>+'ingreso mes '!W141</f>
        <v>128.84</v>
      </c>
      <c r="X9" s="9">
        <f>+'ingreso mes '!X141</f>
        <v>33</v>
      </c>
      <c r="Y9" s="9">
        <f>+'ingreso mes '!Y141</f>
        <v>1351.45</v>
      </c>
      <c r="Z9" s="9">
        <f>+'ingreso mes '!Z141</f>
        <v>0</v>
      </c>
      <c r="AA9" s="9">
        <f>+'ingreso mes '!AA141</f>
        <v>1513.2900000000002</v>
      </c>
      <c r="AB9" s="9">
        <f>+'ingreso mes '!AB141</f>
        <v>16506.960000000003</v>
      </c>
      <c r="AC9" s="9">
        <f>+'ingreso mes '!AC141</f>
        <v>16506.960000000003</v>
      </c>
      <c r="AD9" s="9">
        <f>+'ingreso mes '!AD141</f>
        <v>0</v>
      </c>
      <c r="AE9" s="9">
        <f>+'ingreso mes '!AE141</f>
        <v>82764.149999999994</v>
      </c>
    </row>
    <row r="10" spans="1:31" ht="15.75">
      <c r="A10" s="41" t="s">
        <v>47</v>
      </c>
      <c r="B10" s="9">
        <f>+'ingreso mes '!B182</f>
        <v>17390.930000000004</v>
      </c>
      <c r="C10" s="9">
        <f>+'ingreso mes '!C182</f>
        <v>0</v>
      </c>
      <c r="D10" s="9">
        <f>+'ingreso mes '!D182</f>
        <v>51.449999999999996</v>
      </c>
      <c r="E10" s="9">
        <f>+'ingreso mes '!E182</f>
        <v>17442.380000000005</v>
      </c>
      <c r="F10" s="9">
        <f>+'ingreso mes '!F182</f>
        <v>1629.5</v>
      </c>
      <c r="G10" s="9">
        <f>+'ingreso mes '!G182</f>
        <v>9</v>
      </c>
      <c r="H10" s="9">
        <f>+'ingreso mes '!H182</f>
        <v>1227.8999999999999</v>
      </c>
      <c r="I10" s="9">
        <f>+'ingreso mes '!I182</f>
        <v>20762.05</v>
      </c>
      <c r="J10" s="9">
        <f>+'ingreso mes '!J182</f>
        <v>139.06</v>
      </c>
      <c r="K10" s="9">
        <f>+'ingreso mes '!K182</f>
        <v>42</v>
      </c>
      <c r="L10" s="9">
        <f>+'ingreso mes '!L182</f>
        <v>6430.3499999999985</v>
      </c>
      <c r="M10" s="9">
        <f>+'ingreso mes '!M182</f>
        <v>4818.2100000000009</v>
      </c>
      <c r="N10" s="9">
        <f>+'ingreso mes '!N182</f>
        <v>1585.4099999999999</v>
      </c>
      <c r="O10" s="9">
        <f>+'ingreso mes '!O182</f>
        <v>9106</v>
      </c>
      <c r="P10" s="9">
        <f>+'ingreso mes '!P182</f>
        <v>88.5</v>
      </c>
      <c r="Q10" s="9">
        <f>+'ingreso mes '!Q182</f>
        <v>54808.27</v>
      </c>
      <c r="R10" s="9">
        <f>+'ingreso mes '!R182</f>
        <v>0</v>
      </c>
      <c r="S10" s="9">
        <f>+'ingreso mes '!S182</f>
        <v>100646.24999999997</v>
      </c>
      <c r="T10" s="9">
        <f>+'ingreso mes '!T182</f>
        <v>5401.3099999999986</v>
      </c>
      <c r="U10" s="9">
        <f>+'ingreso mes '!U182</f>
        <v>0</v>
      </c>
      <c r="V10" s="9">
        <f>+'ingreso mes '!V182</f>
        <v>5401.3099999999986</v>
      </c>
      <c r="W10" s="9">
        <f>+'ingreso mes '!W182</f>
        <v>312.80999999999995</v>
      </c>
      <c r="X10" s="9">
        <f>+'ingreso mes '!X182</f>
        <v>14.71</v>
      </c>
      <c r="Y10" s="9">
        <f>+'ingreso mes '!Y182</f>
        <v>2119.11</v>
      </c>
      <c r="Z10" s="9">
        <f>+'ingreso mes '!Z182</f>
        <v>0</v>
      </c>
      <c r="AA10" s="9">
        <f>+'ingreso mes '!AA182</f>
        <v>2446.63</v>
      </c>
      <c r="AB10" s="9">
        <f>+'ingreso mes '!AB182</f>
        <v>16139.970000000001</v>
      </c>
      <c r="AC10" s="9">
        <f>+'ingreso mes '!AC182</f>
        <v>16139.970000000001</v>
      </c>
      <c r="AD10" s="9">
        <f>+'ingreso mes '!AD182</f>
        <v>0</v>
      </c>
      <c r="AE10" s="9">
        <f>+'ingreso mes '!AE182</f>
        <v>142076.53999999998</v>
      </c>
    </row>
    <row r="11" spans="1:31" ht="15.75">
      <c r="A11" s="41" t="s">
        <v>46</v>
      </c>
      <c r="B11" s="9">
        <f>+'ingreso mes '!B221</f>
        <v>6140.9599999999991</v>
      </c>
      <c r="C11" s="9">
        <f>+'ingreso mes '!C221</f>
        <v>0</v>
      </c>
      <c r="D11" s="9">
        <f>+'ingreso mes '!D221</f>
        <v>387.59000000000009</v>
      </c>
      <c r="E11" s="9">
        <f>+'ingreso mes '!E221</f>
        <v>6528.55</v>
      </c>
      <c r="F11" s="9">
        <f>+'ingreso mes '!F221</f>
        <v>1449</v>
      </c>
      <c r="G11" s="9">
        <f>+'ingreso mes '!G221</f>
        <v>10</v>
      </c>
      <c r="H11" s="9">
        <f>+'ingreso mes '!H221</f>
        <v>788.62</v>
      </c>
      <c r="I11" s="9">
        <f>+'ingreso mes '!I221</f>
        <v>6791.02</v>
      </c>
      <c r="J11" s="9">
        <f>+'ingreso mes '!J221</f>
        <v>110.67</v>
      </c>
      <c r="K11" s="9">
        <f>+'ingreso mes '!K221</f>
        <v>24</v>
      </c>
      <c r="L11" s="9">
        <f>+'ingreso mes '!L221</f>
        <v>2988.0899999999997</v>
      </c>
      <c r="M11" s="9">
        <f>+'ingreso mes '!M221</f>
        <v>5715.48</v>
      </c>
      <c r="N11" s="9">
        <f>+'ingreso mes '!N221</f>
        <v>593.51</v>
      </c>
      <c r="O11" s="9">
        <f>+'ingreso mes '!O221</f>
        <v>0</v>
      </c>
      <c r="P11" s="9">
        <f>+'ingreso mes '!P221</f>
        <v>80.5</v>
      </c>
      <c r="Q11" s="9">
        <f>+'ingreso mes '!Q221</f>
        <v>10979.869999999999</v>
      </c>
      <c r="R11" s="9">
        <f>+'ingreso mes '!R221</f>
        <v>0</v>
      </c>
      <c r="S11" s="9">
        <f>+'ingreso mes '!S221</f>
        <v>29530.76</v>
      </c>
      <c r="T11" s="9">
        <f>+'ingreso mes '!T221</f>
        <v>4274.0300000000007</v>
      </c>
      <c r="U11" s="9">
        <f>+'ingreso mes '!U221</f>
        <v>0</v>
      </c>
      <c r="V11" s="9">
        <f>+'ingreso mes '!V221</f>
        <v>4274.0300000000007</v>
      </c>
      <c r="W11" s="9">
        <f>+'ingreso mes '!W221</f>
        <v>109.23000000000002</v>
      </c>
      <c r="X11" s="9">
        <f>+'ingreso mes '!X221</f>
        <v>20.420000000000002</v>
      </c>
      <c r="Y11" s="9">
        <f>+'ingreso mes '!Y221</f>
        <v>1068.17</v>
      </c>
      <c r="Z11" s="9">
        <f>+'ingreso mes '!Z221</f>
        <v>0</v>
      </c>
      <c r="AA11" s="9">
        <f>+'ingreso mes '!AA221</f>
        <v>1197.8199999999997</v>
      </c>
      <c r="AB11" s="9">
        <f>+'ingreso mes '!AB221</f>
        <v>19952.960000000003</v>
      </c>
      <c r="AC11" s="9">
        <f>+'ingreso mes '!AC221</f>
        <v>19952.960000000003</v>
      </c>
      <c r="AD11" s="9">
        <f>+'ingreso mes '!AD221</f>
        <v>0</v>
      </c>
      <c r="AE11" s="9">
        <f>+'ingreso mes '!AE221</f>
        <v>61484.12</v>
      </c>
    </row>
    <row r="12" spans="1:31" ht="15.75">
      <c r="A12" s="41" t="s">
        <v>51</v>
      </c>
      <c r="B12" s="9">
        <f>+'ingreso mes '!B261</f>
        <v>8617.1699999999983</v>
      </c>
      <c r="C12" s="9">
        <f>+'ingreso mes '!C261</f>
        <v>0</v>
      </c>
      <c r="D12" s="9">
        <f>+'ingreso mes '!D261</f>
        <v>1485.1899999999998</v>
      </c>
      <c r="E12" s="9">
        <f>+'ingreso mes '!E261</f>
        <v>10102.359999999999</v>
      </c>
      <c r="F12" s="9">
        <f>+'ingreso mes '!F261</f>
        <v>1305.5</v>
      </c>
      <c r="G12" s="9">
        <f>+'ingreso mes '!G261</f>
        <v>8</v>
      </c>
      <c r="H12" s="9">
        <f>+'ingreso mes '!H261</f>
        <v>826.75</v>
      </c>
      <c r="I12" s="9">
        <f>+'ingreso mes '!I261</f>
        <v>11793.89</v>
      </c>
      <c r="J12" s="9">
        <f>+'ingreso mes '!J261</f>
        <v>107.93</v>
      </c>
      <c r="K12" s="9">
        <f>+'ingreso mes '!K261</f>
        <v>42</v>
      </c>
      <c r="L12" s="9">
        <f>+'ingreso mes '!L261</f>
        <v>2528.3800000000006</v>
      </c>
      <c r="M12" s="9">
        <f>+'ingreso mes '!M261</f>
        <v>5392.7999999999993</v>
      </c>
      <c r="N12" s="9">
        <f>+'ingreso mes '!N261</f>
        <v>868.74</v>
      </c>
      <c r="O12" s="9">
        <f>+'ingreso mes '!O261</f>
        <v>1000</v>
      </c>
      <c r="P12" s="9">
        <f>+'ingreso mes '!P261</f>
        <v>113</v>
      </c>
      <c r="Q12" s="9">
        <f>+'ingreso mes '!Q261</f>
        <v>9426.1699999999983</v>
      </c>
      <c r="R12" s="9">
        <f>+'ingreso mes '!R261</f>
        <v>0</v>
      </c>
      <c r="S12" s="9">
        <f>+'ingreso mes '!S261</f>
        <v>33413.160000000003</v>
      </c>
      <c r="T12" s="9">
        <f>+'ingreso mes '!T261</f>
        <v>4022.1</v>
      </c>
      <c r="U12" s="9">
        <f>+'ingreso mes '!U261</f>
        <v>0</v>
      </c>
      <c r="V12" s="9">
        <f>+'ingreso mes '!V261</f>
        <v>4022.1</v>
      </c>
      <c r="W12" s="9">
        <f>+'ingreso mes '!W261</f>
        <v>126.22999999999999</v>
      </c>
      <c r="X12" s="9">
        <f>+'ingreso mes '!X261</f>
        <v>14.42</v>
      </c>
      <c r="Y12" s="9">
        <f>+'ingreso mes '!Y261</f>
        <v>960.24999999999989</v>
      </c>
      <c r="Z12" s="9">
        <f>+'ingreso mes '!Z261</f>
        <v>0</v>
      </c>
      <c r="AA12" s="9">
        <f>+'ingreso mes '!AA261</f>
        <v>1100.8999999999999</v>
      </c>
      <c r="AB12" s="9">
        <f>+'ingreso mes '!AB261</f>
        <v>12009.340000000004</v>
      </c>
      <c r="AC12" s="9">
        <f>+'ingreso mes '!AC261</f>
        <v>12009.340000000004</v>
      </c>
      <c r="AD12" s="9">
        <f>+'ingreso mes '!AD261</f>
        <v>0</v>
      </c>
      <c r="AE12" s="9">
        <f>+'ingreso mes '!AE261</f>
        <v>60647.860000000008</v>
      </c>
    </row>
    <row r="13" spans="1:31" ht="15.75">
      <c r="A13" s="41" t="s">
        <v>52</v>
      </c>
      <c r="B13" s="9">
        <f>+'ingreso mes '!B301</f>
        <v>16158.619999999999</v>
      </c>
      <c r="C13" s="9">
        <f>+'ingreso mes '!C301</f>
        <v>1021.86</v>
      </c>
      <c r="D13" s="9">
        <f>+'ingreso mes '!D301</f>
        <v>6.86</v>
      </c>
      <c r="E13" s="9">
        <f>+'ingreso mes '!E301</f>
        <v>17187.34</v>
      </c>
      <c r="F13" s="9">
        <f>+'ingreso mes '!F301</f>
        <v>1409.5</v>
      </c>
      <c r="G13" s="9">
        <f>+'ingreso mes '!G301</f>
        <v>11</v>
      </c>
      <c r="H13" s="9">
        <f>+'ingreso mes '!H301</f>
        <v>1590.84</v>
      </c>
      <c r="I13" s="9">
        <f>+'ingreso mes '!I301</f>
        <v>11019.800000000001</v>
      </c>
      <c r="J13" s="9">
        <f>+'ingreso mes '!J301</f>
        <v>74.060000000000016</v>
      </c>
      <c r="K13" s="9">
        <f>+'ingreso mes '!K301</f>
        <v>12</v>
      </c>
      <c r="L13" s="9">
        <f>+'ingreso mes '!L301</f>
        <v>5657.18</v>
      </c>
      <c r="M13" s="9">
        <f>+'ingreso mes '!M301</f>
        <v>6643.5300000000007</v>
      </c>
      <c r="N13" s="9">
        <f>+'ingreso mes '!N301</f>
        <v>1098.4000000000001</v>
      </c>
      <c r="O13" s="9">
        <f>+'ingreso mes '!O301</f>
        <v>14106</v>
      </c>
      <c r="P13" s="9">
        <f>+'ingreso mes '!P301</f>
        <v>121.5</v>
      </c>
      <c r="Q13" s="9">
        <f>+'ingreso mes '!Q301</f>
        <v>53704.770000000004</v>
      </c>
      <c r="R13" s="9">
        <f>+'ingreso mes '!R301</f>
        <v>0</v>
      </c>
      <c r="S13" s="9">
        <f>+'ingreso mes '!S301</f>
        <v>95448.58</v>
      </c>
      <c r="T13" s="9">
        <f>+'ingreso mes '!T301</f>
        <v>5185.41</v>
      </c>
      <c r="U13" s="9">
        <f>+'ingreso mes '!U301</f>
        <v>0</v>
      </c>
      <c r="V13" s="9">
        <f>+'ingreso mes '!V301</f>
        <v>5185.41</v>
      </c>
      <c r="W13" s="9">
        <f>+'ingreso mes '!W301</f>
        <v>869.9799999999999</v>
      </c>
      <c r="X13" s="9">
        <f>+'ingreso mes '!X301</f>
        <v>34.840000000000003</v>
      </c>
      <c r="Y13" s="9">
        <f>+'ingreso mes '!Y301</f>
        <v>1512.71</v>
      </c>
      <c r="Z13" s="9">
        <f>+'ingreso mes '!Z301</f>
        <v>20</v>
      </c>
      <c r="AA13" s="9">
        <f>+'ingreso mes '!AA301</f>
        <v>2437.5299999999997</v>
      </c>
      <c r="AB13" s="9">
        <f>+'ingreso mes '!AB301</f>
        <v>7564.2099999999991</v>
      </c>
      <c r="AC13" s="9">
        <f>+'ingreso mes '!AC301</f>
        <v>7564.2099999999991</v>
      </c>
      <c r="AD13" s="9">
        <f>+'ingreso mes '!AD301</f>
        <v>0</v>
      </c>
      <c r="AE13" s="9">
        <f>+'ingreso mes '!AE301</f>
        <v>127823.06999999998</v>
      </c>
    </row>
    <row r="14" spans="1:31" ht="15.75">
      <c r="A14" s="41" t="s">
        <v>53</v>
      </c>
      <c r="B14" s="9">
        <f>+'ingreso mes '!B341</f>
        <v>10175.290000000001</v>
      </c>
      <c r="C14" s="9">
        <f>+'ingreso mes '!C341</f>
        <v>0</v>
      </c>
      <c r="D14" s="9">
        <f>+'ingreso mes '!D341</f>
        <v>3.43</v>
      </c>
      <c r="E14" s="9">
        <f>+'ingreso mes '!E341</f>
        <v>10178.720000000001</v>
      </c>
      <c r="F14" s="9">
        <f>+'ingreso mes '!F341</f>
        <v>1405</v>
      </c>
      <c r="G14" s="9">
        <f>+'ingreso mes '!G341</f>
        <v>11</v>
      </c>
      <c r="H14" s="9">
        <f>+'ingreso mes '!H341</f>
        <v>813.04000000000008</v>
      </c>
      <c r="I14" s="9">
        <f>+'ingreso mes '!I341</f>
        <v>9423.0499999999993</v>
      </c>
      <c r="J14" s="9">
        <f>+'ingreso mes '!J341</f>
        <v>137.54000000000002</v>
      </c>
      <c r="K14" s="9">
        <f>+'ingreso mes '!K341</f>
        <v>54</v>
      </c>
      <c r="L14" s="9">
        <f>+'ingreso mes '!L341</f>
        <v>2262.5</v>
      </c>
      <c r="M14" s="9">
        <f>+'ingreso mes '!M341</f>
        <v>5002</v>
      </c>
      <c r="N14" s="9">
        <f>+'ingreso mes '!N341</f>
        <v>716.49</v>
      </c>
      <c r="O14" s="9">
        <f>+'ingreso mes '!O341</f>
        <v>780</v>
      </c>
      <c r="P14" s="9">
        <f>+'ingreso mes '!P341</f>
        <v>50.5</v>
      </c>
      <c r="Q14" s="9">
        <f>+'ingreso mes '!Q341</f>
        <v>2473.16</v>
      </c>
      <c r="R14" s="9">
        <f>+'ingreso mes '!R341</f>
        <v>0</v>
      </c>
      <c r="S14" s="9">
        <f>+'ingreso mes '!S341</f>
        <v>23128.280000000002</v>
      </c>
      <c r="T14" s="9">
        <f>+'ingreso mes '!T341</f>
        <v>4673.96</v>
      </c>
      <c r="U14" s="9">
        <f>+'ingreso mes '!U341</f>
        <v>0</v>
      </c>
      <c r="V14" s="9">
        <f>+'ingreso mes '!V341</f>
        <v>4673.96</v>
      </c>
      <c r="W14" s="9">
        <f>+'ingreso mes '!W341</f>
        <v>1554.53</v>
      </c>
      <c r="X14" s="9">
        <f>+'ingreso mes '!X341</f>
        <v>17.420000000000002</v>
      </c>
      <c r="Y14" s="9">
        <f>+'ingreso mes '!Y341</f>
        <v>1771.92</v>
      </c>
      <c r="Z14" s="9">
        <f>+'ingreso mes '!Z341</f>
        <v>149</v>
      </c>
      <c r="AA14" s="9">
        <f>+'ingreso mes '!AA341</f>
        <v>3492.8700000000003</v>
      </c>
      <c r="AB14" s="9">
        <f>+'ingreso mes '!AB341</f>
        <v>14335.429999999997</v>
      </c>
      <c r="AC14" s="9">
        <f>+'ingreso mes '!AC341</f>
        <v>14335.429999999997</v>
      </c>
      <c r="AD14" s="9">
        <f>+'ingreso mes '!AD341</f>
        <v>0</v>
      </c>
      <c r="AE14" s="9">
        <f>+'ingreso mes '!AE341</f>
        <v>55809.26</v>
      </c>
    </row>
    <row r="15" spans="1:31" ht="15.75">
      <c r="A15" s="41" t="s">
        <v>54</v>
      </c>
      <c r="B15" s="9">
        <f>+'ingreso mes '!B380</f>
        <v>4717.7599999999993</v>
      </c>
      <c r="C15" s="9">
        <f>+'ingreso mes '!C380</f>
        <v>1021.86</v>
      </c>
      <c r="D15" s="9">
        <f>+'ingreso mes '!D380</f>
        <v>10.290000000000001</v>
      </c>
      <c r="E15" s="9">
        <f>+'ingreso mes '!E380</f>
        <v>5749.91</v>
      </c>
      <c r="F15" s="9">
        <f>+'ingreso mes '!F380</f>
        <v>1608</v>
      </c>
      <c r="G15" s="9">
        <f>+'ingreso mes '!G380</f>
        <v>13</v>
      </c>
      <c r="H15" s="9">
        <f>+'ingreso mes '!H380</f>
        <v>1206.2299999999998</v>
      </c>
      <c r="I15" s="9">
        <f>+'ingreso mes '!I380</f>
        <v>12394.779999999999</v>
      </c>
      <c r="J15" s="9">
        <f>+'ingreso mes '!J380</f>
        <v>94.76</v>
      </c>
      <c r="K15" s="9">
        <f>+'ingreso mes '!K380</f>
        <v>42</v>
      </c>
      <c r="L15" s="9">
        <f>+'ingreso mes '!L380</f>
        <v>2105.66</v>
      </c>
      <c r="M15" s="9">
        <f>+'ingreso mes '!M380</f>
        <v>5519.18</v>
      </c>
      <c r="N15" s="9">
        <f>+'ingreso mes '!N380</f>
        <v>1089.03</v>
      </c>
      <c r="O15" s="9">
        <f>+'ingreso mes '!O380</f>
        <v>750</v>
      </c>
      <c r="P15" s="9">
        <f>+'ingreso mes '!P380</f>
        <v>68.5</v>
      </c>
      <c r="Q15" s="9">
        <f>+'ingreso mes '!Q380</f>
        <v>3437.1400000000003</v>
      </c>
      <c r="R15" s="9">
        <f>+'ingreso mes '!R380</f>
        <v>0</v>
      </c>
      <c r="S15" s="9">
        <f>+'ingreso mes '!S380</f>
        <v>28328.280000000002</v>
      </c>
      <c r="T15" s="9">
        <f>+'ingreso mes '!T380</f>
        <v>5272.15</v>
      </c>
      <c r="U15" s="9">
        <f>+'ingreso mes '!U380</f>
        <v>0</v>
      </c>
      <c r="V15" s="9">
        <f>+'ingreso mes '!V380</f>
        <v>5272.15</v>
      </c>
      <c r="W15" s="9">
        <f>+'ingreso mes '!W380</f>
        <v>563.94000000000017</v>
      </c>
      <c r="X15" s="9">
        <f>+'ingreso mes '!X380</f>
        <v>40.840000000000003</v>
      </c>
      <c r="Y15" s="9">
        <f>+'ingreso mes '!Y380</f>
        <v>1035.6200000000001</v>
      </c>
      <c r="Z15" s="9">
        <f>+'ingreso mes '!Z380</f>
        <v>56</v>
      </c>
      <c r="AA15" s="9">
        <f>+'ingreso mes '!AA380</f>
        <v>1696.3999999999999</v>
      </c>
      <c r="AB15" s="9">
        <f>+'ingreso mes '!AB380</f>
        <v>10283.799999999999</v>
      </c>
      <c r="AC15" s="9">
        <f>+'ingreso mes '!AC380</f>
        <v>10283.799999999999</v>
      </c>
      <c r="AD15" s="9">
        <f>+'ingreso mes '!AD380</f>
        <v>0</v>
      </c>
      <c r="AE15" s="9">
        <f>+'ingreso mes '!AE380</f>
        <v>51330.54</v>
      </c>
    </row>
    <row r="16" spans="1:31" ht="15.75">
      <c r="A16" s="41" t="s">
        <v>55</v>
      </c>
      <c r="B16" s="9">
        <f>+'ingreso mes '!B420</f>
        <v>6783.42</v>
      </c>
      <c r="C16" s="9">
        <f>+'ingreso mes '!C420</f>
        <v>0</v>
      </c>
      <c r="D16" s="9">
        <f>+'ingreso mes '!D420</f>
        <v>20.58</v>
      </c>
      <c r="E16" s="9">
        <f>+'ingreso mes '!E420</f>
        <v>6803.9999999999991</v>
      </c>
      <c r="F16" s="9">
        <f>+'ingreso mes '!F420</f>
        <v>2166.0010000000002</v>
      </c>
      <c r="G16" s="9">
        <f>+'ingreso mes '!G420</f>
        <v>11</v>
      </c>
      <c r="H16" s="9">
        <f>+'ingreso mes '!H420</f>
        <v>2326.15</v>
      </c>
      <c r="I16" s="9">
        <f>+'ingreso mes '!I420</f>
        <v>29113.700000000004</v>
      </c>
      <c r="J16" s="9">
        <f>+'ingreso mes '!J420</f>
        <v>309.33000000000004</v>
      </c>
      <c r="K16" s="9">
        <f>+'ingreso mes '!K420</f>
        <v>48</v>
      </c>
      <c r="L16" s="9">
        <f>+'ingreso mes '!L420</f>
        <v>5152.7199999999984</v>
      </c>
      <c r="M16" s="9">
        <f>+'ingreso mes '!M420</f>
        <v>5472.48</v>
      </c>
      <c r="N16" s="9">
        <f>+'ingreso mes '!N420</f>
        <v>1681.62</v>
      </c>
      <c r="O16" s="9">
        <f>+'ingreso mes '!O420</f>
        <v>10356</v>
      </c>
      <c r="P16" s="9">
        <f>+'ingreso mes '!P420</f>
        <v>159</v>
      </c>
      <c r="Q16" s="9">
        <f>+'ingreso mes '!Q420</f>
        <v>23812.350000000002</v>
      </c>
      <c r="R16" s="9">
        <f>+'ingreso mes '!R420</f>
        <v>0</v>
      </c>
      <c r="S16" s="9">
        <f>+'ingreso mes '!S420</f>
        <v>80608.35100000001</v>
      </c>
      <c r="T16" s="9">
        <f>+'ingreso mes '!T420</f>
        <v>4370.96</v>
      </c>
      <c r="U16" s="9">
        <f>+'ingreso mes '!U420</f>
        <v>0</v>
      </c>
      <c r="V16" s="9">
        <f>+'ingreso mes '!V420</f>
        <v>4370.96</v>
      </c>
      <c r="W16" s="9">
        <f>+'ingreso mes '!W420</f>
        <v>1.3900000000000001</v>
      </c>
      <c r="X16" s="9">
        <f>+'ingreso mes '!X420</f>
        <v>33</v>
      </c>
      <c r="Y16" s="9">
        <f>+'ingreso mes '!Y420</f>
        <v>105.03</v>
      </c>
      <c r="Z16" s="9">
        <f>+'ingreso mes '!Z420</f>
        <v>107.5</v>
      </c>
      <c r="AA16" s="9">
        <f>+'ingreso mes '!AA420</f>
        <v>246.92000000000002</v>
      </c>
      <c r="AB16" s="9">
        <f>+'ingreso mes '!AB420</f>
        <v>21308.58</v>
      </c>
      <c r="AC16" s="9">
        <f>+'ingreso mes '!AC420</f>
        <v>21308.58</v>
      </c>
      <c r="AD16" s="9">
        <f>+'ingreso mes '!AD420</f>
        <v>0</v>
      </c>
      <c r="AE16" s="9">
        <f>+'ingreso mes '!AE420</f>
        <v>113338.81099999999</v>
      </c>
    </row>
    <row r="17" spans="1:31" ht="15.75">
      <c r="A17" s="41" t="s">
        <v>56</v>
      </c>
      <c r="B17" s="9">
        <f>+'ingreso mes '!B460</f>
        <v>14999.95</v>
      </c>
      <c r="C17" s="9">
        <f>+'ingreso mes '!C460</f>
        <v>0</v>
      </c>
      <c r="D17" s="9">
        <f>+'ingreso mes '!D460</f>
        <v>13.72</v>
      </c>
      <c r="E17" s="9">
        <f>+'ingreso mes '!E460</f>
        <v>15013.67</v>
      </c>
      <c r="F17" s="9">
        <f>+'ingreso mes '!F460</f>
        <v>1285</v>
      </c>
      <c r="G17" s="9">
        <f>+'ingreso mes '!G460</f>
        <v>4</v>
      </c>
      <c r="H17" s="9">
        <f>+'ingreso mes '!H460</f>
        <v>624.73</v>
      </c>
      <c r="I17" s="9">
        <f>+'ingreso mes '!I460</f>
        <v>20252.12</v>
      </c>
      <c r="J17" s="9">
        <f>+'ingreso mes '!J460</f>
        <v>58.820000000000007</v>
      </c>
      <c r="K17" s="9">
        <f>+'ingreso mes '!K460</f>
        <v>36</v>
      </c>
      <c r="L17" s="9">
        <f>+'ingreso mes '!L460</f>
        <v>3612.5799999999995</v>
      </c>
      <c r="M17" s="9">
        <f>+'ingreso mes '!M460</f>
        <v>4728.8499999999995</v>
      </c>
      <c r="N17" s="9">
        <f>+'ingreso mes '!N460</f>
        <v>1288.04</v>
      </c>
      <c r="O17" s="9">
        <f>+'ingreso mes '!O460</f>
        <v>750</v>
      </c>
      <c r="P17" s="9">
        <f>+'ingreso mes '!P460</f>
        <v>35.5</v>
      </c>
      <c r="Q17" s="9">
        <f>+'ingreso mes '!Q460</f>
        <v>18724.52</v>
      </c>
      <c r="R17" s="9">
        <f>+'ingreso mes '!R460</f>
        <v>0</v>
      </c>
      <c r="S17" s="9">
        <f>+'ingreso mes '!S460</f>
        <v>51400.160000000003</v>
      </c>
      <c r="T17" s="9">
        <f>+'ingreso mes '!T460</f>
        <v>4096.7199999999993</v>
      </c>
      <c r="U17" s="9">
        <f>+'ingreso mes '!U460</f>
        <v>0</v>
      </c>
      <c r="V17" s="9">
        <f>+'ingreso mes '!V460</f>
        <v>4096.7199999999993</v>
      </c>
      <c r="W17" s="9">
        <f>+'ingreso mes '!W460</f>
        <v>0.59000000000000008</v>
      </c>
      <c r="X17" s="9">
        <f>+'ingreso mes '!X460</f>
        <v>11.71</v>
      </c>
      <c r="Y17" s="9">
        <f>+'ingreso mes '!Y460</f>
        <v>56.399999999999991</v>
      </c>
      <c r="Z17" s="9">
        <f>+'ingreso mes '!Z460</f>
        <v>90</v>
      </c>
      <c r="AA17" s="9">
        <f>+'ingreso mes '!AA460</f>
        <v>158.69999999999999</v>
      </c>
      <c r="AB17" s="9">
        <f>+'ingreso mes '!AB460</f>
        <v>9791.9499999999989</v>
      </c>
      <c r="AC17" s="9">
        <f>+'ingreso mes '!AC460</f>
        <v>9791.9499999999989</v>
      </c>
      <c r="AD17" s="9">
        <f>+'ingreso mes '!AD460</f>
        <v>0</v>
      </c>
      <c r="AE17" s="9">
        <f>+'ingreso mes '!AE460</f>
        <v>80461.2</v>
      </c>
    </row>
    <row r="18" spans="1:31" ht="16.5">
      <c r="A18" s="23"/>
      <c r="B18" s="9"/>
      <c r="C18" s="9"/>
      <c r="D18" s="9"/>
      <c r="E18" s="1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7"/>
      <c r="T18" s="9"/>
      <c r="U18" s="9"/>
      <c r="V18" s="17"/>
      <c r="W18" s="9"/>
      <c r="X18" s="9"/>
      <c r="Y18" s="9"/>
      <c r="Z18" s="9"/>
      <c r="AA18" s="17"/>
      <c r="AB18" s="9"/>
      <c r="AC18" s="17"/>
      <c r="AE18" s="17"/>
    </row>
    <row r="19" spans="1:31" ht="16.5">
      <c r="A19" s="23"/>
      <c r="B19" s="9"/>
      <c r="C19" s="9"/>
      <c r="D19" s="9"/>
      <c r="E19" s="1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7"/>
      <c r="T19" s="9"/>
      <c r="U19" s="9"/>
      <c r="V19" s="17"/>
      <c r="W19" s="9"/>
      <c r="X19" s="9"/>
      <c r="Y19" s="9"/>
      <c r="Z19" s="9"/>
      <c r="AA19" s="17"/>
      <c r="AB19" s="9"/>
      <c r="AC19" s="17"/>
      <c r="AE19" s="17"/>
    </row>
    <row r="20" spans="1:31" ht="15.75">
      <c r="A20" s="23"/>
      <c r="B20" s="9">
        <f>SUM(B6:B19)</f>
        <v>132426.91999999998</v>
      </c>
      <c r="C20" s="9">
        <f t="shared" ref="C20:AE20" si="0">SUM(C6:C19)</f>
        <v>6182.9999999999991</v>
      </c>
      <c r="D20" s="9">
        <f t="shared" si="0"/>
        <v>2164.3299999999995</v>
      </c>
      <c r="E20" s="9">
        <f t="shared" si="0"/>
        <v>140774.25000000003</v>
      </c>
      <c r="F20" s="9">
        <f t="shared" si="0"/>
        <v>20241.501</v>
      </c>
      <c r="G20" s="9">
        <f t="shared" si="0"/>
        <v>123</v>
      </c>
      <c r="H20" s="9">
        <f t="shared" si="0"/>
        <v>13359.429999999998</v>
      </c>
      <c r="I20" s="9">
        <f t="shared" si="0"/>
        <v>170799.95</v>
      </c>
      <c r="J20" s="9">
        <f t="shared" si="0"/>
        <v>2221.19</v>
      </c>
      <c r="K20" s="9">
        <f t="shared" si="0"/>
        <v>492</v>
      </c>
      <c r="L20" s="9">
        <f t="shared" si="0"/>
        <v>46995.200000000012</v>
      </c>
      <c r="M20" s="9">
        <f t="shared" si="0"/>
        <v>63683.389999999992</v>
      </c>
      <c r="N20" s="9">
        <f t="shared" si="0"/>
        <v>12872.530000000002</v>
      </c>
      <c r="O20" s="9">
        <f t="shared" si="0"/>
        <v>56370.58</v>
      </c>
      <c r="P20" s="9">
        <f t="shared" si="0"/>
        <v>1133.5</v>
      </c>
      <c r="Q20" s="9">
        <f t="shared" si="0"/>
        <v>272582.44000000006</v>
      </c>
      <c r="R20" s="9">
        <f t="shared" si="0"/>
        <v>0</v>
      </c>
      <c r="S20" s="9">
        <f t="shared" si="0"/>
        <v>660874.71100000013</v>
      </c>
      <c r="T20" s="9">
        <f t="shared" si="0"/>
        <v>57626.93</v>
      </c>
      <c r="U20" s="9">
        <f t="shared" si="0"/>
        <v>0</v>
      </c>
      <c r="V20" s="9">
        <f t="shared" si="0"/>
        <v>57626.93</v>
      </c>
      <c r="W20" s="9">
        <f t="shared" si="0"/>
        <v>4178.8400000000011</v>
      </c>
      <c r="X20" s="9">
        <f t="shared" si="0"/>
        <v>296.91000000000003</v>
      </c>
      <c r="Y20" s="9">
        <f t="shared" si="0"/>
        <v>11671.300000000003</v>
      </c>
      <c r="Z20" s="9">
        <f t="shared" si="0"/>
        <v>422.5</v>
      </c>
      <c r="AA20" s="9">
        <f t="shared" si="0"/>
        <v>16569.55</v>
      </c>
      <c r="AB20" s="9">
        <f t="shared" si="0"/>
        <v>180281.89999999997</v>
      </c>
      <c r="AC20" s="9">
        <f t="shared" si="0"/>
        <v>180281.89999999997</v>
      </c>
      <c r="AD20" s="9">
        <f t="shared" si="0"/>
        <v>0</v>
      </c>
      <c r="AE20" s="9">
        <f t="shared" si="0"/>
        <v>1056127.341</v>
      </c>
    </row>
    <row r="21" spans="1:31" ht="16.5">
      <c r="A21" s="23"/>
      <c r="B21" s="9"/>
      <c r="C21" s="9"/>
      <c r="D21" s="9"/>
      <c r="E21" s="1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7"/>
      <c r="T21" s="9"/>
      <c r="U21" s="9"/>
      <c r="V21" s="17"/>
      <c r="W21" s="9"/>
      <c r="X21" s="9"/>
      <c r="Y21" s="9"/>
      <c r="Z21" s="9"/>
      <c r="AA21" s="17"/>
      <c r="AB21" s="9"/>
      <c r="AC21" s="17"/>
      <c r="AE21" s="17"/>
    </row>
    <row r="22" spans="1:31" ht="16.5">
      <c r="A22" s="23"/>
      <c r="B22" s="9"/>
      <c r="C22" s="9"/>
      <c r="D22" s="9"/>
      <c r="E22" s="1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7"/>
      <c r="T22" s="9"/>
      <c r="U22" s="9"/>
      <c r="V22" s="17"/>
      <c r="W22" s="9"/>
      <c r="X22" s="9"/>
      <c r="Y22" s="9"/>
      <c r="Z22" s="9"/>
      <c r="AA22" s="17"/>
      <c r="AB22" s="9"/>
      <c r="AC22" s="17"/>
      <c r="AE22" s="17"/>
    </row>
    <row r="23" spans="1:31" ht="16.5">
      <c r="A23" s="23"/>
      <c r="B23" s="9"/>
      <c r="C23" s="9"/>
      <c r="D23" s="9"/>
      <c r="E23" s="1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7"/>
      <c r="T23" s="9"/>
      <c r="U23" s="9"/>
      <c r="V23" s="17"/>
      <c r="W23" s="9"/>
      <c r="X23" s="9"/>
      <c r="Y23" s="9"/>
      <c r="Z23" s="9"/>
      <c r="AA23" s="17"/>
      <c r="AB23" s="9"/>
      <c r="AC23" s="17"/>
      <c r="AE23" s="17"/>
    </row>
    <row r="24" spans="1:31" ht="16.5">
      <c r="A24" s="23"/>
      <c r="B24" s="9"/>
      <c r="C24" s="9"/>
      <c r="D24" s="9"/>
      <c r="E24" s="1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7"/>
      <c r="T24" s="9"/>
      <c r="U24" s="9"/>
      <c r="V24" s="17"/>
      <c r="W24" s="9"/>
      <c r="X24" s="9"/>
      <c r="Y24" s="9"/>
      <c r="Z24" s="9"/>
      <c r="AA24" s="17"/>
      <c r="AB24" s="9"/>
      <c r="AC24" s="17"/>
      <c r="AE24" s="17"/>
    </row>
    <row r="25" spans="1:31" ht="16.5">
      <c r="A25" s="23"/>
      <c r="B25" s="9"/>
      <c r="C25" s="9"/>
      <c r="D25" s="9"/>
      <c r="E25" s="1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7"/>
      <c r="T25" s="9"/>
      <c r="U25" s="9"/>
      <c r="V25" s="17"/>
      <c r="W25" s="9"/>
      <c r="X25" s="9"/>
      <c r="Y25" s="9"/>
      <c r="Z25" s="9"/>
      <c r="AA25" s="17"/>
      <c r="AB25" s="9"/>
      <c r="AC25" s="17"/>
      <c r="AE25" s="17"/>
    </row>
    <row r="26" spans="1:31" ht="16.5">
      <c r="A26" s="23"/>
      <c r="B26" s="9"/>
      <c r="C26" s="9"/>
      <c r="D26" s="9"/>
      <c r="E26" s="1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7"/>
      <c r="T26" s="9"/>
      <c r="U26" s="9"/>
      <c r="V26" s="17"/>
      <c r="W26" s="9"/>
      <c r="X26" s="9"/>
      <c r="Y26" s="9"/>
      <c r="Z26" s="9"/>
      <c r="AA26" s="17"/>
      <c r="AB26" s="9"/>
      <c r="AC26" s="17"/>
      <c r="AE26" s="17"/>
    </row>
    <row r="27" spans="1:31" ht="16.5">
      <c r="A27" s="22"/>
      <c r="B27" s="9"/>
      <c r="C27" s="9"/>
      <c r="D27" s="9"/>
      <c r="E27" s="1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7"/>
      <c r="T27" s="9"/>
      <c r="U27" s="9"/>
      <c r="V27" s="17"/>
      <c r="W27" s="9"/>
      <c r="X27" s="9"/>
      <c r="Y27" s="9"/>
      <c r="Z27" s="9"/>
      <c r="AA27" s="17"/>
      <c r="AB27" s="9"/>
      <c r="AC27" s="17"/>
      <c r="AE27" s="17"/>
    </row>
    <row r="28" spans="1:31" ht="15.75">
      <c r="A28" s="22"/>
      <c r="B28" s="9">
        <f>SUM(B7:B27)</f>
        <v>261024.18999999994</v>
      </c>
      <c r="C28" s="9">
        <f t="shared" ref="C28:AE28" si="1">SUM(C7:C27)</f>
        <v>12365.999999999998</v>
      </c>
      <c r="D28" s="9">
        <f t="shared" si="1"/>
        <v>4297.7899999999991</v>
      </c>
      <c r="E28" s="9">
        <f t="shared" si="1"/>
        <v>277687.98000000004</v>
      </c>
      <c r="F28" s="9">
        <f t="shared" si="1"/>
        <v>38057.502</v>
      </c>
      <c r="G28" s="9">
        <f t="shared" si="1"/>
        <v>231</v>
      </c>
      <c r="H28" s="9">
        <f t="shared" si="1"/>
        <v>25592.399999999998</v>
      </c>
      <c r="I28" s="9">
        <f t="shared" si="1"/>
        <v>332308.11</v>
      </c>
      <c r="J28" s="9">
        <f t="shared" si="1"/>
        <v>4058.3999999999996</v>
      </c>
      <c r="K28" s="9">
        <f t="shared" si="1"/>
        <v>930</v>
      </c>
      <c r="L28" s="9">
        <f t="shared" si="1"/>
        <v>91387.760000000024</v>
      </c>
      <c r="M28" s="9">
        <f t="shared" si="1"/>
        <v>120968.37999999999</v>
      </c>
      <c r="N28" s="9">
        <f t="shared" si="1"/>
        <v>24731.070000000003</v>
      </c>
      <c r="O28" s="9">
        <f t="shared" si="1"/>
        <v>112741.16</v>
      </c>
      <c r="P28" s="9">
        <f t="shared" si="1"/>
        <v>2169.5</v>
      </c>
      <c r="Q28" s="9">
        <f t="shared" si="1"/>
        <v>534094.60000000009</v>
      </c>
      <c r="R28" s="9">
        <f t="shared" si="1"/>
        <v>0</v>
      </c>
      <c r="S28" s="9">
        <f t="shared" si="1"/>
        <v>1287269.8820000002</v>
      </c>
      <c r="T28" s="9">
        <f t="shared" si="1"/>
        <v>110160.58</v>
      </c>
      <c r="U28" s="9">
        <f t="shared" si="1"/>
        <v>0</v>
      </c>
      <c r="V28" s="9">
        <f t="shared" si="1"/>
        <v>110160.58</v>
      </c>
      <c r="W28" s="9">
        <f t="shared" si="1"/>
        <v>8357.4700000000012</v>
      </c>
      <c r="X28" s="9">
        <f t="shared" si="1"/>
        <v>567.4</v>
      </c>
      <c r="Y28" s="9">
        <f t="shared" si="1"/>
        <v>23275.300000000003</v>
      </c>
      <c r="Z28" s="9">
        <f t="shared" si="1"/>
        <v>845</v>
      </c>
      <c r="AA28" s="9">
        <f t="shared" si="1"/>
        <v>33045.17</v>
      </c>
      <c r="AB28" s="9">
        <f t="shared" si="1"/>
        <v>343332.26999999996</v>
      </c>
      <c r="AC28" s="9">
        <f t="shared" si="1"/>
        <v>343332.26999999996</v>
      </c>
      <c r="AD28" s="9">
        <f t="shared" si="1"/>
        <v>0</v>
      </c>
      <c r="AE28" s="9">
        <f t="shared" si="1"/>
        <v>2051495.882</v>
      </c>
    </row>
    <row r="29" spans="1:31" ht="16.5">
      <c r="A29" s="22"/>
      <c r="B29" s="9"/>
      <c r="C29" s="9"/>
      <c r="D29" s="9"/>
      <c r="E29" s="1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7"/>
      <c r="T29" s="9"/>
      <c r="U29" s="9"/>
      <c r="V29" s="17"/>
      <c r="W29" s="9"/>
      <c r="X29" s="9"/>
      <c r="Y29" s="9"/>
      <c r="Z29" s="9"/>
      <c r="AA29" s="17"/>
      <c r="AB29" s="9"/>
      <c r="AC29" s="17"/>
      <c r="AE29" s="17"/>
    </row>
    <row r="30" spans="1:31" ht="16.5">
      <c r="A30" s="22"/>
      <c r="B30" s="9"/>
      <c r="C30" s="9"/>
      <c r="D30" s="9"/>
      <c r="E30" s="1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7"/>
      <c r="T30" s="9"/>
      <c r="U30" s="9"/>
      <c r="V30" s="17"/>
      <c r="W30" s="9"/>
      <c r="X30" s="9"/>
      <c r="Y30" s="9"/>
      <c r="Z30" s="9"/>
      <c r="AA30" s="17"/>
      <c r="AB30" s="9"/>
      <c r="AC30" s="17"/>
      <c r="AE30" s="17"/>
    </row>
    <row r="31" spans="1:31" ht="16.5">
      <c r="A31" s="22"/>
      <c r="B31" s="9"/>
      <c r="C31" s="9"/>
      <c r="D31" s="9"/>
      <c r="E31" s="17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7"/>
      <c r="T31" s="9"/>
      <c r="U31" s="9"/>
      <c r="V31" s="17"/>
      <c r="W31" s="9"/>
      <c r="X31" s="9"/>
      <c r="Y31" s="9"/>
      <c r="Z31" s="9"/>
      <c r="AA31" s="17"/>
      <c r="AB31" s="9"/>
      <c r="AC31" s="17"/>
      <c r="AE31" s="17"/>
    </row>
    <row r="32" spans="1:31" ht="16.5">
      <c r="A32" s="22"/>
      <c r="B32" s="9"/>
      <c r="C32" s="9"/>
      <c r="D32" s="9"/>
      <c r="E32" s="17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7"/>
      <c r="T32" s="9"/>
      <c r="U32" s="9"/>
      <c r="V32" s="17"/>
      <c r="W32" s="9"/>
      <c r="X32" s="9"/>
      <c r="Y32" s="9"/>
      <c r="Z32" s="9"/>
      <c r="AA32" s="17"/>
      <c r="AB32" s="9"/>
      <c r="AC32" s="17"/>
      <c r="AE32" s="17"/>
    </row>
    <row r="33" spans="1:31" ht="16.5">
      <c r="A33" s="22"/>
      <c r="B33" s="9"/>
      <c r="C33" s="9"/>
      <c r="D33" s="9"/>
      <c r="E33" s="1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7"/>
      <c r="T33" s="9"/>
      <c r="U33" s="9"/>
      <c r="V33" s="17"/>
      <c r="W33" s="9"/>
      <c r="X33" s="9"/>
      <c r="Y33" s="9"/>
      <c r="Z33" s="9"/>
      <c r="AA33" s="17"/>
      <c r="AB33" s="9"/>
      <c r="AC33" s="17"/>
      <c r="AE33" s="17"/>
    </row>
    <row r="34" spans="1:31" ht="16.5">
      <c r="A34" s="22"/>
      <c r="B34" s="9"/>
      <c r="C34" s="9"/>
      <c r="D34" s="9"/>
      <c r="E34" s="1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7"/>
      <c r="T34" s="9"/>
      <c r="U34" s="9"/>
      <c r="V34" s="17"/>
      <c r="W34" s="9"/>
      <c r="X34" s="9"/>
      <c r="Y34" s="9"/>
      <c r="Z34" s="9"/>
      <c r="AA34" s="17"/>
      <c r="AB34" s="9"/>
      <c r="AC34" s="17"/>
      <c r="AE34" s="17"/>
    </row>
    <row r="35" spans="1:31" ht="16.5">
      <c r="A35" s="22"/>
      <c r="B35" s="9"/>
      <c r="C35" s="9"/>
      <c r="D35" s="9"/>
      <c r="E35" s="1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7"/>
      <c r="T35" s="9"/>
      <c r="U35" s="9"/>
      <c r="V35" s="17"/>
      <c r="W35" s="9"/>
      <c r="X35" s="9"/>
      <c r="Y35" s="9"/>
      <c r="Z35" s="9"/>
      <c r="AA35" s="17"/>
      <c r="AB35" s="9"/>
      <c r="AC35" s="17"/>
      <c r="AE35" s="17"/>
    </row>
    <row r="36" spans="1:31" ht="16.5">
      <c r="A36" s="22"/>
      <c r="B36" s="9"/>
      <c r="C36" s="9"/>
      <c r="D36" s="9"/>
      <c r="E36" s="1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7"/>
      <c r="T36" s="9"/>
      <c r="U36" s="9"/>
      <c r="V36" s="17"/>
      <c r="W36" s="9"/>
      <c r="X36" s="9"/>
      <c r="Y36" s="9"/>
      <c r="Z36" s="9"/>
      <c r="AA36" s="17"/>
      <c r="AB36" s="9"/>
      <c r="AC36" s="17"/>
      <c r="AE36" s="17"/>
    </row>
    <row r="37" spans="1:31" ht="16.5">
      <c r="A37" s="22"/>
      <c r="B37" s="9"/>
      <c r="C37" s="9"/>
      <c r="D37" s="9"/>
      <c r="E37" s="1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7"/>
      <c r="T37" s="9"/>
      <c r="U37" s="9"/>
      <c r="V37" s="17"/>
      <c r="W37" s="9"/>
      <c r="X37" s="9"/>
      <c r="Y37" s="9"/>
      <c r="Z37" s="9"/>
      <c r="AA37" s="17"/>
      <c r="AB37" s="9"/>
      <c r="AC37" s="17"/>
      <c r="AE37" s="17"/>
    </row>
    <row r="38" spans="1:31" ht="16.5">
      <c r="A38" s="22"/>
      <c r="B38" s="9"/>
      <c r="C38" s="9"/>
      <c r="D38" s="9"/>
      <c r="E38" s="1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7"/>
      <c r="T38" s="9"/>
      <c r="U38" s="9"/>
      <c r="V38" s="17"/>
      <c r="W38" s="9"/>
      <c r="X38" s="9"/>
      <c r="Y38" s="9"/>
      <c r="Z38" s="9"/>
      <c r="AA38" s="17"/>
      <c r="AB38" s="9"/>
      <c r="AC38" s="17"/>
      <c r="AE38" s="17"/>
    </row>
    <row r="39" spans="1:31" ht="16.5">
      <c r="A39" s="22"/>
      <c r="B39" s="9"/>
      <c r="C39" s="9"/>
      <c r="D39" s="9"/>
      <c r="E39" s="1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7"/>
      <c r="T39" s="9"/>
      <c r="U39" s="9"/>
      <c r="V39" s="17"/>
      <c r="W39" s="9"/>
      <c r="X39" s="9"/>
      <c r="Y39" s="9"/>
      <c r="Z39" s="9"/>
      <c r="AA39" s="17"/>
      <c r="AB39" s="9"/>
      <c r="AC39" s="17"/>
      <c r="AE39" s="17"/>
    </row>
    <row r="40" spans="1:31" ht="16.5">
      <c r="A40" s="22"/>
      <c r="B40" s="9"/>
      <c r="C40" s="9"/>
      <c r="D40" s="9"/>
      <c r="E40" s="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7"/>
      <c r="T40" s="9"/>
      <c r="U40" s="9"/>
      <c r="V40" s="17"/>
      <c r="W40" s="9"/>
      <c r="X40" s="9"/>
      <c r="Y40" s="9"/>
      <c r="Z40" s="9"/>
      <c r="AA40" s="17"/>
      <c r="AB40" s="9"/>
      <c r="AC40" s="17"/>
      <c r="AE40" s="17"/>
    </row>
    <row r="41" spans="1:31" ht="16.5">
      <c r="A41" s="22"/>
      <c r="B41" s="9"/>
      <c r="C41" s="9"/>
      <c r="D41" s="9"/>
      <c r="E41" s="1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7"/>
      <c r="T41" s="9"/>
      <c r="U41" s="9"/>
      <c r="V41" s="17"/>
      <c r="W41" s="9"/>
      <c r="X41" s="9"/>
      <c r="Y41" s="9"/>
      <c r="Z41" s="9"/>
      <c r="AA41" s="17"/>
      <c r="AB41" s="9"/>
      <c r="AC41" s="17"/>
      <c r="AE41" s="17"/>
    </row>
    <row r="42" spans="1:31" ht="16.5">
      <c r="A42" s="22"/>
      <c r="B42" s="9"/>
      <c r="C42" s="9"/>
      <c r="D42" s="9"/>
      <c r="E42" s="1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7"/>
      <c r="T42" s="9"/>
      <c r="U42" s="9"/>
      <c r="V42" s="17"/>
      <c r="W42" s="9"/>
      <c r="X42" s="9"/>
      <c r="Y42" s="9"/>
      <c r="Z42" s="9"/>
      <c r="AA42" s="17"/>
      <c r="AB42" s="9"/>
      <c r="AC42" s="17"/>
      <c r="AE42" s="17"/>
    </row>
    <row r="43" spans="1:31" ht="16.5">
      <c r="A43" s="22"/>
      <c r="B43" s="9"/>
      <c r="C43" s="9"/>
      <c r="D43" s="9"/>
      <c r="E43" s="1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7"/>
      <c r="T43" s="9"/>
      <c r="U43" s="9"/>
      <c r="V43" s="17"/>
      <c r="W43" s="9"/>
      <c r="X43" s="9"/>
      <c r="Y43" s="9"/>
      <c r="Z43" s="9"/>
      <c r="AA43" s="17"/>
      <c r="AB43" s="9"/>
      <c r="AC43" s="17"/>
      <c r="AE43" s="17"/>
    </row>
    <row r="44" spans="1:31" ht="16.5">
      <c r="A44" s="22"/>
      <c r="B44" s="9"/>
      <c r="C44" s="9"/>
      <c r="D44" s="9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7"/>
      <c r="T44" s="9"/>
      <c r="U44" s="9"/>
      <c r="V44" s="17"/>
      <c r="W44" s="9"/>
      <c r="X44" s="9"/>
      <c r="Y44" s="9"/>
      <c r="Z44" s="9"/>
      <c r="AA44" s="17"/>
      <c r="AB44" s="9"/>
      <c r="AC44" s="17"/>
      <c r="AE44" s="17"/>
    </row>
    <row r="45" spans="1:31" ht="16.5">
      <c r="A45" s="22"/>
      <c r="B45" s="9"/>
      <c r="C45" s="9"/>
      <c r="D45" s="9"/>
      <c r="E45" s="1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7"/>
      <c r="T45" s="9"/>
      <c r="U45" s="9"/>
      <c r="V45" s="17"/>
      <c r="W45" s="9"/>
      <c r="X45" s="9"/>
      <c r="Y45" s="9"/>
      <c r="Z45" s="9"/>
      <c r="AA45" s="17"/>
      <c r="AB45" s="9"/>
      <c r="AC45" s="17"/>
      <c r="AE45" s="17"/>
    </row>
    <row r="46" spans="1:31" ht="16.5">
      <c r="A46" s="22"/>
      <c r="B46" s="9"/>
      <c r="C46" s="9"/>
      <c r="D46" s="9"/>
      <c r="E46" s="17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7"/>
      <c r="T46" s="9"/>
      <c r="U46" s="9"/>
      <c r="V46" s="17"/>
      <c r="W46" s="9"/>
      <c r="X46" s="9"/>
      <c r="Y46" s="9"/>
      <c r="Z46" s="9"/>
      <c r="AA46" s="17"/>
      <c r="AB46" s="9"/>
      <c r="AC46" s="17"/>
      <c r="AE46" s="17"/>
    </row>
    <row r="47" spans="1:31" ht="16.5">
      <c r="A47" s="22"/>
      <c r="B47" s="9"/>
      <c r="C47" s="9"/>
      <c r="D47" s="9"/>
      <c r="E47" s="1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7"/>
      <c r="T47" s="9"/>
      <c r="U47" s="9"/>
      <c r="V47" s="17"/>
      <c r="W47" s="9"/>
      <c r="X47" s="9"/>
      <c r="Y47" s="9"/>
      <c r="Z47" s="9"/>
      <c r="AA47" s="17"/>
      <c r="AB47" s="9"/>
      <c r="AC47" s="17"/>
      <c r="AE47" s="17"/>
    </row>
    <row r="48" spans="1:31" ht="16.5">
      <c r="A48" s="22"/>
      <c r="B48" s="9"/>
      <c r="C48" s="9"/>
      <c r="D48" s="9"/>
      <c r="E48" s="1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7"/>
      <c r="T48" s="9"/>
      <c r="U48" s="9"/>
      <c r="V48" s="17"/>
      <c r="W48" s="9"/>
      <c r="X48" s="9"/>
      <c r="Y48" s="9"/>
      <c r="Z48" s="9"/>
      <c r="AA48" s="17"/>
      <c r="AB48" s="9"/>
      <c r="AC48" s="17"/>
      <c r="AE48" s="17"/>
    </row>
    <row r="49" spans="1:31" ht="16.5">
      <c r="A49" s="22"/>
      <c r="B49" s="9"/>
      <c r="C49" s="9"/>
      <c r="D49" s="9"/>
      <c r="E49" s="1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7"/>
      <c r="T49" s="9"/>
      <c r="U49" s="9"/>
      <c r="V49" s="17"/>
      <c r="W49" s="9"/>
      <c r="X49" s="9"/>
      <c r="Y49" s="9"/>
      <c r="Z49" s="9"/>
      <c r="AA49" s="17"/>
      <c r="AB49" s="9"/>
      <c r="AC49" s="17"/>
      <c r="AE49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72"/>
  <sheetViews>
    <sheetView workbookViewId="0">
      <selection activeCell="E12" sqref="E12"/>
    </sheetView>
  </sheetViews>
  <sheetFormatPr baseColWidth="10" defaultRowHeight="15"/>
  <cols>
    <col min="1" max="1" width="11.5703125" customWidth="1"/>
    <col min="2" max="2" width="8.7109375" customWidth="1"/>
    <col min="3" max="3" width="7.28515625" customWidth="1"/>
    <col min="4" max="4" width="10.5703125" customWidth="1"/>
    <col min="5" max="5" width="11.7109375" customWidth="1"/>
    <col min="6" max="6" width="11.85546875" customWidth="1"/>
    <col min="7" max="7" width="11.28515625" customWidth="1"/>
    <col min="8" max="8" width="11" customWidth="1"/>
    <col min="9" max="10" width="11.5703125" customWidth="1"/>
    <col min="11" max="11" width="11.28515625" customWidth="1"/>
    <col min="12" max="12" width="11" customWidth="1"/>
    <col min="13" max="14" width="9.85546875" customWidth="1"/>
    <col min="15" max="15" width="10.5703125" customWidth="1"/>
    <col min="16" max="16" width="11" customWidth="1"/>
    <col min="17" max="17" width="14.7109375" customWidth="1"/>
    <col min="18" max="18" width="9.5703125" customWidth="1"/>
    <col min="19" max="19" width="9.140625" customWidth="1"/>
  </cols>
  <sheetData>
    <row r="1" spans="1:19" ht="18.75">
      <c r="D1" s="118" t="s">
        <v>85</v>
      </c>
    </row>
    <row r="2" spans="1:19" ht="21">
      <c r="C2" s="74" t="s">
        <v>28</v>
      </c>
    </row>
    <row r="3" spans="1:19" ht="21">
      <c r="A3" s="280" t="s">
        <v>62</v>
      </c>
      <c r="B3" s="280"/>
      <c r="C3" s="280"/>
      <c r="D3" s="129">
        <v>42005</v>
      </c>
      <c r="E3" s="129">
        <v>42036</v>
      </c>
      <c r="F3" s="129">
        <v>42064</v>
      </c>
      <c r="G3" s="129">
        <v>42095</v>
      </c>
      <c r="H3" s="129">
        <v>42125</v>
      </c>
      <c r="I3" s="129">
        <v>42156</v>
      </c>
      <c r="J3" s="129">
        <v>42186</v>
      </c>
      <c r="K3" s="129">
        <v>42217</v>
      </c>
      <c r="L3" s="129">
        <v>42248</v>
      </c>
      <c r="M3" s="129">
        <v>42278</v>
      </c>
      <c r="N3" s="129">
        <v>42309</v>
      </c>
      <c r="O3" s="129">
        <v>42339</v>
      </c>
      <c r="P3" s="148" t="s">
        <v>61</v>
      </c>
      <c r="Q3" s="144" t="s">
        <v>76</v>
      </c>
      <c r="R3" s="277" t="s">
        <v>81</v>
      </c>
      <c r="S3" s="277"/>
    </row>
    <row r="4" spans="1:19" ht="20.100000000000001" customHeight="1">
      <c r="A4" s="71">
        <v>85119001</v>
      </c>
      <c r="B4" s="278" t="s">
        <v>0</v>
      </c>
      <c r="C4" s="279"/>
      <c r="D4" s="149">
        <v>6561.1</v>
      </c>
      <c r="E4" s="149">
        <v>15927.71</v>
      </c>
      <c r="F4" s="149">
        <v>12352.8</v>
      </c>
      <c r="G4" s="149">
        <v>15089</v>
      </c>
      <c r="H4" s="70">
        <v>5042.25</v>
      </c>
      <c r="I4" s="70">
        <v>10807.57</v>
      </c>
      <c r="J4" s="149">
        <f>+'ingreso mes '!A262</f>
        <v>0</v>
      </c>
      <c r="K4" s="149">
        <f>+'ingreso mes '!A302</f>
        <v>0</v>
      </c>
      <c r="L4" s="149"/>
      <c r="M4" s="149"/>
      <c r="N4" s="149"/>
      <c r="O4" s="149"/>
      <c r="P4" s="150">
        <f>SUM(D4:O4)</f>
        <v>65780.429999999993</v>
      </c>
      <c r="Q4" s="151"/>
      <c r="R4" s="151" t="s">
        <v>82</v>
      </c>
      <c r="S4" s="151" t="s">
        <v>83</v>
      </c>
    </row>
    <row r="5" spans="1:19" ht="20.100000000000001" customHeight="1">
      <c r="A5" s="71">
        <v>85119003</v>
      </c>
      <c r="B5" s="278" t="s">
        <v>1</v>
      </c>
      <c r="C5" s="279"/>
      <c r="D5" s="149">
        <v>3.43</v>
      </c>
      <c r="E5" s="149">
        <v>0</v>
      </c>
      <c r="F5" s="149">
        <v>0</v>
      </c>
      <c r="G5" s="149">
        <v>0</v>
      </c>
      <c r="H5" s="70">
        <v>0</v>
      </c>
      <c r="I5" s="70">
        <f>+'ingreso mes '!B222</f>
        <v>0</v>
      </c>
      <c r="J5" s="149">
        <f>+'ingreso mes '!B262</f>
        <v>0</v>
      </c>
      <c r="K5" s="149">
        <f>+'ingreso mes '!B302</f>
        <v>0</v>
      </c>
      <c r="L5" s="149"/>
      <c r="M5" s="149"/>
      <c r="N5" s="149"/>
      <c r="O5" s="149"/>
      <c r="P5" s="150">
        <f>SUM(D5:O5)</f>
        <v>3.43</v>
      </c>
      <c r="Q5" s="151"/>
      <c r="R5" s="151"/>
      <c r="S5" s="58"/>
    </row>
    <row r="6" spans="1:19" ht="20.100000000000001" customHeight="1">
      <c r="A6" s="71">
        <v>85119018</v>
      </c>
      <c r="B6" s="278" t="s">
        <v>2</v>
      </c>
      <c r="C6" s="279"/>
      <c r="D6" s="149">
        <f>+'ingreso mes '!C29</f>
        <v>0</v>
      </c>
      <c r="E6" s="149">
        <v>34.299999999999997</v>
      </c>
      <c r="F6" s="149">
        <v>833.49</v>
      </c>
      <c r="G6" s="149">
        <v>41.16</v>
      </c>
      <c r="H6" s="70">
        <v>968.97</v>
      </c>
      <c r="I6" s="70">
        <v>1040.53</v>
      </c>
      <c r="J6" s="149">
        <f>+'ingreso mes '!C262</f>
        <v>0</v>
      </c>
      <c r="K6" s="149">
        <f>+'ingreso mes '!C302</f>
        <v>0</v>
      </c>
      <c r="L6" s="149"/>
      <c r="M6" s="149"/>
      <c r="N6" s="149"/>
      <c r="O6" s="149"/>
      <c r="P6" s="150">
        <f>SUM(D6:O6)</f>
        <v>2918.45</v>
      </c>
      <c r="Q6" s="151"/>
      <c r="R6" s="151"/>
      <c r="S6" s="58"/>
    </row>
    <row r="7" spans="1:19" ht="16.5">
      <c r="A7" s="59">
        <v>21310001</v>
      </c>
      <c r="B7" s="60" t="s">
        <v>22</v>
      </c>
      <c r="C7" s="61"/>
      <c r="D7" s="149">
        <f>SUM(D4:D6)</f>
        <v>6564.5300000000007</v>
      </c>
      <c r="E7" s="149">
        <f t="shared" ref="E7:G7" si="0">SUM(E4:E6)</f>
        <v>15962.009999999998</v>
      </c>
      <c r="F7" s="149">
        <f t="shared" si="0"/>
        <v>13186.289999999999</v>
      </c>
      <c r="G7" s="149">
        <f t="shared" si="0"/>
        <v>15130.16</v>
      </c>
      <c r="H7" s="70">
        <f t="shared" ref="H7" si="1">SUM(H4:H6)</f>
        <v>6011.22</v>
      </c>
      <c r="I7" s="70">
        <f t="shared" ref="I7" si="2">SUM(I4:I6)</f>
        <v>11848.1</v>
      </c>
      <c r="J7" s="149">
        <f t="shared" ref="J7:K7" si="3">SUM(J4:J6)</f>
        <v>0</v>
      </c>
      <c r="K7" s="149">
        <f t="shared" si="3"/>
        <v>0</v>
      </c>
      <c r="L7" s="149"/>
      <c r="M7" s="149"/>
      <c r="N7" s="149"/>
      <c r="O7" s="149"/>
      <c r="P7" s="150">
        <f>SUM(D7:O7)</f>
        <v>68702.310000000012</v>
      </c>
      <c r="Q7" s="151">
        <v>68702.31</v>
      </c>
      <c r="R7" s="149">
        <f>Q7-P7</f>
        <v>0</v>
      </c>
      <c r="S7" s="58"/>
    </row>
    <row r="8" spans="1:19" ht="16.5" customHeight="1">
      <c r="A8" s="87"/>
      <c r="B8" s="88"/>
      <c r="C8" s="89"/>
      <c r="D8" s="152"/>
      <c r="E8" s="152"/>
      <c r="F8" s="152"/>
      <c r="G8" s="152"/>
      <c r="H8" s="84"/>
      <c r="I8" s="84"/>
      <c r="J8" s="152"/>
      <c r="K8" s="152"/>
      <c r="L8" s="152"/>
      <c r="M8" s="152"/>
      <c r="N8" s="152"/>
      <c r="O8" s="152"/>
      <c r="P8" s="153"/>
      <c r="Q8" s="154"/>
      <c r="R8" s="154"/>
    </row>
    <row r="9" spans="1:19" ht="16.5" customHeight="1">
      <c r="A9" s="87"/>
      <c r="B9" s="88"/>
      <c r="C9" s="90" t="s">
        <v>75</v>
      </c>
      <c r="D9" s="155">
        <v>15375</v>
      </c>
      <c r="E9" s="155">
        <v>15375</v>
      </c>
      <c r="F9" s="155">
        <v>15375</v>
      </c>
      <c r="G9" s="155">
        <v>15375</v>
      </c>
      <c r="H9" s="91">
        <v>15375</v>
      </c>
      <c r="I9" s="91">
        <v>15375</v>
      </c>
      <c r="J9" s="155">
        <v>15375</v>
      </c>
      <c r="K9" s="155">
        <v>15375</v>
      </c>
      <c r="L9" s="155">
        <v>15375</v>
      </c>
      <c r="M9" s="155">
        <v>15375</v>
      </c>
      <c r="N9" s="155">
        <v>15375</v>
      </c>
      <c r="O9" s="155">
        <v>15375</v>
      </c>
      <c r="P9" s="153">
        <f>SUM(D9:O9)</f>
        <v>184500</v>
      </c>
      <c r="Q9" s="154"/>
      <c r="R9" s="154"/>
    </row>
    <row r="10" spans="1:19" ht="16.5" customHeight="1">
      <c r="A10" s="87"/>
      <c r="B10" s="88"/>
      <c r="C10" s="90" t="s">
        <v>69</v>
      </c>
      <c r="D10" s="155">
        <f>D7/153.75</f>
        <v>42.696130081300815</v>
      </c>
      <c r="E10" s="155">
        <f t="shared" ref="E10:I10" si="4">E7/153.75</f>
        <v>103.81795121951218</v>
      </c>
      <c r="F10" s="155">
        <f t="shared" si="4"/>
        <v>85.764487804878044</v>
      </c>
      <c r="G10" s="155">
        <f t="shared" si="4"/>
        <v>98.407544715447159</v>
      </c>
      <c r="H10" s="91">
        <f t="shared" si="4"/>
        <v>39.097365853658538</v>
      </c>
      <c r="I10" s="91">
        <f t="shared" si="4"/>
        <v>77.060813008130083</v>
      </c>
      <c r="J10" s="155">
        <f t="shared" ref="J10:O10" si="5">J7/153.75</f>
        <v>0</v>
      </c>
      <c r="K10" s="155">
        <f t="shared" si="5"/>
        <v>0</v>
      </c>
      <c r="L10" s="155">
        <f t="shared" si="5"/>
        <v>0</v>
      </c>
      <c r="M10" s="155">
        <f t="shared" si="5"/>
        <v>0</v>
      </c>
      <c r="N10" s="155">
        <f t="shared" si="5"/>
        <v>0</v>
      </c>
      <c r="O10" s="155">
        <f t="shared" si="5"/>
        <v>0</v>
      </c>
      <c r="P10" s="153"/>
      <c r="Q10" s="154"/>
      <c r="R10" s="154"/>
    </row>
    <row r="11" spans="1:19" ht="15" customHeight="1">
      <c r="A11" s="33"/>
      <c r="B11" s="42"/>
      <c r="C11" s="43"/>
      <c r="D11" s="156"/>
      <c r="E11" s="156"/>
      <c r="F11" s="156"/>
      <c r="G11" s="156"/>
      <c r="H11" s="69"/>
      <c r="I11" s="69"/>
      <c r="J11" s="154"/>
      <c r="K11" s="154"/>
      <c r="L11" s="154"/>
      <c r="M11" s="154"/>
      <c r="N11" s="154"/>
      <c r="O11" s="154"/>
      <c r="P11" s="153"/>
      <c r="Q11" s="154"/>
      <c r="R11" s="154"/>
    </row>
    <row r="12" spans="1:19" ht="20.100000000000001" customHeight="1">
      <c r="A12" s="71">
        <v>85801005</v>
      </c>
      <c r="B12" s="278" t="s">
        <v>3</v>
      </c>
      <c r="C12" s="279"/>
      <c r="D12" s="149">
        <v>2653.5</v>
      </c>
      <c r="E12" s="149">
        <v>1736.5</v>
      </c>
      <c r="F12" s="149">
        <v>1249</v>
      </c>
      <c r="G12" s="149">
        <v>1366</v>
      </c>
      <c r="H12" s="70">
        <v>1490.5</v>
      </c>
      <c r="I12" s="70">
        <v>1453.5</v>
      </c>
      <c r="J12" s="149">
        <f>+'ingreso mes '!E262</f>
        <v>0</v>
      </c>
      <c r="K12" s="149">
        <f>+'ingreso mes '!E302</f>
        <v>0</v>
      </c>
      <c r="L12" s="149"/>
      <c r="M12" s="149"/>
      <c r="N12" s="149"/>
      <c r="O12" s="149"/>
      <c r="P12" s="150">
        <f t="shared" ref="P12:P25" si="6">SUM(D12:O12)</f>
        <v>9949</v>
      </c>
      <c r="Q12" s="151"/>
      <c r="R12" s="151"/>
      <c r="S12" s="58"/>
    </row>
    <row r="13" spans="1:19" ht="20.100000000000001" customHeight="1">
      <c r="A13" s="164">
        <v>858011006</v>
      </c>
      <c r="B13" s="130" t="s">
        <v>4</v>
      </c>
      <c r="C13" s="131"/>
      <c r="D13" s="149">
        <v>14</v>
      </c>
      <c r="E13" s="149">
        <v>16</v>
      </c>
      <c r="F13" s="149">
        <v>6</v>
      </c>
      <c r="G13" s="149">
        <v>5</v>
      </c>
      <c r="H13" s="70">
        <v>12</v>
      </c>
      <c r="I13" s="70">
        <v>16</v>
      </c>
      <c r="J13" s="149">
        <f>+'ingreso mes '!F262</f>
        <v>0</v>
      </c>
      <c r="K13" s="149">
        <f>+'ingreso mes '!F302</f>
        <v>0</v>
      </c>
      <c r="L13" s="149"/>
      <c r="M13" s="149"/>
      <c r="N13" s="149"/>
      <c r="O13" s="149"/>
      <c r="P13" s="150">
        <f t="shared" si="6"/>
        <v>69</v>
      </c>
      <c r="Q13" s="151"/>
      <c r="R13" s="151"/>
      <c r="S13" s="58"/>
    </row>
    <row r="14" spans="1:19" ht="20.100000000000001" customHeight="1">
      <c r="A14" s="71">
        <v>85801008</v>
      </c>
      <c r="B14" s="278" t="s">
        <v>5</v>
      </c>
      <c r="C14" s="279"/>
      <c r="D14" s="149">
        <v>931.46</v>
      </c>
      <c r="E14" s="149">
        <v>1238.43</v>
      </c>
      <c r="F14" s="149">
        <v>769.62</v>
      </c>
      <c r="G14" s="149">
        <v>556.71</v>
      </c>
      <c r="H14" s="70">
        <v>1037.69</v>
      </c>
      <c r="I14" s="70">
        <v>973.37</v>
      </c>
      <c r="J14" s="149">
        <f>+'ingreso mes '!G262</f>
        <v>0</v>
      </c>
      <c r="K14" s="149">
        <f>+'ingreso mes '!G302</f>
        <v>0</v>
      </c>
      <c r="L14" s="149"/>
      <c r="M14" s="149"/>
      <c r="N14" s="149"/>
      <c r="O14" s="149"/>
      <c r="P14" s="150">
        <f t="shared" si="6"/>
        <v>5507.28</v>
      </c>
      <c r="Q14" s="151"/>
      <c r="R14" s="151"/>
      <c r="S14" s="58"/>
    </row>
    <row r="15" spans="1:19" ht="20.100000000000001" customHeight="1">
      <c r="A15" s="71">
        <v>85801009</v>
      </c>
      <c r="B15" s="278" t="s">
        <v>6</v>
      </c>
      <c r="C15" s="279"/>
      <c r="D15" s="149">
        <v>6809.25</v>
      </c>
      <c r="E15" s="149">
        <v>19560.05</v>
      </c>
      <c r="F15" s="149">
        <v>9531.7900000000009</v>
      </c>
      <c r="G15" s="149">
        <v>10117.370000000001</v>
      </c>
      <c r="H15" s="70">
        <v>9245.76</v>
      </c>
      <c r="I15" s="70">
        <v>6345.94</v>
      </c>
      <c r="J15" s="149">
        <f>+'ingreso mes '!H262</f>
        <v>0</v>
      </c>
      <c r="K15" s="149">
        <f>+'ingreso mes '!H302</f>
        <v>0</v>
      </c>
      <c r="L15" s="149"/>
      <c r="M15" s="149"/>
      <c r="N15" s="149"/>
      <c r="O15" s="149"/>
      <c r="P15" s="150">
        <f t="shared" si="6"/>
        <v>61610.16</v>
      </c>
      <c r="Q15" s="151"/>
      <c r="R15" s="151"/>
      <c r="S15" s="58"/>
    </row>
    <row r="16" spans="1:19" ht="20.100000000000001" customHeight="1">
      <c r="A16" s="71">
        <v>85801099</v>
      </c>
      <c r="B16" s="278" t="s">
        <v>7</v>
      </c>
      <c r="C16" s="279"/>
      <c r="D16" s="149">
        <v>123.96</v>
      </c>
      <c r="E16" s="149">
        <v>85.45</v>
      </c>
      <c r="F16" s="149">
        <v>100.73</v>
      </c>
      <c r="G16" s="149">
        <v>76.05</v>
      </c>
      <c r="H16" s="70">
        <v>330.2</v>
      </c>
      <c r="I16" s="70">
        <v>94.08</v>
      </c>
      <c r="J16" s="149">
        <f>+'ingreso mes '!I262</f>
        <v>0</v>
      </c>
      <c r="K16" s="149">
        <f>+'ingreso mes '!I302</f>
        <v>0</v>
      </c>
      <c r="L16" s="149"/>
      <c r="M16" s="149"/>
      <c r="N16" s="149"/>
      <c r="O16" s="149"/>
      <c r="P16" s="150">
        <f t="shared" si="6"/>
        <v>810.47</v>
      </c>
      <c r="Q16" s="151"/>
      <c r="R16" s="151"/>
      <c r="S16" s="58"/>
    </row>
    <row r="17" spans="1:19" ht="20.100000000000001" customHeight="1">
      <c r="A17" s="71">
        <v>85801011</v>
      </c>
      <c r="B17" s="278" t="s">
        <v>8</v>
      </c>
      <c r="C17" s="279"/>
      <c r="D17" s="149">
        <v>48</v>
      </c>
      <c r="E17" s="149">
        <v>78</v>
      </c>
      <c r="F17" s="149">
        <v>54</v>
      </c>
      <c r="G17" s="149">
        <v>48</v>
      </c>
      <c r="H17" s="70">
        <v>39.36</v>
      </c>
      <c r="I17" s="70">
        <v>60</v>
      </c>
      <c r="J17" s="149">
        <f>+'ingreso mes '!J262</f>
        <v>0</v>
      </c>
      <c r="K17" s="149">
        <f>+'ingreso mes '!J302</f>
        <v>0</v>
      </c>
      <c r="L17" s="149"/>
      <c r="M17" s="149"/>
      <c r="N17" s="149"/>
      <c r="O17" s="149"/>
      <c r="P17" s="150">
        <f t="shared" si="6"/>
        <v>327.36</v>
      </c>
      <c r="Q17" s="151"/>
      <c r="R17" s="151"/>
      <c r="S17" s="58"/>
    </row>
    <row r="18" spans="1:19" ht="20.100000000000001" customHeight="1">
      <c r="A18" s="71">
        <v>85801014</v>
      </c>
      <c r="B18" s="278" t="s">
        <v>9</v>
      </c>
      <c r="C18" s="279"/>
      <c r="D18" s="149">
        <v>2759.6</v>
      </c>
      <c r="E18" s="149">
        <v>6102.49</v>
      </c>
      <c r="F18" s="149">
        <v>3140.19</v>
      </c>
      <c r="G18" s="149">
        <v>2078.94</v>
      </c>
      <c r="H18" s="70">
        <v>4728.43</v>
      </c>
      <c r="I18" s="70">
        <v>2453.9899999999998</v>
      </c>
      <c r="J18" s="149">
        <f>+'ingreso mes '!K262</f>
        <v>0</v>
      </c>
      <c r="K18" s="149">
        <f>+'ingreso mes '!K302</f>
        <v>0</v>
      </c>
      <c r="L18" s="149"/>
      <c r="M18" s="149"/>
      <c r="N18" s="149"/>
      <c r="O18" s="149"/>
      <c r="P18" s="150">
        <f t="shared" si="6"/>
        <v>21263.64</v>
      </c>
      <c r="Q18" s="151"/>
      <c r="R18" s="151"/>
      <c r="S18" s="58"/>
    </row>
    <row r="19" spans="1:19" ht="20.100000000000001" customHeight="1">
      <c r="A19" s="71">
        <v>85801015</v>
      </c>
      <c r="B19" s="278" t="s">
        <v>10</v>
      </c>
      <c r="C19" s="279"/>
      <c r="D19" s="149">
        <v>854.05</v>
      </c>
      <c r="E19" s="149">
        <v>565.66</v>
      </c>
      <c r="F19" s="149">
        <v>793.68</v>
      </c>
      <c r="G19" s="149">
        <v>2290.02</v>
      </c>
      <c r="H19" s="70">
        <v>3712.19</v>
      </c>
      <c r="I19" s="70">
        <v>3095.8</v>
      </c>
      <c r="J19" s="149">
        <f>+'ingreso mes '!L262</f>
        <v>0</v>
      </c>
      <c r="K19" s="149">
        <f>+'ingreso mes '!L302</f>
        <v>0</v>
      </c>
      <c r="L19" s="149"/>
      <c r="M19" s="149"/>
      <c r="N19" s="149"/>
      <c r="O19" s="149"/>
      <c r="P19" s="150">
        <f t="shared" si="6"/>
        <v>11311.400000000001</v>
      </c>
      <c r="Q19" s="151"/>
      <c r="R19" s="151"/>
      <c r="S19" s="58"/>
    </row>
    <row r="20" spans="1:19" ht="20.100000000000001" customHeight="1">
      <c r="A20" s="71">
        <v>85801017</v>
      </c>
      <c r="B20" s="278" t="s">
        <v>11</v>
      </c>
      <c r="C20" s="279"/>
      <c r="D20" s="149">
        <v>823.9</v>
      </c>
      <c r="E20" s="149">
        <v>1472.86</v>
      </c>
      <c r="F20" s="149">
        <v>691.63</v>
      </c>
      <c r="G20" s="149">
        <v>748.38</v>
      </c>
      <c r="H20" s="70">
        <v>886.56</v>
      </c>
      <c r="I20" s="70">
        <v>762.93</v>
      </c>
      <c r="J20" s="149">
        <f>+'ingreso mes '!M262</f>
        <v>0</v>
      </c>
      <c r="K20" s="149">
        <f>+'ingreso mes '!M302</f>
        <v>0</v>
      </c>
      <c r="L20" s="149"/>
      <c r="M20" s="149"/>
      <c r="N20" s="149"/>
      <c r="O20" s="149"/>
      <c r="P20" s="150">
        <f t="shared" si="6"/>
        <v>5386.26</v>
      </c>
      <c r="Q20" s="151"/>
      <c r="R20" s="151"/>
      <c r="S20" s="58"/>
    </row>
    <row r="21" spans="1:19" ht="20.100000000000001" customHeight="1">
      <c r="A21" s="71">
        <v>85801018</v>
      </c>
      <c r="B21" s="278" t="s">
        <v>12</v>
      </c>
      <c r="C21" s="279"/>
      <c r="D21" s="149">
        <v>500</v>
      </c>
      <c r="E21" s="149">
        <v>9644</v>
      </c>
      <c r="F21" s="149">
        <v>0</v>
      </c>
      <c r="G21" s="149">
        <v>0</v>
      </c>
      <c r="H21" s="70">
        <v>6000</v>
      </c>
      <c r="I21" s="70">
        <v>2000</v>
      </c>
      <c r="J21" s="149">
        <f>+'ingreso mes '!N262</f>
        <v>0</v>
      </c>
      <c r="K21" s="149">
        <f>+'ingreso mes '!N302</f>
        <v>0</v>
      </c>
      <c r="L21" s="149"/>
      <c r="M21" s="149"/>
      <c r="N21" s="149"/>
      <c r="O21" s="149"/>
      <c r="P21" s="150">
        <f t="shared" si="6"/>
        <v>18144</v>
      </c>
      <c r="Q21" s="151"/>
      <c r="R21" s="151"/>
      <c r="S21" s="58"/>
    </row>
    <row r="22" spans="1:19" ht="20.100000000000001" customHeight="1">
      <c r="A22" s="71">
        <v>85801019</v>
      </c>
      <c r="B22" s="278" t="s">
        <v>13</v>
      </c>
      <c r="C22" s="279"/>
      <c r="D22" s="149">
        <v>123.5</v>
      </c>
      <c r="E22" s="149">
        <v>133.5</v>
      </c>
      <c r="F22" s="149">
        <v>131</v>
      </c>
      <c r="G22" s="149">
        <v>81</v>
      </c>
      <c r="H22" s="70">
        <v>218.5</v>
      </c>
      <c r="I22" s="70">
        <v>173</v>
      </c>
      <c r="J22" s="149">
        <f>+'ingreso mes '!O262</f>
        <v>0</v>
      </c>
      <c r="K22" s="149">
        <f>+'ingreso mes '!O302</f>
        <v>0</v>
      </c>
      <c r="L22" s="149"/>
      <c r="M22" s="149"/>
      <c r="N22" s="149"/>
      <c r="O22" s="149"/>
      <c r="P22" s="150">
        <f t="shared" si="6"/>
        <v>860.5</v>
      </c>
      <c r="Q22" s="151"/>
      <c r="R22" s="151"/>
      <c r="S22" s="58"/>
    </row>
    <row r="23" spans="1:19" ht="20.100000000000001" customHeight="1">
      <c r="A23" s="71">
        <v>95803010</v>
      </c>
      <c r="B23" s="281" t="s">
        <v>14</v>
      </c>
      <c r="C23" s="282"/>
      <c r="D23" s="149">
        <v>7384.72</v>
      </c>
      <c r="E23" s="149">
        <v>56372.95</v>
      </c>
      <c r="F23" s="149">
        <v>18794.71</v>
      </c>
      <c r="G23" s="149">
        <v>1079.44</v>
      </c>
      <c r="H23" s="70">
        <v>55301.15</v>
      </c>
      <c r="I23" s="70">
        <v>15826.88</v>
      </c>
      <c r="J23" s="149">
        <f>+'ingreso mes '!P262</f>
        <v>0</v>
      </c>
      <c r="K23" s="149">
        <f>+'ingreso mes '!P302</f>
        <v>0</v>
      </c>
      <c r="L23" s="149"/>
      <c r="M23" s="149"/>
      <c r="N23" s="149"/>
      <c r="O23" s="149"/>
      <c r="P23" s="150">
        <f t="shared" si="6"/>
        <v>154759.85</v>
      </c>
      <c r="Q23" s="151"/>
      <c r="R23" s="151"/>
      <c r="S23" s="58"/>
    </row>
    <row r="24" spans="1:19" ht="20.100000000000001" customHeight="1">
      <c r="A24" s="71">
        <v>85803099</v>
      </c>
      <c r="B24" s="278" t="s">
        <v>15</v>
      </c>
      <c r="C24" s="279"/>
      <c r="D24" s="149">
        <v>112</v>
      </c>
      <c r="E24" s="149">
        <v>0</v>
      </c>
      <c r="F24" s="149">
        <f>+'ingreso mes '!Q102</f>
        <v>0</v>
      </c>
      <c r="G24" s="149">
        <v>0</v>
      </c>
      <c r="H24" s="70">
        <v>0</v>
      </c>
      <c r="I24" s="70">
        <v>6</v>
      </c>
      <c r="J24" s="149">
        <f>+'ingreso mes '!Q262</f>
        <v>0</v>
      </c>
      <c r="K24" s="149">
        <f>+'ingreso mes '!Q302</f>
        <v>0</v>
      </c>
      <c r="L24" s="149"/>
      <c r="M24" s="149"/>
      <c r="N24" s="149"/>
      <c r="O24" s="149"/>
      <c r="P24" s="150">
        <f t="shared" si="6"/>
        <v>118</v>
      </c>
      <c r="Q24" s="151"/>
      <c r="R24" s="151"/>
      <c r="S24" s="58"/>
    </row>
    <row r="25" spans="1:19" ht="20.100000000000001" customHeight="1">
      <c r="A25" s="63">
        <v>21312001</v>
      </c>
      <c r="B25" s="64" t="s">
        <v>23</v>
      </c>
      <c r="C25" s="58"/>
      <c r="D25" s="149">
        <f>SUM(D12:D24)</f>
        <v>23137.94</v>
      </c>
      <c r="E25" s="149">
        <f t="shared" ref="E25:G25" si="7">SUM(E12:E24)</f>
        <v>97005.89</v>
      </c>
      <c r="F25" s="149">
        <f t="shared" si="7"/>
        <v>35262.35</v>
      </c>
      <c r="G25" s="149">
        <f t="shared" si="7"/>
        <v>18446.91</v>
      </c>
      <c r="H25" s="70">
        <f t="shared" ref="H25" si="8">SUM(H12:H24)</f>
        <v>83002.34</v>
      </c>
      <c r="I25" s="70">
        <f t="shared" ref="I25" si="9">SUM(I12:I24)</f>
        <v>33261.49</v>
      </c>
      <c r="J25" s="149">
        <f t="shared" ref="J25:O25" si="10">SUM(J12:J24)</f>
        <v>0</v>
      </c>
      <c r="K25" s="149">
        <f t="shared" si="10"/>
        <v>0</v>
      </c>
      <c r="L25" s="149">
        <f t="shared" si="10"/>
        <v>0</v>
      </c>
      <c r="M25" s="149">
        <f t="shared" si="10"/>
        <v>0</v>
      </c>
      <c r="N25" s="149">
        <f t="shared" si="10"/>
        <v>0</v>
      </c>
      <c r="O25" s="149">
        <f t="shared" si="10"/>
        <v>0</v>
      </c>
      <c r="P25" s="150">
        <f t="shared" si="6"/>
        <v>290116.92</v>
      </c>
      <c r="Q25" s="151">
        <v>290116.92</v>
      </c>
      <c r="R25" s="149">
        <f>Q25-P25</f>
        <v>0</v>
      </c>
      <c r="S25" s="58"/>
    </row>
    <row r="26" spans="1:19" ht="16.5">
      <c r="A26" s="92"/>
      <c r="B26" s="93"/>
      <c r="C26" s="7"/>
      <c r="D26" s="152"/>
      <c r="E26" s="152"/>
      <c r="F26" s="152"/>
      <c r="G26" s="152"/>
      <c r="H26" s="84"/>
      <c r="I26" s="84"/>
      <c r="J26" s="152"/>
      <c r="K26" s="152"/>
      <c r="L26" s="152"/>
      <c r="M26" s="152"/>
      <c r="N26" s="152"/>
      <c r="O26" s="152"/>
      <c r="P26" s="153"/>
      <c r="Q26" s="154"/>
      <c r="R26" s="154"/>
    </row>
    <row r="27" spans="1:19" ht="16.5">
      <c r="A27" s="92"/>
      <c r="B27" s="93"/>
      <c r="C27" s="90" t="s">
        <v>68</v>
      </c>
      <c r="D27" s="155">
        <v>63500</v>
      </c>
      <c r="E27" s="155">
        <v>63500</v>
      </c>
      <c r="F27" s="155">
        <v>63500</v>
      </c>
      <c r="G27" s="155">
        <v>63500</v>
      </c>
      <c r="H27" s="91">
        <v>63500</v>
      </c>
      <c r="I27" s="91">
        <v>63500</v>
      </c>
      <c r="J27" s="155">
        <v>63500</v>
      </c>
      <c r="K27" s="155">
        <v>63500</v>
      </c>
      <c r="L27" s="155">
        <v>63500</v>
      </c>
      <c r="M27" s="155">
        <v>63500</v>
      </c>
      <c r="N27" s="155">
        <v>63500</v>
      </c>
      <c r="O27" s="155">
        <v>63500</v>
      </c>
      <c r="P27" s="153">
        <f>SUM(D27:O27)</f>
        <v>762000</v>
      </c>
      <c r="Q27" s="154"/>
      <c r="R27" s="154"/>
    </row>
    <row r="28" spans="1:19" ht="16.5">
      <c r="A28" s="92"/>
      <c r="B28" s="93"/>
      <c r="C28" s="90" t="s">
        <v>69</v>
      </c>
      <c r="D28" s="155">
        <f>D25/153.75</f>
        <v>150.49066666666667</v>
      </c>
      <c r="E28" s="155">
        <f t="shared" ref="E28:I28" si="11">E25/153.75</f>
        <v>630.93261788617883</v>
      </c>
      <c r="F28" s="155">
        <f t="shared" si="11"/>
        <v>229.34861788617886</v>
      </c>
      <c r="G28" s="155">
        <f t="shared" si="11"/>
        <v>119.97990243902439</v>
      </c>
      <c r="H28" s="91">
        <f t="shared" si="11"/>
        <v>539.85261788617879</v>
      </c>
      <c r="I28" s="91">
        <f t="shared" si="11"/>
        <v>216.33489430894306</v>
      </c>
      <c r="J28" s="155">
        <f t="shared" ref="J28:O28" si="12">J25/153.75</f>
        <v>0</v>
      </c>
      <c r="K28" s="155">
        <f t="shared" si="12"/>
        <v>0</v>
      </c>
      <c r="L28" s="155">
        <f t="shared" si="12"/>
        <v>0</v>
      </c>
      <c r="M28" s="155">
        <f t="shared" si="12"/>
        <v>0</v>
      </c>
      <c r="N28" s="155">
        <f t="shared" si="12"/>
        <v>0</v>
      </c>
      <c r="O28" s="155">
        <f t="shared" si="12"/>
        <v>0</v>
      </c>
      <c r="P28" s="153"/>
      <c r="Q28" s="154"/>
      <c r="R28" s="154"/>
    </row>
    <row r="29" spans="1:19" ht="16.5">
      <c r="A29" s="92"/>
      <c r="B29" s="93"/>
      <c r="C29" s="7"/>
      <c r="D29" s="152"/>
      <c r="E29" s="152"/>
      <c r="F29" s="152"/>
      <c r="G29" s="152"/>
      <c r="H29" s="84"/>
      <c r="I29" s="84"/>
      <c r="J29" s="152"/>
      <c r="K29" s="152"/>
      <c r="L29" s="152"/>
      <c r="M29" s="152"/>
      <c r="N29" s="152"/>
      <c r="O29" s="152"/>
      <c r="P29" s="153"/>
      <c r="Q29" s="154"/>
      <c r="R29" s="154"/>
    </row>
    <row r="30" spans="1:19" ht="20.100000000000001" customHeight="1">
      <c r="A30" s="71">
        <v>85807001</v>
      </c>
      <c r="B30" s="278" t="s">
        <v>25</v>
      </c>
      <c r="C30" s="279"/>
      <c r="D30" s="149">
        <v>3067.39</v>
      </c>
      <c r="E30" s="149">
        <v>4016.26</v>
      </c>
      <c r="F30" s="149">
        <v>5145.55</v>
      </c>
      <c r="G30" s="149">
        <v>5461.4</v>
      </c>
      <c r="H30" s="70">
        <v>4709.25</v>
      </c>
      <c r="I30" s="70">
        <v>4604.55</v>
      </c>
      <c r="J30" s="149">
        <f>+'ingreso mes '!S262</f>
        <v>0</v>
      </c>
      <c r="K30" s="149">
        <f>+'ingreso mes '!S302</f>
        <v>0</v>
      </c>
      <c r="L30" s="149"/>
      <c r="M30" s="149"/>
      <c r="N30" s="149"/>
      <c r="O30" s="149"/>
      <c r="P30" s="150">
        <f>SUM(D30:O30)</f>
        <v>27004.399999999998</v>
      </c>
      <c r="Q30" s="151"/>
      <c r="R30" s="151"/>
      <c r="S30" s="58"/>
    </row>
    <row r="31" spans="1:19" ht="20.100000000000001" customHeight="1">
      <c r="A31" s="71">
        <v>85807099</v>
      </c>
      <c r="B31" s="278" t="s">
        <v>16</v>
      </c>
      <c r="C31" s="279"/>
      <c r="D31" s="149">
        <f>+'ingreso mes '!T29</f>
        <v>0</v>
      </c>
      <c r="E31" s="149">
        <f>+'ingreso mes '!T59</f>
        <v>0</v>
      </c>
      <c r="F31" s="149">
        <f>+'ingreso mes '!T102</f>
        <v>0</v>
      </c>
      <c r="G31" s="149">
        <f>+'ingreso mes '!T142</f>
        <v>0</v>
      </c>
      <c r="H31" s="70">
        <v>0</v>
      </c>
      <c r="I31" s="70">
        <f>+'ingreso mes '!T222</f>
        <v>0</v>
      </c>
      <c r="J31" s="149">
        <f>+'ingreso mes '!T262</f>
        <v>0</v>
      </c>
      <c r="K31" s="149">
        <f>+'ingreso mes '!T302</f>
        <v>0</v>
      </c>
      <c r="L31" s="149"/>
      <c r="M31" s="149"/>
      <c r="N31" s="149"/>
      <c r="O31" s="149"/>
      <c r="P31" s="150">
        <f>SUM(D31:O31)</f>
        <v>0</v>
      </c>
      <c r="Q31" s="151"/>
      <c r="R31" s="151"/>
      <c r="S31" s="58"/>
    </row>
    <row r="32" spans="1:19" ht="16.5">
      <c r="A32" s="63">
        <v>21314001</v>
      </c>
      <c r="B32" s="64" t="s">
        <v>24</v>
      </c>
      <c r="C32" s="58"/>
      <c r="D32" s="149">
        <f>SUM(D30:D31)</f>
        <v>3067.39</v>
      </c>
      <c r="E32" s="149">
        <f t="shared" ref="E32:G32" si="13">SUM(E30:E31)</f>
        <v>4016.26</v>
      </c>
      <c r="F32" s="149">
        <f t="shared" si="13"/>
        <v>5145.55</v>
      </c>
      <c r="G32" s="149">
        <f t="shared" si="13"/>
        <v>5461.4</v>
      </c>
      <c r="H32" s="70">
        <f t="shared" ref="H32" si="14">SUM(H30:H31)</f>
        <v>4709.25</v>
      </c>
      <c r="I32" s="70">
        <f t="shared" ref="I32" si="15">SUM(I30:I31)</f>
        <v>4604.55</v>
      </c>
      <c r="J32" s="149">
        <f t="shared" ref="J32:O32" si="16">SUM(J30:J31)</f>
        <v>0</v>
      </c>
      <c r="K32" s="149">
        <f t="shared" si="16"/>
        <v>0</v>
      </c>
      <c r="L32" s="149">
        <f t="shared" si="16"/>
        <v>0</v>
      </c>
      <c r="M32" s="149">
        <f t="shared" si="16"/>
        <v>0</v>
      </c>
      <c r="N32" s="149">
        <f t="shared" si="16"/>
        <v>0</v>
      </c>
      <c r="O32" s="149">
        <f t="shared" si="16"/>
        <v>0</v>
      </c>
      <c r="P32" s="150">
        <f>SUM(D32:O32)</f>
        <v>27004.399999999998</v>
      </c>
      <c r="Q32" s="151">
        <v>27004.400000000001</v>
      </c>
      <c r="R32" s="157">
        <f>Q32-P32</f>
        <v>0</v>
      </c>
      <c r="S32" s="143"/>
    </row>
    <row r="33" spans="1:27" ht="16.5">
      <c r="A33" s="92"/>
      <c r="B33" s="93"/>
      <c r="C33" s="7"/>
      <c r="D33" s="152"/>
      <c r="E33" s="152"/>
      <c r="F33" s="152"/>
      <c r="G33" s="152"/>
      <c r="H33" s="84"/>
      <c r="I33" s="84"/>
      <c r="J33" s="152"/>
      <c r="K33" s="152"/>
      <c r="L33" s="152"/>
      <c r="M33" s="152"/>
      <c r="N33" s="152"/>
      <c r="O33" s="152"/>
      <c r="P33" s="153"/>
      <c r="Q33" s="154"/>
      <c r="R33" s="154"/>
    </row>
    <row r="34" spans="1:27" ht="16.5">
      <c r="A34" s="92"/>
      <c r="B34" s="93"/>
      <c r="C34" s="90" t="s">
        <v>68</v>
      </c>
      <c r="D34" s="155">
        <v>4083.33</v>
      </c>
      <c r="E34" s="155">
        <v>4083.33</v>
      </c>
      <c r="F34" s="155">
        <v>4083.33</v>
      </c>
      <c r="G34" s="155">
        <v>4083.33</v>
      </c>
      <c r="H34" s="91">
        <v>4083.33</v>
      </c>
      <c r="I34" s="91">
        <v>4083.33</v>
      </c>
      <c r="J34" s="155">
        <v>4083.33</v>
      </c>
      <c r="K34" s="155">
        <v>4083.33</v>
      </c>
      <c r="L34" s="155">
        <v>4083.33</v>
      </c>
      <c r="M34" s="155">
        <v>4083.33</v>
      </c>
      <c r="N34" s="155">
        <v>4083.33</v>
      </c>
      <c r="O34" s="155">
        <v>4083.33</v>
      </c>
      <c r="P34" s="153">
        <f>SUM(D34:O34)</f>
        <v>48999.960000000014</v>
      </c>
      <c r="Q34" s="154"/>
      <c r="R34" s="154"/>
    </row>
    <row r="35" spans="1:27" ht="16.5">
      <c r="A35" s="92"/>
      <c r="B35" s="93"/>
      <c r="C35" s="90" t="s">
        <v>69</v>
      </c>
      <c r="D35" s="155">
        <f>D32/153.75</f>
        <v>19.950504065040651</v>
      </c>
      <c r="E35" s="155">
        <f t="shared" ref="E35:I35" si="17">E32/153.75</f>
        <v>26.122016260162603</v>
      </c>
      <c r="F35" s="155">
        <f t="shared" si="17"/>
        <v>33.466991869918701</v>
      </c>
      <c r="G35" s="155">
        <f t="shared" si="17"/>
        <v>35.521300813008125</v>
      </c>
      <c r="H35" s="91">
        <f t="shared" si="17"/>
        <v>30.629268292682926</v>
      </c>
      <c r="I35" s="91">
        <f t="shared" si="17"/>
        <v>29.94829268292683</v>
      </c>
      <c r="J35" s="155">
        <f t="shared" ref="J35:P35" si="18">J32/153.75</f>
        <v>0</v>
      </c>
      <c r="K35" s="155">
        <f t="shared" si="18"/>
        <v>0</v>
      </c>
      <c r="L35" s="155">
        <f t="shared" si="18"/>
        <v>0</v>
      </c>
      <c r="M35" s="155">
        <f t="shared" si="18"/>
        <v>0</v>
      </c>
      <c r="N35" s="155">
        <f t="shared" si="18"/>
        <v>0</v>
      </c>
      <c r="O35" s="155">
        <f t="shared" si="18"/>
        <v>0</v>
      </c>
      <c r="P35" s="153">
        <f t="shared" si="18"/>
        <v>175.63837398373983</v>
      </c>
      <c r="Q35" s="154"/>
      <c r="R35" s="154"/>
    </row>
    <row r="36" spans="1:27" ht="17.25" thickBot="1">
      <c r="A36" s="92"/>
      <c r="B36" s="93"/>
      <c r="C36" s="7"/>
      <c r="D36" s="152"/>
      <c r="E36" s="152"/>
      <c r="F36" s="152"/>
      <c r="G36" s="152"/>
      <c r="H36" s="84"/>
      <c r="I36" s="84"/>
      <c r="J36" s="152"/>
      <c r="K36" s="152"/>
      <c r="L36" s="152"/>
      <c r="M36" s="152"/>
      <c r="N36" s="152"/>
      <c r="O36" s="152"/>
      <c r="P36" s="153"/>
      <c r="Q36" s="154"/>
      <c r="R36" s="154"/>
    </row>
    <row r="37" spans="1:27" ht="18.75" customHeight="1">
      <c r="A37" s="71">
        <v>85601002</v>
      </c>
      <c r="B37" s="278" t="s">
        <v>17</v>
      </c>
      <c r="C37" s="279"/>
      <c r="D37" s="149">
        <v>264.66000000000003</v>
      </c>
      <c r="E37" s="149">
        <v>370.17</v>
      </c>
      <c r="F37" s="149">
        <v>121.17</v>
      </c>
      <c r="G37" s="149">
        <v>185.01</v>
      </c>
      <c r="H37" s="70">
        <v>107.13</v>
      </c>
      <c r="I37" s="70">
        <v>506.04</v>
      </c>
      <c r="J37" s="149">
        <f>+'ingreso mes '!V262</f>
        <v>0</v>
      </c>
      <c r="K37" s="149">
        <f>+'ingreso mes '!V302</f>
        <v>0</v>
      </c>
      <c r="L37" s="149"/>
      <c r="M37" s="149"/>
      <c r="N37" s="149"/>
      <c r="O37" s="149"/>
      <c r="P37" s="150">
        <f>SUM(D37:O37)</f>
        <v>1554.1799999999998</v>
      </c>
      <c r="Q37" s="151"/>
      <c r="R37" s="151"/>
      <c r="S37" s="58"/>
      <c r="V37" s="134"/>
      <c r="W37" s="135"/>
      <c r="X37" s="135"/>
      <c r="Y37" s="135"/>
      <c r="Z37" s="135"/>
      <c r="AA37" s="136"/>
    </row>
    <row r="38" spans="1:27" ht="15.75">
      <c r="A38" s="71">
        <v>85601012</v>
      </c>
      <c r="B38" s="130" t="s">
        <v>18</v>
      </c>
      <c r="C38" s="131"/>
      <c r="D38" s="149">
        <v>20.13</v>
      </c>
      <c r="E38" s="149">
        <v>32.130000000000003</v>
      </c>
      <c r="F38" s="149">
        <v>26.71</v>
      </c>
      <c r="G38" s="149">
        <v>20.71</v>
      </c>
      <c r="H38" s="70">
        <v>48.15</v>
      </c>
      <c r="I38" s="70">
        <v>29.71</v>
      </c>
      <c r="J38" s="149">
        <f>+'ingreso mes '!W262</f>
        <v>0</v>
      </c>
      <c r="K38" s="149">
        <f>+'ingreso mes '!W302</f>
        <v>0</v>
      </c>
      <c r="L38" s="149"/>
      <c r="M38" s="149"/>
      <c r="N38" s="149"/>
      <c r="O38" s="149"/>
      <c r="P38" s="150">
        <f>SUM(D38:O38)</f>
        <v>177.54000000000002</v>
      </c>
      <c r="Q38" s="151"/>
      <c r="R38" s="151"/>
      <c r="S38" s="58"/>
      <c r="V38" s="137"/>
      <c r="W38" s="7"/>
      <c r="X38" s="7"/>
      <c r="Y38" s="7"/>
      <c r="Z38" s="7" t="s">
        <v>79</v>
      </c>
      <c r="AA38" s="138" t="s">
        <v>80</v>
      </c>
    </row>
    <row r="39" spans="1:27" ht="15.75">
      <c r="A39" s="71">
        <v>85601014</v>
      </c>
      <c r="B39" s="130" t="s">
        <v>19</v>
      </c>
      <c r="C39" s="131"/>
      <c r="D39" s="149">
        <v>732.73</v>
      </c>
      <c r="E39" s="149">
        <v>1264.2</v>
      </c>
      <c r="F39" s="149">
        <v>743.38</v>
      </c>
      <c r="G39" s="149">
        <v>650.16</v>
      </c>
      <c r="H39" s="70">
        <v>678.56</v>
      </c>
      <c r="I39" s="70">
        <v>1204.3499999999999</v>
      </c>
      <c r="J39" s="149">
        <f>+'ingreso mes '!X262</f>
        <v>0</v>
      </c>
      <c r="K39" s="149">
        <f>+'ingreso mes '!X302</f>
        <v>0</v>
      </c>
      <c r="L39" s="149"/>
      <c r="M39" s="149"/>
      <c r="N39" s="149"/>
      <c r="O39" s="149"/>
      <c r="P39" s="150">
        <f>SUM(D39:O39)</f>
        <v>5273.3799999999992</v>
      </c>
      <c r="Q39" s="151"/>
      <c r="R39" s="151"/>
      <c r="S39" s="58"/>
      <c r="V39" s="137">
        <v>4522158.67</v>
      </c>
      <c r="W39" s="7">
        <v>589561.47</v>
      </c>
      <c r="X39" s="7">
        <v>4522156.67</v>
      </c>
      <c r="Y39" s="7">
        <v>184500</v>
      </c>
      <c r="Z39" s="7">
        <v>6564.53</v>
      </c>
      <c r="AA39" s="138">
        <f t="shared" ref="AA39:AA45" si="19">Y39-Z39</f>
        <v>177935.47</v>
      </c>
    </row>
    <row r="40" spans="1:27" ht="14.25" customHeight="1">
      <c r="A40" s="71">
        <v>85909099</v>
      </c>
      <c r="B40" s="278" t="s">
        <v>20</v>
      </c>
      <c r="C40" s="279"/>
      <c r="D40" s="149">
        <f>+'ingreso mes '!Y29</f>
        <v>0</v>
      </c>
      <c r="E40" s="149">
        <f>+'ingreso mes '!Y59</f>
        <v>0</v>
      </c>
      <c r="F40" s="149">
        <f>+'ingreso mes '!Y102</f>
        <v>0</v>
      </c>
      <c r="G40" s="149">
        <f>+'ingreso mes '!Y142</f>
        <v>0</v>
      </c>
      <c r="H40" s="70">
        <v>0</v>
      </c>
      <c r="I40" s="70">
        <f>+'ingreso mes '!Y222</f>
        <v>0</v>
      </c>
      <c r="J40" s="149">
        <f>+'ingreso mes '!Y262</f>
        <v>0</v>
      </c>
      <c r="K40" s="149">
        <f>+'ingreso mes '!Y302</f>
        <v>0</v>
      </c>
      <c r="L40" s="149"/>
      <c r="M40" s="149"/>
      <c r="N40" s="149"/>
      <c r="O40" s="149"/>
      <c r="P40" s="150">
        <f>SUM(D40:O40)</f>
        <v>0</v>
      </c>
      <c r="Q40" s="151"/>
      <c r="R40" s="151"/>
      <c r="S40" s="58"/>
      <c r="V40" s="137">
        <v>3936497.2</v>
      </c>
      <c r="W40" s="7">
        <v>619514.80000000005</v>
      </c>
      <c r="X40" s="7">
        <v>4556012</v>
      </c>
      <c r="Y40" s="7">
        <v>762000</v>
      </c>
      <c r="Z40" s="7">
        <v>23137.94</v>
      </c>
      <c r="AA40" s="138">
        <f t="shared" si="19"/>
        <v>738862.06</v>
      </c>
    </row>
    <row r="41" spans="1:27" ht="16.5">
      <c r="A41" s="63">
        <v>21315001</v>
      </c>
      <c r="B41" s="64" t="s">
        <v>26</v>
      </c>
      <c r="C41" s="58"/>
      <c r="D41" s="149">
        <f>SUM(D37:D40)</f>
        <v>1017.52</v>
      </c>
      <c r="E41" s="149">
        <f t="shared" ref="E41:G41" si="20">SUM(E37:E40)</f>
        <v>1666.5</v>
      </c>
      <c r="F41" s="149">
        <f t="shared" si="20"/>
        <v>891.26</v>
      </c>
      <c r="G41" s="149">
        <f t="shared" si="20"/>
        <v>855.88</v>
      </c>
      <c r="H41" s="70">
        <f t="shared" ref="H41" si="21">SUM(H37:H40)</f>
        <v>833.83999999999992</v>
      </c>
      <c r="I41" s="70">
        <f t="shared" ref="I41" si="22">SUM(I37:I40)</f>
        <v>1740.1</v>
      </c>
      <c r="J41" s="149">
        <f t="shared" ref="J41:O41" si="23">SUM(J37:J40)</f>
        <v>0</v>
      </c>
      <c r="K41" s="149">
        <f t="shared" si="23"/>
        <v>0</v>
      </c>
      <c r="L41" s="149">
        <f t="shared" si="23"/>
        <v>0</v>
      </c>
      <c r="M41" s="149">
        <f t="shared" si="23"/>
        <v>0</v>
      </c>
      <c r="N41" s="149">
        <f t="shared" si="23"/>
        <v>0</v>
      </c>
      <c r="O41" s="149">
        <f t="shared" si="23"/>
        <v>0</v>
      </c>
      <c r="P41" s="150">
        <f>SUM(D41:O41)</f>
        <v>7005.1</v>
      </c>
      <c r="Q41" s="151">
        <v>8192.9599999999991</v>
      </c>
      <c r="R41" s="149">
        <f>Q41-P41</f>
        <v>1187.8599999999988</v>
      </c>
      <c r="S41" s="58"/>
      <c r="V41" s="137">
        <f>V39-V40</f>
        <v>585661.46999999974</v>
      </c>
      <c r="W41" s="7">
        <f>W39-W40</f>
        <v>-29953.330000000075</v>
      </c>
      <c r="X41" s="7">
        <f>X39-X40</f>
        <v>-33855.330000000075</v>
      </c>
      <c r="Y41" s="7">
        <v>49000</v>
      </c>
      <c r="Z41" s="7">
        <v>3067.39</v>
      </c>
      <c r="AA41" s="138">
        <f t="shared" si="19"/>
        <v>45932.61</v>
      </c>
    </row>
    <row r="42" spans="1:27" ht="16.5">
      <c r="A42" s="92"/>
      <c r="B42" s="93"/>
      <c r="C42" s="7"/>
      <c r="D42" s="152"/>
      <c r="E42" s="152"/>
      <c r="F42" s="152"/>
      <c r="G42" s="152"/>
      <c r="H42" s="84"/>
      <c r="I42" s="84"/>
      <c r="J42" s="152"/>
      <c r="K42" s="152"/>
      <c r="L42" s="152"/>
      <c r="M42" s="152"/>
      <c r="N42" s="152"/>
      <c r="O42" s="152"/>
      <c r="P42" s="153"/>
      <c r="Q42" s="154"/>
      <c r="R42" s="154"/>
      <c r="V42" s="137"/>
      <c r="W42" s="7"/>
      <c r="X42" s="7"/>
      <c r="Y42" s="7">
        <v>36500</v>
      </c>
      <c r="Z42" s="7">
        <v>1083.47</v>
      </c>
      <c r="AA42" s="138">
        <f t="shared" si="19"/>
        <v>35416.53</v>
      </c>
    </row>
    <row r="43" spans="1:27" ht="16.5">
      <c r="A43" s="92"/>
      <c r="B43" s="93"/>
      <c r="C43" s="90" t="s">
        <v>68</v>
      </c>
      <c r="D43" s="155">
        <v>3041.66</v>
      </c>
      <c r="E43" s="155">
        <v>3041.66</v>
      </c>
      <c r="F43" s="155">
        <v>3041.66</v>
      </c>
      <c r="G43" s="155">
        <v>3041.66</v>
      </c>
      <c r="H43" s="91">
        <v>3041.66</v>
      </c>
      <c r="I43" s="91">
        <v>3041.66</v>
      </c>
      <c r="J43" s="155">
        <v>3041.66</v>
      </c>
      <c r="K43" s="155">
        <v>3041.66</v>
      </c>
      <c r="L43" s="155">
        <v>3041.66</v>
      </c>
      <c r="M43" s="155">
        <v>3041.66</v>
      </c>
      <c r="N43" s="155">
        <v>3041.66</v>
      </c>
      <c r="O43" s="155">
        <v>3041.66</v>
      </c>
      <c r="P43" s="153">
        <f>SUM(D43:O43)</f>
        <v>36499.919999999998</v>
      </c>
      <c r="Q43" s="154"/>
      <c r="R43" s="154"/>
      <c r="V43" s="137"/>
      <c r="W43" s="7"/>
      <c r="X43" s="7"/>
      <c r="Y43" s="7">
        <v>426690.83</v>
      </c>
      <c r="Z43" s="7"/>
      <c r="AA43" s="138">
        <f t="shared" si="19"/>
        <v>426690.83</v>
      </c>
    </row>
    <row r="44" spans="1:27" ht="16.5">
      <c r="A44" s="92"/>
      <c r="B44" s="93"/>
      <c r="C44" s="90" t="s">
        <v>69</v>
      </c>
      <c r="D44" s="155">
        <f>D41/153.75</f>
        <v>6.6180162601626016</v>
      </c>
      <c r="E44" s="155">
        <f t="shared" ref="E44:I44" si="24">E41/153.75</f>
        <v>10.839024390243903</v>
      </c>
      <c r="F44" s="155">
        <f t="shared" si="24"/>
        <v>5.7968130081300808</v>
      </c>
      <c r="G44" s="155">
        <f t="shared" si="24"/>
        <v>5.5666991869918698</v>
      </c>
      <c r="H44" s="91">
        <f t="shared" si="24"/>
        <v>5.4233495934959342</v>
      </c>
      <c r="I44" s="91">
        <f t="shared" si="24"/>
        <v>11.317723577235771</v>
      </c>
      <c r="J44" s="155">
        <f t="shared" ref="J44:P44" si="25">J41/153.75</f>
        <v>0</v>
      </c>
      <c r="K44" s="155">
        <f t="shared" si="25"/>
        <v>0</v>
      </c>
      <c r="L44" s="155">
        <f t="shared" si="25"/>
        <v>0</v>
      </c>
      <c r="M44" s="155">
        <f t="shared" si="25"/>
        <v>0</v>
      </c>
      <c r="N44" s="155">
        <f t="shared" si="25"/>
        <v>0</v>
      </c>
      <c r="O44" s="155">
        <f t="shared" si="25"/>
        <v>0</v>
      </c>
      <c r="P44" s="153">
        <f t="shared" si="25"/>
        <v>45.561626016260163</v>
      </c>
      <c r="Q44" s="154"/>
      <c r="R44" s="154"/>
      <c r="V44" s="137"/>
      <c r="W44" s="7"/>
      <c r="X44" s="7"/>
      <c r="Y44" s="7">
        <v>1380072.48</v>
      </c>
      <c r="Z44" s="7"/>
      <c r="AA44" s="138">
        <f t="shared" si="19"/>
        <v>1380072.48</v>
      </c>
    </row>
    <row r="45" spans="1:27" ht="16.5">
      <c r="A45" s="92"/>
      <c r="B45" s="93"/>
      <c r="C45" s="7"/>
      <c r="D45" s="152"/>
      <c r="E45" s="152"/>
      <c r="F45" s="152"/>
      <c r="G45" s="152"/>
      <c r="H45" s="84"/>
      <c r="I45" s="84"/>
      <c r="J45" s="152"/>
      <c r="K45" s="152"/>
      <c r="L45" s="152"/>
      <c r="M45" s="152"/>
      <c r="N45" s="152"/>
      <c r="O45" s="152"/>
      <c r="P45" s="153"/>
      <c r="Q45" s="154"/>
      <c r="R45" s="154"/>
      <c r="V45" s="137"/>
      <c r="W45" s="7"/>
      <c r="X45" s="7"/>
      <c r="Y45" s="7">
        <v>1717248.69</v>
      </c>
      <c r="Z45" s="7"/>
      <c r="AA45" s="138">
        <f t="shared" si="19"/>
        <v>1717248.69</v>
      </c>
    </row>
    <row r="46" spans="1:27" ht="15.75">
      <c r="A46" s="57"/>
      <c r="B46" s="62" t="s">
        <v>21</v>
      </c>
      <c r="C46" s="58"/>
      <c r="D46" s="149">
        <v>19498.57</v>
      </c>
      <c r="E46" s="149">
        <v>34683.019999999997</v>
      </c>
      <c r="F46" s="149">
        <v>6437.16</v>
      </c>
      <c r="G46" s="149">
        <v>4355.57</v>
      </c>
      <c r="H46" s="70">
        <v>5345.88</v>
      </c>
      <c r="I46" s="70">
        <v>5343.25</v>
      </c>
      <c r="J46" s="149">
        <f>+'ingreso mes '!AA262</f>
        <v>0</v>
      </c>
      <c r="K46" s="149">
        <f>+'ingreso mes '!AA302</f>
        <v>0</v>
      </c>
      <c r="L46" s="149"/>
      <c r="M46" s="149"/>
      <c r="N46" s="149"/>
      <c r="O46" s="149"/>
      <c r="P46" s="150">
        <f>SUM(D46:O46)</f>
        <v>75663.45</v>
      </c>
      <c r="Q46" s="151"/>
      <c r="R46" s="151"/>
      <c r="S46" s="58"/>
      <c r="V46" s="137"/>
      <c r="W46" s="7"/>
      <c r="X46" s="7"/>
      <c r="Y46" s="132">
        <f>SUM(Y39:Y45)</f>
        <v>4556012</v>
      </c>
      <c r="Z46" s="133">
        <f>SUM(Z39:Z45)</f>
        <v>33853.33</v>
      </c>
      <c r="AA46" s="139">
        <f>SUM(AA39:AA45)</f>
        <v>4522158.67</v>
      </c>
    </row>
    <row r="47" spans="1:27" ht="16.5">
      <c r="A47" s="65"/>
      <c r="B47" s="64" t="s">
        <v>27</v>
      </c>
      <c r="C47" s="58"/>
      <c r="D47" s="149">
        <f>SUM(D46)</f>
        <v>19498.57</v>
      </c>
      <c r="E47" s="149">
        <f t="shared" ref="E47:G47" si="26">SUM(E46)</f>
        <v>34683.019999999997</v>
      </c>
      <c r="F47" s="149">
        <f t="shared" si="26"/>
        <v>6437.16</v>
      </c>
      <c r="G47" s="149">
        <f t="shared" si="26"/>
        <v>4355.57</v>
      </c>
      <c r="H47" s="70">
        <f t="shared" ref="H47" si="27">SUM(H46)</f>
        <v>5345.88</v>
      </c>
      <c r="I47" s="70">
        <f t="shared" ref="I47" si="28">SUM(I46)</f>
        <v>5343.25</v>
      </c>
      <c r="J47" s="149">
        <f t="shared" ref="J47:O47" si="29">SUM(J46)</f>
        <v>0</v>
      </c>
      <c r="K47" s="149">
        <f t="shared" si="29"/>
        <v>0</v>
      </c>
      <c r="L47" s="149">
        <f t="shared" si="29"/>
        <v>0</v>
      </c>
      <c r="M47" s="149">
        <f t="shared" si="29"/>
        <v>0</v>
      </c>
      <c r="N47" s="149">
        <f t="shared" si="29"/>
        <v>0</v>
      </c>
      <c r="O47" s="149">
        <f t="shared" si="29"/>
        <v>0</v>
      </c>
      <c r="P47" s="150">
        <f>SUM(D47:O47)</f>
        <v>75663.45</v>
      </c>
      <c r="Q47" s="151">
        <v>75663.45</v>
      </c>
      <c r="R47" s="149">
        <f>Q47-P47</f>
        <v>0</v>
      </c>
      <c r="S47" s="58"/>
      <c r="V47" s="137"/>
      <c r="W47" s="7"/>
      <c r="X47" s="7"/>
      <c r="Y47" s="7"/>
      <c r="Z47" s="7"/>
      <c r="AA47" s="139"/>
    </row>
    <row r="48" spans="1:27" ht="19.5" thickBot="1">
      <c r="A48" s="75" t="s">
        <v>63</v>
      </c>
      <c r="B48" s="67"/>
      <c r="C48" s="7"/>
      <c r="D48" s="158">
        <f t="shared" ref="D48:I48" si="30">D47+D41+D32+D25+D7</f>
        <v>53285.95</v>
      </c>
      <c r="E48" s="158">
        <f t="shared" si="30"/>
        <v>153333.68</v>
      </c>
      <c r="F48" s="158">
        <f t="shared" si="30"/>
        <v>60922.61</v>
      </c>
      <c r="G48" s="158">
        <f t="shared" si="30"/>
        <v>44249.919999999998</v>
      </c>
      <c r="H48" s="158">
        <f t="shared" si="30"/>
        <v>99902.53</v>
      </c>
      <c r="I48" s="158">
        <f t="shared" si="30"/>
        <v>56797.49</v>
      </c>
      <c r="J48" s="158">
        <f t="shared" ref="J48:O48" si="31">J47+J41+J32+J25+J7</f>
        <v>0</v>
      </c>
      <c r="K48" s="158">
        <f t="shared" si="31"/>
        <v>0</v>
      </c>
      <c r="L48" s="158">
        <f t="shared" si="31"/>
        <v>0</v>
      </c>
      <c r="M48" s="158">
        <f t="shared" si="31"/>
        <v>0</v>
      </c>
      <c r="N48" s="158">
        <f t="shared" si="31"/>
        <v>0</v>
      </c>
      <c r="O48" s="158">
        <f t="shared" si="31"/>
        <v>0</v>
      </c>
      <c r="P48" s="159">
        <f>SUM(D48:O48)</f>
        <v>468492.17999999993</v>
      </c>
      <c r="Q48" s="183">
        <f>Q47+Q41+Q32+Q25+Q7</f>
        <v>469680.04</v>
      </c>
      <c r="R48" s="160">
        <f>R47+R41+R32+R25+R7</f>
        <v>1187.8599999999988</v>
      </c>
      <c r="S48" s="147">
        <f>S47+S41+S32+S25+S7</f>
        <v>0</v>
      </c>
      <c r="V48" s="140"/>
      <c r="W48" s="141"/>
      <c r="X48" s="141"/>
      <c r="Y48" s="141"/>
      <c r="Z48" s="141"/>
      <c r="AA48" s="142"/>
    </row>
    <row r="49" spans="1:21" ht="15.75">
      <c r="A49" s="76"/>
      <c r="B49" s="67"/>
      <c r="C49" s="7"/>
      <c r="D49" s="156"/>
      <c r="E49" s="156"/>
      <c r="F49" s="152"/>
      <c r="G49" s="152"/>
      <c r="H49" s="68"/>
      <c r="I49" s="68"/>
      <c r="J49" s="152"/>
      <c r="K49" s="152"/>
      <c r="L49" s="152"/>
      <c r="M49" s="152"/>
      <c r="N49" s="152"/>
      <c r="O49" s="152"/>
      <c r="P49" s="153"/>
      <c r="Q49" s="154"/>
      <c r="R49" s="154"/>
    </row>
    <row r="50" spans="1:21" ht="16.5">
      <c r="A50" s="76"/>
      <c r="B50" s="67"/>
      <c r="C50" s="7"/>
      <c r="D50" s="152"/>
      <c r="E50" s="152"/>
      <c r="F50" s="158"/>
      <c r="G50" s="158"/>
      <c r="H50" s="85"/>
      <c r="I50" s="85"/>
      <c r="J50" s="152"/>
      <c r="K50" s="152"/>
      <c r="L50" s="152"/>
      <c r="M50" s="152"/>
      <c r="N50" s="152"/>
      <c r="O50" s="152"/>
      <c r="P50" s="153"/>
      <c r="Q50" s="154"/>
      <c r="R50" s="154"/>
    </row>
    <row r="51" spans="1:21">
      <c r="A51" s="145" t="s">
        <v>64</v>
      </c>
      <c r="D51" s="161">
        <v>0</v>
      </c>
      <c r="E51" s="161">
        <v>35557.57</v>
      </c>
      <c r="F51" s="156">
        <v>35557.57</v>
      </c>
      <c r="G51" s="156">
        <v>35557.57</v>
      </c>
      <c r="H51" s="156">
        <v>35557.57</v>
      </c>
      <c r="I51" s="83">
        <v>35557.57</v>
      </c>
      <c r="J51" s="161"/>
      <c r="K51" s="161"/>
      <c r="L51" s="161"/>
      <c r="M51" s="161"/>
      <c r="N51" s="161"/>
      <c r="O51" s="161"/>
      <c r="P51" s="162">
        <f>SUM(D51:O51)</f>
        <v>177787.85</v>
      </c>
      <c r="Q51" s="156">
        <v>177787.85</v>
      </c>
      <c r="R51" s="149">
        <f t="shared" ref="R51:R54" si="32">Q51-P51</f>
        <v>0</v>
      </c>
    </row>
    <row r="52" spans="1:21">
      <c r="A52" s="145" t="s">
        <v>65</v>
      </c>
      <c r="D52" s="161">
        <v>0</v>
      </c>
      <c r="E52" s="161">
        <v>106672.71</v>
      </c>
      <c r="F52" s="152">
        <v>106672.71</v>
      </c>
      <c r="G52" s="152">
        <v>106672.71</v>
      </c>
      <c r="H52" s="152">
        <v>106672.71</v>
      </c>
      <c r="I52" s="68">
        <v>106672.71</v>
      </c>
      <c r="J52" s="161"/>
      <c r="K52" s="161"/>
      <c r="L52" s="158"/>
      <c r="M52" s="158"/>
      <c r="N52" s="158"/>
      <c r="O52" s="158"/>
      <c r="P52" s="162">
        <f>SUM(D52:O52)</f>
        <v>533363.55000000005</v>
      </c>
      <c r="Q52" s="156">
        <v>553443.97</v>
      </c>
      <c r="R52" s="149">
        <f t="shared" si="32"/>
        <v>20080.419999999925</v>
      </c>
    </row>
    <row r="53" spans="1:21" ht="16.5">
      <c r="A53" s="78"/>
      <c r="D53" s="158"/>
      <c r="E53" s="158"/>
      <c r="F53" s="161"/>
      <c r="G53" s="161"/>
      <c r="H53" s="80"/>
      <c r="I53" s="80"/>
      <c r="J53" s="158"/>
      <c r="K53" s="158"/>
      <c r="L53" s="158"/>
      <c r="M53" s="158"/>
      <c r="N53" s="158"/>
      <c r="O53" s="158"/>
      <c r="P53" s="162"/>
      <c r="Q53" s="154"/>
      <c r="R53" s="154"/>
      <c r="U53" s="9"/>
    </row>
    <row r="54" spans="1:21">
      <c r="A54" s="79" t="s">
        <v>66</v>
      </c>
      <c r="D54" s="156">
        <f>SUM(D51:D53)</f>
        <v>0</v>
      </c>
      <c r="E54" s="156">
        <f>SUM(E51:E53)</f>
        <v>142230.28</v>
      </c>
      <c r="F54" s="161">
        <v>106672.71</v>
      </c>
      <c r="G54" s="161">
        <v>106672.71</v>
      </c>
      <c r="H54" s="80">
        <v>106672.71</v>
      </c>
      <c r="I54" s="80">
        <v>106672.71</v>
      </c>
      <c r="J54" s="156">
        <f t="shared" ref="J54:P54" si="33">SUM(J51:J53)</f>
        <v>0</v>
      </c>
      <c r="K54" s="156">
        <f t="shared" si="33"/>
        <v>0</v>
      </c>
      <c r="L54" s="156">
        <f t="shared" si="33"/>
        <v>0</v>
      </c>
      <c r="M54" s="156">
        <f t="shared" si="33"/>
        <v>0</v>
      </c>
      <c r="N54" s="156">
        <f t="shared" si="33"/>
        <v>0</v>
      </c>
      <c r="O54" s="156">
        <f t="shared" si="33"/>
        <v>0</v>
      </c>
      <c r="P54" s="163">
        <f t="shared" si="33"/>
        <v>711151.4</v>
      </c>
      <c r="Q54" s="156">
        <f>SUM(Q51:Q53)</f>
        <v>731231.82</v>
      </c>
      <c r="R54" s="149">
        <f t="shared" si="32"/>
        <v>20080.419999999925</v>
      </c>
      <c r="S54" t="s">
        <v>84</v>
      </c>
    </row>
    <row r="55" spans="1:21">
      <c r="D55" s="156"/>
      <c r="E55" s="156"/>
      <c r="F55" s="158"/>
      <c r="G55" s="158"/>
      <c r="H55" s="81"/>
      <c r="I55" s="81"/>
      <c r="J55" s="156"/>
      <c r="K55" s="156"/>
      <c r="L55" s="156"/>
      <c r="M55" s="156"/>
      <c r="N55" s="156"/>
      <c r="O55" s="156"/>
      <c r="P55" s="162"/>
      <c r="Q55" s="154"/>
      <c r="R55" s="154"/>
    </row>
    <row r="56" spans="1:21" ht="15.75">
      <c r="A56" s="76" t="s">
        <v>67</v>
      </c>
      <c r="D56" s="158">
        <f t="shared" ref="D56:O56" si="34">D54+D48</f>
        <v>53285.95</v>
      </c>
      <c r="E56" s="158">
        <f t="shared" si="34"/>
        <v>295563.95999999996</v>
      </c>
      <c r="F56" s="158">
        <f t="shared" si="34"/>
        <v>167595.32</v>
      </c>
      <c r="G56" s="158">
        <f t="shared" si="34"/>
        <v>150922.63</v>
      </c>
      <c r="H56" s="81">
        <v>142230.28</v>
      </c>
      <c r="I56" s="81">
        <v>142230.28</v>
      </c>
      <c r="J56" s="158">
        <f t="shared" si="34"/>
        <v>0</v>
      </c>
      <c r="K56" s="158">
        <f t="shared" si="34"/>
        <v>0</v>
      </c>
      <c r="L56" s="158">
        <f t="shared" si="34"/>
        <v>0</v>
      </c>
      <c r="M56" s="158">
        <f t="shared" si="34"/>
        <v>0</v>
      </c>
      <c r="N56" s="158">
        <f t="shared" si="34"/>
        <v>0</v>
      </c>
      <c r="O56" s="158">
        <f t="shared" si="34"/>
        <v>0</v>
      </c>
      <c r="P56" s="159">
        <f>SUM(D56:O56)</f>
        <v>951828.42</v>
      </c>
      <c r="Q56" s="154"/>
      <c r="R56" s="154"/>
    </row>
    <row r="57" spans="1:21" ht="15.75">
      <c r="A57" s="76"/>
      <c r="F57" s="9"/>
      <c r="G57" s="9"/>
      <c r="H57" s="9"/>
      <c r="I57" s="9"/>
    </row>
    <row r="58" spans="1:21" ht="16.5" thickBot="1">
      <c r="F58" s="85"/>
      <c r="G58" s="85"/>
      <c r="H58" s="85"/>
      <c r="I58" s="85"/>
    </row>
    <row r="59" spans="1:21">
      <c r="A59" s="134"/>
      <c r="B59" s="135"/>
      <c r="C59" s="135"/>
      <c r="D59" s="135"/>
      <c r="E59" s="135"/>
      <c r="F59" s="136"/>
    </row>
    <row r="60" spans="1:21">
      <c r="A60" s="137"/>
      <c r="B60" s="7"/>
      <c r="C60" s="7"/>
      <c r="D60" s="7"/>
      <c r="E60" s="7" t="s">
        <v>79</v>
      </c>
      <c r="F60" s="138" t="s">
        <v>80</v>
      </c>
      <c r="P60" s="7"/>
    </row>
    <row r="61" spans="1:21">
      <c r="A61" s="137">
        <v>4522158.67</v>
      </c>
      <c r="B61" s="7">
        <v>589561.47</v>
      </c>
      <c r="C61" s="7">
        <v>4522156.67</v>
      </c>
      <c r="D61" s="7">
        <v>184500</v>
      </c>
      <c r="E61" s="7">
        <v>68702.31</v>
      </c>
      <c r="F61" s="138">
        <f t="shared" ref="F61:F67" si="35">D61-E61</f>
        <v>115797.69</v>
      </c>
      <c r="P61" s="7"/>
    </row>
    <row r="62" spans="1:21">
      <c r="A62" s="137">
        <v>3936497.2</v>
      </c>
      <c r="B62" s="7">
        <v>619514.80000000005</v>
      </c>
      <c r="C62" s="7">
        <v>4556012</v>
      </c>
      <c r="D62" s="7">
        <v>762000</v>
      </c>
      <c r="E62" s="7">
        <v>290116.92</v>
      </c>
      <c r="F62" s="138">
        <f t="shared" si="35"/>
        <v>471883.08</v>
      </c>
      <c r="P62" s="7"/>
    </row>
    <row r="63" spans="1:21">
      <c r="A63" s="137">
        <f>A61-A62</f>
        <v>585661.46999999974</v>
      </c>
      <c r="B63" s="7">
        <f>B61-B62</f>
        <v>-29953.330000000075</v>
      </c>
      <c r="C63" s="7">
        <f>C61-C62</f>
        <v>-33855.330000000075</v>
      </c>
      <c r="D63" s="7">
        <v>49000</v>
      </c>
      <c r="E63" s="7">
        <v>27004.400000000001</v>
      </c>
      <c r="F63" s="138">
        <f t="shared" si="35"/>
        <v>21995.599999999999</v>
      </c>
      <c r="P63" s="7"/>
    </row>
    <row r="64" spans="1:21">
      <c r="A64" s="137"/>
      <c r="B64" s="7"/>
      <c r="C64" s="7"/>
      <c r="D64" s="7">
        <v>36500</v>
      </c>
      <c r="E64" s="7">
        <v>8192.9599999999991</v>
      </c>
      <c r="F64" s="138">
        <f t="shared" si="35"/>
        <v>28307.040000000001</v>
      </c>
      <c r="P64" s="7"/>
    </row>
    <row r="65" spans="1:16">
      <c r="A65" s="137"/>
      <c r="B65" s="7"/>
      <c r="C65" s="7"/>
      <c r="D65" s="7">
        <v>426690.83</v>
      </c>
      <c r="E65" s="146">
        <v>177787.85</v>
      </c>
      <c r="F65" s="138">
        <f t="shared" si="35"/>
        <v>248902.98</v>
      </c>
      <c r="P65" s="7"/>
    </row>
    <row r="66" spans="1:16">
      <c r="A66" s="137"/>
      <c r="B66" s="7"/>
      <c r="C66" s="7"/>
      <c r="D66" s="7">
        <v>1380072.48</v>
      </c>
      <c r="E66" s="146">
        <v>553443.97</v>
      </c>
      <c r="F66" s="138">
        <f t="shared" si="35"/>
        <v>826628.51</v>
      </c>
      <c r="P66" s="7"/>
    </row>
    <row r="67" spans="1:16">
      <c r="A67" s="137"/>
      <c r="B67" s="7"/>
      <c r="C67" s="7"/>
      <c r="D67" s="7">
        <v>1717248.69</v>
      </c>
      <c r="E67" s="7"/>
      <c r="F67" s="138">
        <f t="shared" si="35"/>
        <v>1717248.69</v>
      </c>
      <c r="P67" s="7"/>
    </row>
    <row r="68" spans="1:16">
      <c r="A68" s="137"/>
      <c r="B68" s="7"/>
      <c r="C68" s="7"/>
      <c r="D68" s="132">
        <f>SUM(D61:D67)</f>
        <v>4556012</v>
      </c>
      <c r="E68" s="133">
        <f>SUM(E61:E67)</f>
        <v>1125248.4100000001</v>
      </c>
      <c r="F68" s="139">
        <f>SUM(F61:F67)</f>
        <v>3430763.59</v>
      </c>
      <c r="G68" s="166"/>
      <c r="P68" s="7"/>
    </row>
    <row r="69" spans="1:16">
      <c r="A69" s="137"/>
      <c r="B69" s="7"/>
      <c r="C69" s="7"/>
      <c r="D69" s="7"/>
      <c r="E69" s="7"/>
      <c r="F69" s="139"/>
      <c r="P69" s="7"/>
    </row>
    <row r="70" spans="1:16">
      <c r="A70" s="137"/>
      <c r="B70" s="7"/>
      <c r="C70" s="7" t="s">
        <v>77</v>
      </c>
      <c r="D70" s="7"/>
      <c r="E70" s="7">
        <v>2385600.02</v>
      </c>
      <c r="F70" s="139">
        <v>2170411.98</v>
      </c>
      <c r="P70" s="7"/>
    </row>
    <row r="71" spans="1:16">
      <c r="A71" s="137"/>
      <c r="B71" s="7"/>
      <c r="C71" s="7" t="s">
        <v>78</v>
      </c>
      <c r="D71" s="7"/>
      <c r="E71" s="165">
        <f>E70-E68</f>
        <v>1260351.6099999999</v>
      </c>
      <c r="F71" s="139">
        <f>F68-F70</f>
        <v>1260351.6099999999</v>
      </c>
      <c r="P71" s="7"/>
    </row>
    <row r="72" spans="1:16" ht="15.75" thickBot="1">
      <c r="A72" s="140"/>
      <c r="B72" s="141"/>
      <c r="C72" s="141"/>
      <c r="D72" s="141"/>
      <c r="E72" s="141"/>
      <c r="F72" s="142"/>
    </row>
  </sheetData>
  <mergeCells count="21">
    <mergeCell ref="B40:C40"/>
    <mergeCell ref="B4:C4"/>
    <mergeCell ref="B5:C5"/>
    <mergeCell ref="B6:C6"/>
    <mergeCell ref="B18:C18"/>
    <mergeCell ref="B19:C19"/>
    <mergeCell ref="B20:C20"/>
    <mergeCell ref="B21:C21"/>
    <mergeCell ref="B22:C22"/>
    <mergeCell ref="B23:C23"/>
    <mergeCell ref="B12:C12"/>
    <mergeCell ref="B14:C14"/>
    <mergeCell ref="B15:C15"/>
    <mergeCell ref="B16:C16"/>
    <mergeCell ref="B17:C17"/>
    <mergeCell ref="R3:S3"/>
    <mergeCell ref="B24:C24"/>
    <mergeCell ref="B30:C30"/>
    <mergeCell ref="B31:C31"/>
    <mergeCell ref="B37:C37"/>
    <mergeCell ref="A3:C3"/>
  </mergeCells>
  <pageMargins left="0.7" right="0.7" top="0.75" bottom="0.75" header="0.3" footer="0.3"/>
  <pageSetup scale="65" orientation="portrait" r:id="rId1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R58"/>
  <sheetViews>
    <sheetView topLeftCell="A73" workbookViewId="0">
      <selection activeCell="N18" sqref="N18"/>
    </sheetView>
  </sheetViews>
  <sheetFormatPr baseColWidth="10" defaultRowHeight="15"/>
  <sheetData>
    <row r="2" spans="1:16" ht="21">
      <c r="C2" s="74" t="s">
        <v>28</v>
      </c>
    </row>
    <row r="3" spans="1:16" ht="21">
      <c r="A3" s="280" t="s">
        <v>62</v>
      </c>
      <c r="B3" s="280"/>
      <c r="C3" s="280"/>
      <c r="D3" s="129">
        <v>42005</v>
      </c>
      <c r="E3" s="129">
        <v>42036</v>
      </c>
      <c r="F3" s="129">
        <v>42064</v>
      </c>
      <c r="G3" s="129">
        <v>42095</v>
      </c>
      <c r="H3" s="129">
        <v>42125</v>
      </c>
      <c r="I3" s="129">
        <v>42156</v>
      </c>
      <c r="J3" s="129">
        <v>42186</v>
      </c>
      <c r="K3" s="129">
        <v>42217</v>
      </c>
      <c r="L3" s="129">
        <v>42248</v>
      </c>
      <c r="M3" s="129">
        <v>42278</v>
      </c>
      <c r="N3" s="129">
        <v>42309</v>
      </c>
      <c r="O3" s="129">
        <v>42339</v>
      </c>
      <c r="P3" s="58" t="s">
        <v>61</v>
      </c>
    </row>
    <row r="4" spans="1:16" ht="15.75">
      <c r="A4" s="71">
        <v>85119001</v>
      </c>
      <c r="B4" s="278" t="s">
        <v>0</v>
      </c>
      <c r="C4" s="279"/>
      <c r="D4" s="70">
        <v>6561.1</v>
      </c>
      <c r="E4" s="70">
        <v>15927.71</v>
      </c>
      <c r="F4" s="70">
        <v>12352.8</v>
      </c>
      <c r="G4" s="70">
        <v>15089</v>
      </c>
      <c r="H4" s="70">
        <v>5042.25</v>
      </c>
      <c r="I4" s="70">
        <v>10807.57</v>
      </c>
      <c r="J4" s="70">
        <f>+'ingreso mes '!A262</f>
        <v>0</v>
      </c>
      <c r="K4" s="70">
        <f>+'ingreso mes '!A302</f>
        <v>0</v>
      </c>
      <c r="L4" s="70"/>
      <c r="M4" s="70"/>
      <c r="N4" s="70"/>
      <c r="O4" s="70"/>
      <c r="P4" s="70">
        <f>SUM(D4:O4)</f>
        <v>65780.429999999993</v>
      </c>
    </row>
    <row r="5" spans="1:16" ht="15.75">
      <c r="A5" s="71">
        <v>85119003</v>
      </c>
      <c r="B5" s="278" t="s">
        <v>1</v>
      </c>
      <c r="C5" s="279"/>
      <c r="D5" s="70">
        <v>3.43</v>
      </c>
      <c r="E5" s="70">
        <v>0</v>
      </c>
      <c r="F5" s="70">
        <v>0</v>
      </c>
      <c r="G5" s="70">
        <v>0</v>
      </c>
      <c r="H5" s="70">
        <v>0</v>
      </c>
      <c r="I5" s="70">
        <f>+'ingreso mes '!B222</f>
        <v>0</v>
      </c>
      <c r="J5" s="70">
        <f>+'ingreso mes '!B262</f>
        <v>0</v>
      </c>
      <c r="K5" s="70">
        <f>+'ingreso mes '!B302</f>
        <v>0</v>
      </c>
      <c r="L5" s="70"/>
      <c r="M5" s="70"/>
      <c r="N5" s="70"/>
      <c r="O5" s="70"/>
      <c r="P5" s="70">
        <f>SUM(D5:O5)</f>
        <v>3.43</v>
      </c>
    </row>
    <row r="6" spans="1:16" ht="15.75">
      <c r="A6" s="71">
        <v>85119018</v>
      </c>
      <c r="B6" s="278" t="s">
        <v>2</v>
      </c>
      <c r="C6" s="279"/>
      <c r="D6" s="70">
        <f>+'ingreso mes '!C29</f>
        <v>0</v>
      </c>
      <c r="E6" s="70">
        <v>34.299999999999997</v>
      </c>
      <c r="F6" s="70">
        <v>833.49</v>
      </c>
      <c r="G6" s="70">
        <v>41.16</v>
      </c>
      <c r="H6" s="70">
        <v>968.97</v>
      </c>
      <c r="I6" s="70">
        <v>1040.53</v>
      </c>
      <c r="J6" s="70">
        <f>+'ingreso mes '!C262</f>
        <v>0</v>
      </c>
      <c r="K6" s="70">
        <f>+'ingreso mes '!C302</f>
        <v>0</v>
      </c>
      <c r="L6" s="70"/>
      <c r="M6" s="70"/>
      <c r="N6" s="70"/>
      <c r="O6" s="70"/>
      <c r="P6" s="70">
        <f>SUM(D6:O6)</f>
        <v>2918.45</v>
      </c>
    </row>
    <row r="7" spans="1:16" ht="16.5">
      <c r="A7" s="59">
        <v>21310001</v>
      </c>
      <c r="B7" s="60" t="s">
        <v>22</v>
      </c>
      <c r="C7" s="61"/>
      <c r="D7" s="70">
        <f>SUM(D4:D6)</f>
        <v>6564.5300000000007</v>
      </c>
      <c r="E7" s="70">
        <f t="shared" ref="E7:K7" si="0">SUM(E4:E6)</f>
        <v>15962.009999999998</v>
      </c>
      <c r="F7" s="70">
        <f t="shared" si="0"/>
        <v>13186.289999999999</v>
      </c>
      <c r="G7" s="70">
        <f t="shared" si="0"/>
        <v>15130.16</v>
      </c>
      <c r="H7" s="70">
        <f t="shared" si="0"/>
        <v>6011.22</v>
      </c>
      <c r="I7" s="70">
        <f t="shared" si="0"/>
        <v>11848.1</v>
      </c>
      <c r="J7" s="70">
        <f t="shared" si="0"/>
        <v>0</v>
      </c>
      <c r="K7" s="70">
        <f t="shared" si="0"/>
        <v>0</v>
      </c>
      <c r="L7" s="70"/>
      <c r="M7" s="70"/>
      <c r="N7" s="70"/>
      <c r="O7" s="70"/>
      <c r="P7" s="70">
        <f>SUM(D7:O7)</f>
        <v>68702.310000000012</v>
      </c>
    </row>
    <row r="8" spans="1:16" ht="16.5">
      <c r="A8" s="87"/>
      <c r="B8" s="88"/>
      <c r="C8" s="89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6.5">
      <c r="A9" s="87"/>
      <c r="B9" s="88"/>
      <c r="C9" s="90" t="s">
        <v>75</v>
      </c>
      <c r="D9" s="91">
        <v>15375</v>
      </c>
      <c r="E9" s="91">
        <v>15375</v>
      </c>
      <c r="F9" s="91">
        <v>15375</v>
      </c>
      <c r="G9" s="91">
        <v>15375</v>
      </c>
      <c r="H9" s="91">
        <v>15375</v>
      </c>
      <c r="I9" s="91">
        <v>15375</v>
      </c>
      <c r="J9" s="91">
        <v>15375</v>
      </c>
      <c r="K9" s="91">
        <v>15375</v>
      </c>
      <c r="L9" s="91">
        <v>15375</v>
      </c>
      <c r="M9" s="91">
        <v>15375</v>
      </c>
      <c r="N9" s="91">
        <v>15375</v>
      </c>
      <c r="O9" s="91">
        <v>15375</v>
      </c>
      <c r="P9" s="91">
        <f>SUM(D9:O9)</f>
        <v>184500</v>
      </c>
    </row>
    <row r="10" spans="1:16" ht="16.5">
      <c r="A10" s="87"/>
      <c r="B10" s="88"/>
      <c r="C10" s="90" t="s">
        <v>69</v>
      </c>
      <c r="D10" s="91">
        <f>D7/153.75</f>
        <v>42.696130081300815</v>
      </c>
      <c r="E10" s="91">
        <f t="shared" ref="E10:O10" si="1">E7/153.75</f>
        <v>103.81795121951218</v>
      </c>
      <c r="F10" s="91">
        <f t="shared" si="1"/>
        <v>85.764487804878044</v>
      </c>
      <c r="G10" s="91">
        <f t="shared" si="1"/>
        <v>98.407544715447159</v>
      </c>
      <c r="H10" s="91">
        <f t="shared" si="1"/>
        <v>39.097365853658538</v>
      </c>
      <c r="I10" s="91">
        <f t="shared" si="1"/>
        <v>77.060813008130083</v>
      </c>
      <c r="J10" s="91">
        <f t="shared" si="1"/>
        <v>0</v>
      </c>
      <c r="K10" s="91">
        <f t="shared" si="1"/>
        <v>0</v>
      </c>
      <c r="L10" s="91">
        <f t="shared" si="1"/>
        <v>0</v>
      </c>
      <c r="M10" s="91">
        <f t="shared" si="1"/>
        <v>0</v>
      </c>
      <c r="N10" s="91">
        <f t="shared" si="1"/>
        <v>0</v>
      </c>
      <c r="O10" s="91">
        <f t="shared" si="1"/>
        <v>0</v>
      </c>
      <c r="P10" s="91"/>
    </row>
    <row r="11" spans="1:16" ht="16.5">
      <c r="A11" s="33"/>
      <c r="B11" s="42"/>
      <c r="C11" s="43"/>
      <c r="D11" s="69"/>
      <c r="E11" s="69"/>
      <c r="F11" s="69"/>
      <c r="G11" s="69"/>
      <c r="H11" s="69"/>
      <c r="I11" s="69"/>
      <c r="J11" s="22"/>
      <c r="K11" s="22"/>
      <c r="L11" s="22"/>
      <c r="M11" s="22"/>
      <c r="N11" s="22"/>
      <c r="O11" s="22"/>
      <c r="P11" s="84"/>
    </row>
    <row r="12" spans="1:16" ht="15.75">
      <c r="A12" s="71">
        <v>85801005</v>
      </c>
      <c r="B12" s="278" t="s">
        <v>3</v>
      </c>
      <c r="C12" s="279"/>
      <c r="D12" s="70">
        <v>2653.5</v>
      </c>
      <c r="E12" s="70">
        <v>1736.5</v>
      </c>
      <c r="F12" s="70">
        <v>1249</v>
      </c>
      <c r="G12" s="70">
        <v>1366</v>
      </c>
      <c r="H12" s="70">
        <v>1490.5</v>
      </c>
      <c r="I12" s="70">
        <v>1453.5</v>
      </c>
      <c r="J12" s="70">
        <f>+'ingreso mes '!E262</f>
        <v>0</v>
      </c>
      <c r="K12" s="70">
        <f>+'ingreso mes '!E302</f>
        <v>0</v>
      </c>
      <c r="L12" s="70"/>
      <c r="M12" s="70"/>
      <c r="N12" s="70"/>
      <c r="O12" s="70"/>
      <c r="P12" s="70">
        <f t="shared" ref="P12:P25" si="2">SUM(D12:O12)</f>
        <v>9949</v>
      </c>
    </row>
    <row r="13" spans="1:16" ht="15.75">
      <c r="A13" s="71">
        <v>858011006</v>
      </c>
      <c r="B13" s="130" t="s">
        <v>4</v>
      </c>
      <c r="C13" s="131"/>
      <c r="D13" s="70">
        <v>14</v>
      </c>
      <c r="E13" s="70">
        <v>16</v>
      </c>
      <c r="F13" s="70">
        <v>6</v>
      </c>
      <c r="G13" s="70">
        <v>5</v>
      </c>
      <c r="H13" s="70">
        <v>12</v>
      </c>
      <c r="I13" s="70">
        <v>16</v>
      </c>
      <c r="J13" s="70">
        <f>+'ingreso mes '!F262</f>
        <v>0</v>
      </c>
      <c r="K13" s="70">
        <f>+'ingreso mes '!F302</f>
        <v>0</v>
      </c>
      <c r="L13" s="70"/>
      <c r="M13" s="70"/>
      <c r="N13" s="70"/>
      <c r="O13" s="70"/>
      <c r="P13" s="70">
        <f t="shared" si="2"/>
        <v>69</v>
      </c>
    </row>
    <row r="14" spans="1:16" ht="15.75">
      <c r="A14" s="71">
        <v>85801008</v>
      </c>
      <c r="B14" s="278" t="s">
        <v>5</v>
      </c>
      <c r="C14" s="279"/>
      <c r="D14" s="70">
        <v>931.46</v>
      </c>
      <c r="E14" s="70">
        <v>1238.43</v>
      </c>
      <c r="F14" s="70">
        <v>769.62</v>
      </c>
      <c r="G14" s="70">
        <v>556.71</v>
      </c>
      <c r="H14" s="70">
        <v>1037.69</v>
      </c>
      <c r="I14" s="70">
        <v>973.37</v>
      </c>
      <c r="J14" s="70">
        <f>+'ingreso mes '!G262</f>
        <v>0</v>
      </c>
      <c r="K14" s="70">
        <f>+'ingreso mes '!G302</f>
        <v>0</v>
      </c>
      <c r="L14" s="70"/>
      <c r="M14" s="70"/>
      <c r="N14" s="70"/>
      <c r="O14" s="70"/>
      <c r="P14" s="70">
        <f t="shared" si="2"/>
        <v>5507.28</v>
      </c>
    </row>
    <row r="15" spans="1:16" ht="15.75">
      <c r="A15" s="71">
        <v>85801009</v>
      </c>
      <c r="B15" s="278" t="s">
        <v>6</v>
      </c>
      <c r="C15" s="279"/>
      <c r="D15" s="70">
        <v>6809.25</v>
      </c>
      <c r="E15" s="70">
        <v>19560.05</v>
      </c>
      <c r="F15" s="70">
        <v>9531.7900000000009</v>
      </c>
      <c r="G15" s="70">
        <v>10117.370000000001</v>
      </c>
      <c r="H15" s="70">
        <v>9245.76</v>
      </c>
      <c r="I15" s="70">
        <v>6345.94</v>
      </c>
      <c r="J15" s="70">
        <f>+'ingreso mes '!H262</f>
        <v>0</v>
      </c>
      <c r="K15" s="70">
        <f>+'ingreso mes '!H302</f>
        <v>0</v>
      </c>
      <c r="L15" s="70"/>
      <c r="M15" s="70"/>
      <c r="N15" s="70"/>
      <c r="O15" s="70"/>
      <c r="P15" s="70">
        <f t="shared" si="2"/>
        <v>61610.16</v>
      </c>
    </row>
    <row r="16" spans="1:16" ht="15.75">
      <c r="A16" s="71">
        <v>85801099</v>
      </c>
      <c r="B16" s="278" t="s">
        <v>7</v>
      </c>
      <c r="C16" s="279"/>
      <c r="D16" s="70">
        <v>123.96</v>
      </c>
      <c r="E16" s="70">
        <v>85.45</v>
      </c>
      <c r="F16" s="70">
        <v>100.73</v>
      </c>
      <c r="G16" s="70">
        <v>76.05</v>
      </c>
      <c r="H16" s="70">
        <v>330.2</v>
      </c>
      <c r="I16" s="70">
        <v>94.08</v>
      </c>
      <c r="J16" s="70">
        <f>+'ingreso mes '!I262</f>
        <v>0</v>
      </c>
      <c r="K16" s="70">
        <f>+'ingreso mes '!I302</f>
        <v>0</v>
      </c>
      <c r="L16" s="70"/>
      <c r="M16" s="70"/>
      <c r="N16" s="70"/>
      <c r="O16" s="70"/>
      <c r="P16" s="70">
        <f t="shared" si="2"/>
        <v>810.47</v>
      </c>
    </row>
    <row r="17" spans="1:16" ht="15.75">
      <c r="A17" s="71">
        <v>85801011</v>
      </c>
      <c r="B17" s="278" t="s">
        <v>8</v>
      </c>
      <c r="C17" s="279"/>
      <c r="D17" s="70">
        <v>48</v>
      </c>
      <c r="E17" s="70">
        <v>78</v>
      </c>
      <c r="F17" s="70">
        <v>54</v>
      </c>
      <c r="G17" s="70">
        <v>48</v>
      </c>
      <c r="H17" s="70">
        <v>39.36</v>
      </c>
      <c r="I17" s="70">
        <v>60</v>
      </c>
      <c r="J17" s="70">
        <f>+'ingreso mes '!J262</f>
        <v>0</v>
      </c>
      <c r="K17" s="70">
        <f>+'ingreso mes '!J302</f>
        <v>0</v>
      </c>
      <c r="L17" s="70"/>
      <c r="M17" s="70"/>
      <c r="N17" s="70"/>
      <c r="O17" s="70"/>
      <c r="P17" s="70">
        <f t="shared" si="2"/>
        <v>327.36</v>
      </c>
    </row>
    <row r="18" spans="1:16" ht="15.75">
      <c r="A18" s="71">
        <v>85801014</v>
      </c>
      <c r="B18" s="278" t="s">
        <v>9</v>
      </c>
      <c r="C18" s="279"/>
      <c r="D18" s="70">
        <v>2759.6</v>
      </c>
      <c r="E18" s="70">
        <v>6102.49</v>
      </c>
      <c r="F18" s="70">
        <v>3140.19</v>
      </c>
      <c r="G18" s="70">
        <v>2078.94</v>
      </c>
      <c r="H18" s="70">
        <v>4728.43</v>
      </c>
      <c r="I18" s="70">
        <v>2453.9899999999998</v>
      </c>
      <c r="J18" s="70">
        <f>+'ingreso mes '!K262</f>
        <v>0</v>
      </c>
      <c r="K18" s="70">
        <f>+'ingreso mes '!K302</f>
        <v>0</v>
      </c>
      <c r="L18" s="70"/>
      <c r="M18" s="70"/>
      <c r="N18" s="70"/>
      <c r="O18" s="70"/>
      <c r="P18" s="70">
        <f t="shared" si="2"/>
        <v>21263.64</v>
      </c>
    </row>
    <row r="19" spans="1:16" ht="15.75">
      <c r="A19" s="71">
        <v>85801015</v>
      </c>
      <c r="B19" s="278" t="s">
        <v>10</v>
      </c>
      <c r="C19" s="279"/>
      <c r="D19" s="70">
        <v>854.05</v>
      </c>
      <c r="E19" s="70">
        <v>565.66</v>
      </c>
      <c r="F19" s="70">
        <v>793.68</v>
      </c>
      <c r="G19" s="70">
        <v>2290.02</v>
      </c>
      <c r="H19" s="70">
        <v>3712.19</v>
      </c>
      <c r="I19" s="70">
        <v>3095.8</v>
      </c>
      <c r="J19" s="70">
        <f>+'ingreso mes '!L262</f>
        <v>0</v>
      </c>
      <c r="K19" s="70">
        <f>+'ingreso mes '!L302</f>
        <v>0</v>
      </c>
      <c r="L19" s="70"/>
      <c r="M19" s="70"/>
      <c r="N19" s="70"/>
      <c r="O19" s="70"/>
      <c r="P19" s="70">
        <f t="shared" si="2"/>
        <v>11311.400000000001</v>
      </c>
    </row>
    <row r="20" spans="1:16" ht="15.75">
      <c r="A20" s="71">
        <v>85801017</v>
      </c>
      <c r="B20" s="278" t="s">
        <v>11</v>
      </c>
      <c r="C20" s="279"/>
      <c r="D20" s="70">
        <v>823.9</v>
      </c>
      <c r="E20" s="70">
        <v>1472.86</v>
      </c>
      <c r="F20" s="70">
        <v>691.63</v>
      </c>
      <c r="G20" s="70">
        <v>748.38</v>
      </c>
      <c r="H20" s="70">
        <v>886.56</v>
      </c>
      <c r="I20" s="70">
        <v>762.93</v>
      </c>
      <c r="J20" s="70">
        <f>+'ingreso mes '!M262</f>
        <v>0</v>
      </c>
      <c r="K20" s="70">
        <f>+'ingreso mes '!M302</f>
        <v>0</v>
      </c>
      <c r="L20" s="70"/>
      <c r="M20" s="70"/>
      <c r="N20" s="70"/>
      <c r="O20" s="70"/>
      <c r="P20" s="70">
        <f t="shared" si="2"/>
        <v>5386.26</v>
      </c>
    </row>
    <row r="21" spans="1:16" ht="15.75">
      <c r="A21" s="71">
        <v>85801018</v>
      </c>
      <c r="B21" s="278" t="s">
        <v>12</v>
      </c>
      <c r="C21" s="279"/>
      <c r="D21" s="70">
        <v>500</v>
      </c>
      <c r="E21" s="70">
        <v>9644</v>
      </c>
      <c r="F21" s="70">
        <v>0</v>
      </c>
      <c r="G21" s="70">
        <v>0</v>
      </c>
      <c r="H21" s="70">
        <v>6000</v>
      </c>
      <c r="I21" s="70">
        <v>2000</v>
      </c>
      <c r="J21" s="70">
        <f>+'ingreso mes '!N262</f>
        <v>0</v>
      </c>
      <c r="K21" s="70">
        <f>+'ingreso mes '!N302</f>
        <v>0</v>
      </c>
      <c r="L21" s="70"/>
      <c r="M21" s="70"/>
      <c r="N21" s="70"/>
      <c r="O21" s="70"/>
      <c r="P21" s="70">
        <f t="shared" si="2"/>
        <v>18144</v>
      </c>
    </row>
    <row r="22" spans="1:16" ht="15.75">
      <c r="A22" s="71">
        <v>85801019</v>
      </c>
      <c r="B22" s="278" t="s">
        <v>13</v>
      </c>
      <c r="C22" s="279"/>
      <c r="D22" s="70">
        <v>123.5</v>
      </c>
      <c r="E22" s="70">
        <v>133.5</v>
      </c>
      <c r="F22" s="70">
        <v>131</v>
      </c>
      <c r="G22" s="70">
        <v>81</v>
      </c>
      <c r="H22" s="70">
        <v>218.5</v>
      </c>
      <c r="I22" s="70">
        <v>173</v>
      </c>
      <c r="J22" s="70">
        <f>+'ingreso mes '!O262</f>
        <v>0</v>
      </c>
      <c r="K22" s="70">
        <f>+'ingreso mes '!O302</f>
        <v>0</v>
      </c>
      <c r="L22" s="70"/>
      <c r="M22" s="70"/>
      <c r="N22" s="70"/>
      <c r="O22" s="70"/>
      <c r="P22" s="70">
        <f t="shared" si="2"/>
        <v>860.5</v>
      </c>
    </row>
    <row r="23" spans="1:16" ht="15.75">
      <c r="A23" s="71">
        <v>95803010</v>
      </c>
      <c r="B23" s="281" t="s">
        <v>14</v>
      </c>
      <c r="C23" s="282"/>
      <c r="D23" s="70">
        <v>7384.72</v>
      </c>
      <c r="E23" s="70">
        <v>56372.95</v>
      </c>
      <c r="F23" s="70">
        <v>18794.71</v>
      </c>
      <c r="G23" s="70">
        <v>1079.44</v>
      </c>
      <c r="H23" s="70">
        <v>55301.15</v>
      </c>
      <c r="I23" s="70">
        <v>15826.88</v>
      </c>
      <c r="J23" s="70">
        <f>+'ingreso mes '!P262</f>
        <v>0</v>
      </c>
      <c r="K23" s="70">
        <f>+'ingreso mes '!P302</f>
        <v>0</v>
      </c>
      <c r="L23" s="70"/>
      <c r="M23" s="70"/>
      <c r="N23" s="70"/>
      <c r="O23" s="70"/>
      <c r="P23" s="70">
        <f t="shared" si="2"/>
        <v>154759.85</v>
      </c>
    </row>
    <row r="24" spans="1:16" ht="15.75">
      <c r="A24" s="71">
        <v>85803099</v>
      </c>
      <c r="B24" s="278" t="s">
        <v>15</v>
      </c>
      <c r="C24" s="279"/>
      <c r="D24" s="70">
        <v>112</v>
      </c>
      <c r="E24" s="70">
        <v>0</v>
      </c>
      <c r="F24" s="70">
        <f>+'ingreso mes '!Q102</f>
        <v>0</v>
      </c>
      <c r="G24" s="70">
        <v>0</v>
      </c>
      <c r="H24" s="70">
        <v>0</v>
      </c>
      <c r="I24" s="70">
        <v>6</v>
      </c>
      <c r="J24" s="70">
        <f>+'ingreso mes '!Q262</f>
        <v>0</v>
      </c>
      <c r="K24" s="70">
        <f>+'ingreso mes '!Q302</f>
        <v>0</v>
      </c>
      <c r="L24" s="70"/>
      <c r="M24" s="70"/>
      <c r="N24" s="70"/>
      <c r="O24" s="70"/>
      <c r="P24" s="70">
        <f t="shared" si="2"/>
        <v>118</v>
      </c>
    </row>
    <row r="25" spans="1:16" ht="16.5">
      <c r="A25" s="63">
        <v>21312001</v>
      </c>
      <c r="B25" s="64" t="s">
        <v>23</v>
      </c>
      <c r="C25" s="58"/>
      <c r="D25" s="70">
        <f>SUM(D12:D24)</f>
        <v>23137.94</v>
      </c>
      <c r="E25" s="70">
        <f t="shared" ref="E25:O25" si="3">SUM(E12:E24)</f>
        <v>97005.89</v>
      </c>
      <c r="F25" s="70">
        <f t="shared" si="3"/>
        <v>35262.35</v>
      </c>
      <c r="G25" s="70">
        <f t="shared" si="3"/>
        <v>18446.91</v>
      </c>
      <c r="H25" s="70">
        <f t="shared" si="3"/>
        <v>83002.34</v>
      </c>
      <c r="I25" s="70">
        <f t="shared" si="3"/>
        <v>33261.49</v>
      </c>
      <c r="J25" s="70">
        <f t="shared" si="3"/>
        <v>0</v>
      </c>
      <c r="K25" s="70">
        <f t="shared" si="3"/>
        <v>0</v>
      </c>
      <c r="L25" s="70">
        <f t="shared" si="3"/>
        <v>0</v>
      </c>
      <c r="M25" s="70">
        <f t="shared" si="3"/>
        <v>0</v>
      </c>
      <c r="N25" s="70">
        <f t="shared" si="3"/>
        <v>0</v>
      </c>
      <c r="O25" s="70">
        <f t="shared" si="3"/>
        <v>0</v>
      </c>
      <c r="P25" s="70">
        <f t="shared" si="2"/>
        <v>290116.92</v>
      </c>
    </row>
    <row r="26" spans="1:16" ht="16.5">
      <c r="A26" s="92"/>
      <c r="B26" s="93"/>
      <c r="C26" s="7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</row>
    <row r="27" spans="1:16" ht="16.5">
      <c r="A27" s="92"/>
      <c r="B27" s="93"/>
      <c r="C27" s="90" t="s">
        <v>68</v>
      </c>
      <c r="D27" s="91">
        <v>63500</v>
      </c>
      <c r="E27" s="91">
        <v>63500</v>
      </c>
      <c r="F27" s="91">
        <v>63500</v>
      </c>
      <c r="G27" s="91">
        <v>63500</v>
      </c>
      <c r="H27" s="91">
        <v>63500</v>
      </c>
      <c r="I27" s="91">
        <v>63500</v>
      </c>
      <c r="J27" s="91">
        <v>63500</v>
      </c>
      <c r="K27" s="91">
        <v>63500</v>
      </c>
      <c r="L27" s="91">
        <v>63500</v>
      </c>
      <c r="M27" s="91">
        <v>63500</v>
      </c>
      <c r="N27" s="91">
        <v>63500</v>
      </c>
      <c r="O27" s="91">
        <v>63500</v>
      </c>
      <c r="P27" s="91">
        <f>SUM(D27:O27)</f>
        <v>762000</v>
      </c>
    </row>
    <row r="28" spans="1:16" ht="16.5">
      <c r="A28" s="92"/>
      <c r="B28" s="93"/>
      <c r="C28" s="90" t="s">
        <v>69</v>
      </c>
      <c r="D28" s="91">
        <f>D25/153.75</f>
        <v>150.49066666666667</v>
      </c>
      <c r="E28" s="91">
        <f t="shared" ref="E28:O28" si="4">E25/153.75</f>
        <v>630.93261788617883</v>
      </c>
      <c r="F28" s="91">
        <f t="shared" si="4"/>
        <v>229.34861788617886</v>
      </c>
      <c r="G28" s="91">
        <f t="shared" si="4"/>
        <v>119.97990243902439</v>
      </c>
      <c r="H28" s="91">
        <f t="shared" si="4"/>
        <v>539.85261788617879</v>
      </c>
      <c r="I28" s="91">
        <f t="shared" si="4"/>
        <v>216.33489430894306</v>
      </c>
      <c r="J28" s="91">
        <f t="shared" si="4"/>
        <v>0</v>
      </c>
      <c r="K28" s="91">
        <f t="shared" si="4"/>
        <v>0</v>
      </c>
      <c r="L28" s="91">
        <f t="shared" si="4"/>
        <v>0</v>
      </c>
      <c r="M28" s="91">
        <f t="shared" si="4"/>
        <v>0</v>
      </c>
      <c r="N28" s="91">
        <f t="shared" si="4"/>
        <v>0</v>
      </c>
      <c r="O28" s="91">
        <f t="shared" si="4"/>
        <v>0</v>
      </c>
      <c r="P28" s="91"/>
    </row>
    <row r="29" spans="1:16" ht="16.5">
      <c r="A29" s="92"/>
      <c r="B29" s="93"/>
      <c r="C29" s="7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6" ht="15.75">
      <c r="A30" s="71">
        <v>85807001</v>
      </c>
      <c r="B30" s="278" t="s">
        <v>25</v>
      </c>
      <c r="C30" s="279"/>
      <c r="D30" s="70">
        <v>3067.39</v>
      </c>
      <c r="E30" s="70">
        <v>4016.26</v>
      </c>
      <c r="F30" s="70">
        <v>5145.55</v>
      </c>
      <c r="G30" s="70">
        <v>5461.4</v>
      </c>
      <c r="H30" s="70">
        <v>4709.25</v>
      </c>
      <c r="I30" s="70">
        <v>4604.55</v>
      </c>
      <c r="J30" s="70">
        <f>+'ingreso mes '!S262</f>
        <v>0</v>
      </c>
      <c r="K30" s="70">
        <f>+'ingreso mes '!S302</f>
        <v>0</v>
      </c>
      <c r="L30" s="70"/>
      <c r="M30" s="70"/>
      <c r="N30" s="70"/>
      <c r="O30" s="70"/>
      <c r="P30" s="70">
        <f>SUM(D30:O30)</f>
        <v>27004.399999999998</v>
      </c>
    </row>
    <row r="31" spans="1:16" ht="15.75">
      <c r="A31" s="71">
        <v>85807099</v>
      </c>
      <c r="B31" s="278" t="s">
        <v>16</v>
      </c>
      <c r="C31" s="279"/>
      <c r="D31" s="70">
        <f>+'ingreso mes '!T29</f>
        <v>0</v>
      </c>
      <c r="E31" s="70">
        <f>+'ingreso mes '!T59</f>
        <v>0</v>
      </c>
      <c r="F31" s="70">
        <f>+'ingreso mes '!T102</f>
        <v>0</v>
      </c>
      <c r="G31" s="70">
        <f>+'ingreso mes '!T142</f>
        <v>0</v>
      </c>
      <c r="H31" s="70">
        <v>0</v>
      </c>
      <c r="I31" s="70">
        <f>+'ingreso mes '!T222</f>
        <v>0</v>
      </c>
      <c r="J31" s="70">
        <f>+'ingreso mes '!T262</f>
        <v>0</v>
      </c>
      <c r="K31" s="70">
        <f>+'ingreso mes '!T302</f>
        <v>0</v>
      </c>
      <c r="L31" s="70"/>
      <c r="M31" s="70"/>
      <c r="N31" s="70"/>
      <c r="O31" s="70"/>
      <c r="P31" s="70">
        <f>SUM(D31:O31)</f>
        <v>0</v>
      </c>
    </row>
    <row r="32" spans="1:16" ht="16.5">
      <c r="A32" s="63">
        <v>21314001</v>
      </c>
      <c r="B32" s="64" t="s">
        <v>24</v>
      </c>
      <c r="C32" s="58"/>
      <c r="D32" s="70">
        <f>SUM(D30:D31)</f>
        <v>3067.39</v>
      </c>
      <c r="E32" s="70">
        <f t="shared" ref="E32:O32" si="5">SUM(E30:E31)</f>
        <v>4016.26</v>
      </c>
      <c r="F32" s="70">
        <f t="shared" si="5"/>
        <v>5145.55</v>
      </c>
      <c r="G32" s="70">
        <f t="shared" si="5"/>
        <v>5461.4</v>
      </c>
      <c r="H32" s="70">
        <f t="shared" si="5"/>
        <v>4709.25</v>
      </c>
      <c r="I32" s="70">
        <f t="shared" si="5"/>
        <v>4604.55</v>
      </c>
      <c r="J32" s="70">
        <f t="shared" si="5"/>
        <v>0</v>
      </c>
      <c r="K32" s="70">
        <f t="shared" si="5"/>
        <v>0</v>
      </c>
      <c r="L32" s="70">
        <f t="shared" si="5"/>
        <v>0</v>
      </c>
      <c r="M32" s="70">
        <f t="shared" si="5"/>
        <v>0</v>
      </c>
      <c r="N32" s="70">
        <f t="shared" si="5"/>
        <v>0</v>
      </c>
      <c r="O32" s="70">
        <f t="shared" si="5"/>
        <v>0</v>
      </c>
      <c r="P32" s="70">
        <f>SUM(D32:O32)</f>
        <v>27004.399999999998</v>
      </c>
    </row>
    <row r="33" spans="1:18" ht="16.5">
      <c r="A33" s="92"/>
      <c r="B33" s="93"/>
      <c r="C33" s="7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8" ht="16.5">
      <c r="A34" s="92"/>
      <c r="B34" s="93"/>
      <c r="C34" s="90" t="s">
        <v>68</v>
      </c>
      <c r="D34" s="91">
        <v>4083.33</v>
      </c>
      <c r="E34" s="91">
        <v>4083.33</v>
      </c>
      <c r="F34" s="91">
        <v>4083.33</v>
      </c>
      <c r="G34" s="91">
        <v>4083.33</v>
      </c>
      <c r="H34" s="91">
        <v>4083.33</v>
      </c>
      <c r="I34" s="91">
        <v>4083.33</v>
      </c>
      <c r="J34" s="91">
        <v>4083.33</v>
      </c>
      <c r="K34" s="91">
        <v>4083.33</v>
      </c>
      <c r="L34" s="91">
        <v>4083.33</v>
      </c>
      <c r="M34" s="91">
        <v>4083.33</v>
      </c>
      <c r="N34" s="91">
        <v>4083.33</v>
      </c>
      <c r="O34" s="91">
        <v>4083.33</v>
      </c>
      <c r="P34" s="91">
        <f>SUM(D34:O34)</f>
        <v>48999.960000000014</v>
      </c>
    </row>
    <row r="35" spans="1:18" ht="16.5">
      <c r="A35" s="92"/>
      <c r="B35" s="93"/>
      <c r="C35" s="90" t="s">
        <v>69</v>
      </c>
      <c r="D35" s="91">
        <f>D32/153.75</f>
        <v>19.950504065040651</v>
      </c>
      <c r="E35" s="91">
        <f t="shared" ref="E35:P35" si="6">E32/153.75</f>
        <v>26.122016260162603</v>
      </c>
      <c r="F35" s="91">
        <f t="shared" si="6"/>
        <v>33.466991869918701</v>
      </c>
      <c r="G35" s="91">
        <f t="shared" si="6"/>
        <v>35.521300813008125</v>
      </c>
      <c r="H35" s="91">
        <f t="shared" si="6"/>
        <v>30.629268292682926</v>
      </c>
      <c r="I35" s="91">
        <f t="shared" si="6"/>
        <v>29.94829268292683</v>
      </c>
      <c r="J35" s="91">
        <f t="shared" si="6"/>
        <v>0</v>
      </c>
      <c r="K35" s="91">
        <f t="shared" si="6"/>
        <v>0</v>
      </c>
      <c r="L35" s="91">
        <f t="shared" si="6"/>
        <v>0</v>
      </c>
      <c r="M35" s="91">
        <f t="shared" si="6"/>
        <v>0</v>
      </c>
      <c r="N35" s="91">
        <f t="shared" si="6"/>
        <v>0</v>
      </c>
      <c r="O35" s="91">
        <f t="shared" si="6"/>
        <v>0</v>
      </c>
      <c r="P35" s="91">
        <f t="shared" si="6"/>
        <v>175.63837398373983</v>
      </c>
    </row>
    <row r="36" spans="1:18" ht="16.5">
      <c r="A36" s="92"/>
      <c r="B36" s="93"/>
      <c r="C36" s="7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8" ht="15.75">
      <c r="A37" s="71">
        <v>85601002</v>
      </c>
      <c r="B37" s="278" t="s">
        <v>17</v>
      </c>
      <c r="C37" s="279"/>
      <c r="D37" s="70">
        <v>264.66000000000003</v>
      </c>
      <c r="E37" s="70">
        <v>370.17</v>
      </c>
      <c r="F37" s="70">
        <v>121.17</v>
      </c>
      <c r="G37" s="70">
        <v>185.01</v>
      </c>
      <c r="H37" s="70">
        <v>107.13</v>
      </c>
      <c r="I37" s="70">
        <v>506.04</v>
      </c>
      <c r="J37" s="70">
        <f>+'ingreso mes '!V262</f>
        <v>0</v>
      </c>
      <c r="K37" s="70">
        <f>+'ingreso mes '!V302</f>
        <v>0</v>
      </c>
      <c r="L37" s="70"/>
      <c r="M37" s="70"/>
      <c r="N37" s="70"/>
      <c r="O37" s="70"/>
      <c r="P37" s="70">
        <f>SUM(D37:O37)</f>
        <v>1554.1799999999998</v>
      </c>
    </row>
    <row r="38" spans="1:18" ht="15.75">
      <c r="A38" s="71">
        <v>85601012</v>
      </c>
      <c r="B38" s="130" t="s">
        <v>18</v>
      </c>
      <c r="C38" s="131"/>
      <c r="D38" s="70">
        <v>20.13</v>
      </c>
      <c r="E38" s="70">
        <v>32.130000000000003</v>
      </c>
      <c r="F38" s="70">
        <v>26.71</v>
      </c>
      <c r="G38" s="70">
        <v>20.71</v>
      </c>
      <c r="H38" s="70">
        <v>48.15</v>
      </c>
      <c r="I38" s="70">
        <v>29.71</v>
      </c>
      <c r="J38" s="70">
        <f>+'ingreso mes '!W262</f>
        <v>0</v>
      </c>
      <c r="K38" s="70">
        <f>+'ingreso mes '!W302</f>
        <v>0</v>
      </c>
      <c r="L38" s="70"/>
      <c r="M38" s="70"/>
      <c r="N38" s="70"/>
      <c r="O38" s="70"/>
      <c r="P38" s="70">
        <f>SUM(D38:O38)</f>
        <v>177.54000000000002</v>
      </c>
    </row>
    <row r="39" spans="1:18" ht="15.75">
      <c r="A39" s="71">
        <v>85601014</v>
      </c>
      <c r="B39" s="130" t="s">
        <v>19</v>
      </c>
      <c r="C39" s="131"/>
      <c r="D39" s="70">
        <v>732.73</v>
      </c>
      <c r="E39" s="70">
        <v>1264.2</v>
      </c>
      <c r="F39" s="70">
        <v>743.38</v>
      </c>
      <c r="G39" s="70">
        <v>650.16</v>
      </c>
      <c r="H39" s="70">
        <v>678.56</v>
      </c>
      <c r="I39" s="70">
        <v>1204.3499999999999</v>
      </c>
      <c r="J39" s="70">
        <f>+'ingreso mes '!X262</f>
        <v>0</v>
      </c>
      <c r="K39" s="70">
        <f>+'ingreso mes '!X302</f>
        <v>0</v>
      </c>
      <c r="L39" s="70"/>
      <c r="M39" s="70"/>
      <c r="N39" s="70"/>
      <c r="O39" s="70"/>
      <c r="P39" s="70">
        <f>SUM(D39:O39)</f>
        <v>5273.3799999999992</v>
      </c>
    </row>
    <row r="40" spans="1:18" ht="15.75">
      <c r="A40" s="71">
        <v>85909099</v>
      </c>
      <c r="B40" s="278" t="s">
        <v>20</v>
      </c>
      <c r="C40" s="279"/>
      <c r="D40" s="70">
        <f>+'ingreso mes '!Y29</f>
        <v>0</v>
      </c>
      <c r="E40" s="70">
        <f>+'ingreso mes '!Y59</f>
        <v>0</v>
      </c>
      <c r="F40" s="70">
        <f>+'ingreso mes '!Y102</f>
        <v>0</v>
      </c>
      <c r="G40" s="70">
        <f>+'ingreso mes '!Y142</f>
        <v>0</v>
      </c>
      <c r="H40" s="70">
        <v>0</v>
      </c>
      <c r="I40" s="70">
        <f>+'ingreso mes '!Y222</f>
        <v>0</v>
      </c>
      <c r="J40" s="70">
        <f>+'ingreso mes '!Y262</f>
        <v>0</v>
      </c>
      <c r="K40" s="70">
        <f>+'ingreso mes '!Y302</f>
        <v>0</v>
      </c>
      <c r="L40" s="70"/>
      <c r="M40" s="70"/>
      <c r="N40" s="70"/>
      <c r="O40" s="70"/>
      <c r="P40" s="70">
        <f>SUM(D40:O40)</f>
        <v>0</v>
      </c>
    </row>
    <row r="41" spans="1:18" ht="16.5">
      <c r="A41" s="63">
        <v>21315001</v>
      </c>
      <c r="B41" s="64" t="s">
        <v>26</v>
      </c>
      <c r="C41" s="58"/>
      <c r="D41" s="70">
        <f>SUM(D37:D40)</f>
        <v>1017.52</v>
      </c>
      <c r="E41" s="70">
        <f t="shared" ref="E41:O41" si="7">SUM(E37:E40)</f>
        <v>1666.5</v>
      </c>
      <c r="F41" s="70">
        <f t="shared" si="7"/>
        <v>891.26</v>
      </c>
      <c r="G41" s="70">
        <f t="shared" si="7"/>
        <v>855.88</v>
      </c>
      <c r="H41" s="70">
        <f t="shared" si="7"/>
        <v>833.83999999999992</v>
      </c>
      <c r="I41" s="70">
        <f t="shared" si="7"/>
        <v>1740.1</v>
      </c>
      <c r="J41" s="70">
        <f t="shared" si="7"/>
        <v>0</v>
      </c>
      <c r="K41" s="70">
        <f t="shared" si="7"/>
        <v>0</v>
      </c>
      <c r="L41" s="70">
        <f t="shared" si="7"/>
        <v>0</v>
      </c>
      <c r="M41" s="70">
        <f t="shared" si="7"/>
        <v>0</v>
      </c>
      <c r="N41" s="70">
        <f t="shared" si="7"/>
        <v>0</v>
      </c>
      <c r="O41" s="70">
        <f t="shared" si="7"/>
        <v>0</v>
      </c>
      <c r="P41" s="70">
        <f>SUM(D41:O41)</f>
        <v>7005.1</v>
      </c>
      <c r="Q41">
        <v>8192.9599999999991</v>
      </c>
      <c r="R41" s="9">
        <f>Q41-P41</f>
        <v>1187.8599999999988</v>
      </c>
    </row>
    <row r="42" spans="1:18" ht="16.5">
      <c r="A42" s="92"/>
      <c r="B42" s="93"/>
      <c r="C42" s="7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8" ht="16.5">
      <c r="A43" s="92"/>
      <c r="B43" s="93"/>
      <c r="C43" s="90" t="s">
        <v>68</v>
      </c>
      <c r="D43" s="91">
        <v>3041.66</v>
      </c>
      <c r="E43" s="91">
        <v>3041.66</v>
      </c>
      <c r="F43" s="91">
        <v>3041.66</v>
      </c>
      <c r="G43" s="91">
        <v>3041.66</v>
      </c>
      <c r="H43" s="91">
        <v>3041.66</v>
      </c>
      <c r="I43" s="91">
        <v>3041.66</v>
      </c>
      <c r="J43" s="91">
        <v>3041.66</v>
      </c>
      <c r="K43" s="91">
        <v>3041.66</v>
      </c>
      <c r="L43" s="91">
        <v>3041.66</v>
      </c>
      <c r="M43" s="91">
        <v>3041.66</v>
      </c>
      <c r="N43" s="91">
        <v>3041.66</v>
      </c>
      <c r="O43" s="91">
        <v>3041.66</v>
      </c>
      <c r="P43" s="91">
        <f>SUM(D43:O43)</f>
        <v>36499.919999999998</v>
      </c>
    </row>
    <row r="44" spans="1:18" ht="16.5">
      <c r="A44" s="92"/>
      <c r="B44" s="93"/>
      <c r="C44" s="90" t="s">
        <v>69</v>
      </c>
      <c r="D44" s="91">
        <f>D41/153.75</f>
        <v>6.6180162601626016</v>
      </c>
      <c r="E44" s="91">
        <f t="shared" ref="E44:P44" si="8">E41/153.75</f>
        <v>10.839024390243903</v>
      </c>
      <c r="F44" s="91">
        <f t="shared" si="8"/>
        <v>5.7968130081300808</v>
      </c>
      <c r="G44" s="91">
        <f t="shared" si="8"/>
        <v>5.5666991869918698</v>
      </c>
      <c r="H44" s="91">
        <f t="shared" si="8"/>
        <v>5.4233495934959342</v>
      </c>
      <c r="I44" s="91">
        <f t="shared" si="8"/>
        <v>11.317723577235771</v>
      </c>
      <c r="J44" s="91">
        <f t="shared" si="8"/>
        <v>0</v>
      </c>
      <c r="K44" s="91">
        <f t="shared" si="8"/>
        <v>0</v>
      </c>
      <c r="L44" s="91">
        <f t="shared" si="8"/>
        <v>0</v>
      </c>
      <c r="M44" s="91">
        <f t="shared" si="8"/>
        <v>0</v>
      </c>
      <c r="N44" s="91">
        <f t="shared" si="8"/>
        <v>0</v>
      </c>
      <c r="O44" s="91">
        <f t="shared" si="8"/>
        <v>0</v>
      </c>
      <c r="P44" s="91">
        <f t="shared" si="8"/>
        <v>45.561626016260163</v>
      </c>
    </row>
    <row r="45" spans="1:18" ht="16.5">
      <c r="A45" s="92"/>
      <c r="B45" s="93"/>
      <c r="C45" s="7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1:18" ht="15.75">
      <c r="A46" s="57"/>
      <c r="B46" s="62" t="s">
        <v>21</v>
      </c>
      <c r="C46" s="58"/>
      <c r="D46" s="70">
        <v>19498.57</v>
      </c>
      <c r="E46" s="70">
        <v>34683.019999999997</v>
      </c>
      <c r="F46" s="70">
        <v>6437.16</v>
      </c>
      <c r="G46" s="70">
        <v>4355.57</v>
      </c>
      <c r="H46" s="70">
        <v>5345.88</v>
      </c>
      <c r="I46" s="70">
        <v>5343.25</v>
      </c>
      <c r="J46" s="70">
        <f>+'ingreso mes '!AA262</f>
        <v>0</v>
      </c>
      <c r="K46" s="70">
        <f>+'ingreso mes '!AA302</f>
        <v>0</v>
      </c>
      <c r="L46" s="70"/>
      <c r="M46" s="70"/>
      <c r="N46" s="70"/>
      <c r="O46" s="70"/>
      <c r="P46" s="70">
        <f>SUM(D46:O46)</f>
        <v>75663.45</v>
      </c>
    </row>
    <row r="47" spans="1:18" ht="16.5">
      <c r="A47" s="65"/>
      <c r="B47" s="64" t="s">
        <v>27</v>
      </c>
      <c r="C47" s="58"/>
      <c r="D47" s="70">
        <f>SUM(D46)</f>
        <v>19498.57</v>
      </c>
      <c r="E47" s="70">
        <f t="shared" ref="E47:O47" si="9">SUM(E46)</f>
        <v>34683.019999999997</v>
      </c>
      <c r="F47" s="70">
        <f t="shared" si="9"/>
        <v>6437.16</v>
      </c>
      <c r="G47" s="70">
        <f t="shared" si="9"/>
        <v>4355.57</v>
      </c>
      <c r="H47" s="70">
        <f t="shared" si="9"/>
        <v>5345.88</v>
      </c>
      <c r="I47" s="70">
        <f t="shared" si="9"/>
        <v>5343.25</v>
      </c>
      <c r="J47" s="70">
        <f t="shared" si="9"/>
        <v>0</v>
      </c>
      <c r="K47" s="70">
        <f t="shared" si="9"/>
        <v>0</v>
      </c>
      <c r="L47" s="70">
        <f t="shared" si="9"/>
        <v>0</v>
      </c>
      <c r="M47" s="70">
        <f t="shared" si="9"/>
        <v>0</v>
      </c>
      <c r="N47" s="70">
        <f t="shared" si="9"/>
        <v>0</v>
      </c>
      <c r="O47" s="70">
        <f t="shared" si="9"/>
        <v>0</v>
      </c>
      <c r="P47" s="70">
        <f>SUM(D47:O47)</f>
        <v>75663.45</v>
      </c>
    </row>
    <row r="48" spans="1:18" ht="15.75">
      <c r="A48" s="58"/>
      <c r="B48" s="66"/>
      <c r="C48" s="58"/>
      <c r="D48" s="70"/>
      <c r="E48" s="70"/>
      <c r="F48" s="70"/>
      <c r="G48" s="86"/>
      <c r="H48" s="70"/>
      <c r="I48" s="70"/>
      <c r="J48" s="70"/>
      <c r="K48" s="70"/>
      <c r="L48" s="70"/>
      <c r="M48" s="70"/>
      <c r="N48" s="70"/>
      <c r="O48" s="70"/>
      <c r="P48" s="70">
        <f>SUM(D48:O48)</f>
        <v>0</v>
      </c>
    </row>
    <row r="49" spans="1:16">
      <c r="A49" s="7"/>
      <c r="B49" s="67"/>
      <c r="C49" s="7"/>
      <c r="D49" s="68"/>
      <c r="E49" s="68"/>
      <c r="F49" s="68"/>
      <c r="G49" s="68"/>
      <c r="H49" s="68"/>
      <c r="I49" s="68"/>
      <c r="J49" s="7"/>
      <c r="K49" s="7"/>
      <c r="L49" s="7"/>
      <c r="M49" s="7"/>
      <c r="N49" s="7"/>
      <c r="O49" s="7"/>
      <c r="P49" s="68"/>
    </row>
    <row r="50" spans="1:16" ht="16.5">
      <c r="A50" s="75" t="s">
        <v>63</v>
      </c>
      <c r="B50" s="67"/>
      <c r="C50" s="7"/>
      <c r="D50" s="85">
        <f>D47+D41+D32+D25+D7</f>
        <v>53285.95</v>
      </c>
      <c r="E50" s="85">
        <f t="shared" ref="E50:K50" si="10">E47+E41+E32+E25+E7</f>
        <v>153333.68</v>
      </c>
      <c r="F50" s="85">
        <f t="shared" si="10"/>
        <v>60922.61</v>
      </c>
      <c r="G50" s="85">
        <f t="shared" si="10"/>
        <v>44249.919999999998</v>
      </c>
      <c r="H50" s="85">
        <f t="shared" si="10"/>
        <v>99902.53</v>
      </c>
      <c r="I50" s="85">
        <f t="shared" si="10"/>
        <v>56797.49</v>
      </c>
      <c r="J50" s="85">
        <f t="shared" si="10"/>
        <v>0</v>
      </c>
      <c r="K50" s="85">
        <f t="shared" si="10"/>
        <v>0</v>
      </c>
      <c r="L50" s="86"/>
      <c r="M50" s="86"/>
      <c r="N50" s="86"/>
      <c r="O50" s="86"/>
      <c r="P50" s="9">
        <f>SUM(D50:O50)</f>
        <v>468492.17999999993</v>
      </c>
    </row>
    <row r="51" spans="1:16" ht="15.75">
      <c r="A51" s="76"/>
      <c r="B51" s="67"/>
      <c r="C51" s="7"/>
      <c r="D51" s="83"/>
      <c r="E51" s="83"/>
      <c r="F51" s="83"/>
      <c r="G51" s="83"/>
      <c r="H51" s="83"/>
      <c r="I51" s="83"/>
      <c r="J51" s="82"/>
      <c r="K51" s="82"/>
      <c r="L51" s="82"/>
      <c r="M51" s="82"/>
      <c r="N51" s="82"/>
      <c r="O51" s="82"/>
      <c r="P51" s="82"/>
    </row>
    <row r="52" spans="1:16" ht="15.75">
      <c r="A52" s="76"/>
      <c r="B52" s="67"/>
      <c r="C52" s="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1:16" ht="15.75">
      <c r="A53" s="77" t="s">
        <v>64</v>
      </c>
      <c r="D53" s="80">
        <v>34174.769999999997</v>
      </c>
      <c r="E53" s="80">
        <v>35557.57</v>
      </c>
      <c r="F53" s="80">
        <v>35557.57</v>
      </c>
      <c r="G53" s="80">
        <v>35557.57</v>
      </c>
      <c r="H53" s="80">
        <v>35557.57</v>
      </c>
      <c r="I53" s="80">
        <v>35557.57</v>
      </c>
      <c r="J53" s="80">
        <v>35557.57</v>
      </c>
      <c r="K53" s="80">
        <v>35557.57</v>
      </c>
      <c r="L53" s="80"/>
      <c r="M53" s="80"/>
      <c r="N53" s="80"/>
      <c r="O53" s="80"/>
      <c r="P53" s="80">
        <f>SUM(D53:O53)</f>
        <v>283077.76000000001</v>
      </c>
    </row>
    <row r="54" spans="1:16" ht="15.75">
      <c r="A54" s="77" t="s">
        <v>65</v>
      </c>
      <c r="D54" s="80">
        <v>102024.2</v>
      </c>
      <c r="E54" s="80">
        <v>106672.71</v>
      </c>
      <c r="F54" s="80">
        <v>106672.71</v>
      </c>
      <c r="G54" s="80">
        <v>106672.71</v>
      </c>
      <c r="H54" s="80">
        <v>106672.71</v>
      </c>
      <c r="I54" s="80">
        <v>106672.71</v>
      </c>
      <c r="J54" s="80">
        <v>106672.71</v>
      </c>
      <c r="K54" s="80">
        <v>106672.71</v>
      </c>
      <c r="L54" s="81"/>
      <c r="M54" s="81"/>
      <c r="N54" s="81"/>
      <c r="O54" s="81"/>
      <c r="P54" s="80">
        <f t="shared" ref="P54:P58" si="11">SUM(D54:O54)</f>
        <v>848733.16999999993</v>
      </c>
    </row>
    <row r="55" spans="1:16" ht="16.5">
      <c r="A55" s="78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0"/>
    </row>
    <row r="56" spans="1:16">
      <c r="A56" s="79" t="s">
        <v>66</v>
      </c>
      <c r="D56" s="9">
        <v>136198.97</v>
      </c>
      <c r="E56" s="81">
        <v>142230.28</v>
      </c>
      <c r="F56" s="81">
        <v>142230.28</v>
      </c>
      <c r="G56" s="81">
        <v>142230.28</v>
      </c>
      <c r="H56" s="81">
        <v>142230.28</v>
      </c>
      <c r="I56" s="81">
        <v>142230.28</v>
      </c>
      <c r="J56" s="81">
        <v>142230.28</v>
      </c>
      <c r="K56" s="81">
        <v>142230.28</v>
      </c>
      <c r="L56" s="81"/>
      <c r="M56" s="81"/>
      <c r="N56" s="81"/>
      <c r="O56" s="81"/>
      <c r="P56" s="80">
        <f t="shared" si="11"/>
        <v>1131810.9300000002</v>
      </c>
    </row>
    <row r="57" spans="1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80"/>
    </row>
    <row r="58" spans="1:16" ht="16.5">
      <c r="A58" s="76" t="s">
        <v>67</v>
      </c>
      <c r="D58" s="85">
        <f t="shared" ref="D58:I58" si="12">D56+D50</f>
        <v>189484.91999999998</v>
      </c>
      <c r="E58" s="85">
        <f t="shared" si="12"/>
        <v>295563.95999999996</v>
      </c>
      <c r="F58" s="85">
        <f t="shared" si="12"/>
        <v>203152.89</v>
      </c>
      <c r="G58" s="85">
        <f t="shared" si="12"/>
        <v>186480.2</v>
      </c>
      <c r="H58" s="85">
        <f t="shared" si="12"/>
        <v>242132.81</v>
      </c>
      <c r="I58" s="85">
        <f t="shared" si="12"/>
        <v>199027.77</v>
      </c>
      <c r="J58" s="85">
        <v>196963.97</v>
      </c>
      <c r="K58" s="85">
        <v>196963.97</v>
      </c>
      <c r="L58" s="85"/>
      <c r="M58" s="85"/>
      <c r="N58" s="85"/>
      <c r="O58" s="85"/>
      <c r="P58" s="80">
        <f t="shared" si="11"/>
        <v>1709770.49</v>
      </c>
    </row>
  </sheetData>
  <mergeCells count="20">
    <mergeCell ref="B20:C20"/>
    <mergeCell ref="A3:C3"/>
    <mergeCell ref="B4:C4"/>
    <mergeCell ref="B5:C5"/>
    <mergeCell ref="B6:C6"/>
    <mergeCell ref="B12:C12"/>
    <mergeCell ref="B14:C14"/>
    <mergeCell ref="B15:C15"/>
    <mergeCell ref="B16:C16"/>
    <mergeCell ref="B17:C17"/>
    <mergeCell ref="B18:C18"/>
    <mergeCell ref="B19:C19"/>
    <mergeCell ref="B37:C37"/>
    <mergeCell ref="B40:C40"/>
    <mergeCell ref="B21:C21"/>
    <mergeCell ref="B22:C22"/>
    <mergeCell ref="B23:C23"/>
    <mergeCell ref="B24:C24"/>
    <mergeCell ref="B30:C30"/>
    <mergeCell ref="B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ingreso mes </vt:lpstr>
      <vt:lpstr>REPORTE </vt:lpstr>
      <vt:lpstr>Hoja1</vt:lpstr>
      <vt:lpstr>INGRESO ANUAL </vt:lpstr>
      <vt:lpstr>analisis contable </vt:lpstr>
      <vt:lpstr>Hoja3</vt:lpstr>
      <vt:lpstr>A10000000000</vt:lpstr>
      <vt:lpstr>'REPORTE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2018-10-11T20:00:14Z</dcterms:modified>
</cp:coreProperties>
</file>