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\OneDrive\Escritorio\PRESUPUESTO  MUNICIPAL 2024-\"/>
    </mc:Choice>
  </mc:AlternateContent>
  <xr:revisionPtr revIDLastSave="0" documentId="13_ncr:1_{F77C1EC3-1A27-4558-9B02-2DD751FA2F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ja1" sheetId="1" r:id="rId1"/>
    <sheet name="Hoja3" sheetId="3" r:id="rId2"/>
    <sheet name="Hoja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G33" i="2"/>
  <c r="G15" i="2"/>
  <c r="G9" i="2"/>
  <c r="G8" i="2"/>
  <c r="F7" i="2"/>
  <c r="G7" i="2" s="1"/>
  <c r="F8" i="2"/>
  <c r="F10" i="2"/>
  <c r="G10" i="2" s="1"/>
  <c r="F11" i="2"/>
  <c r="G11" i="2" s="1"/>
  <c r="F12" i="2"/>
  <c r="G12" i="2" s="1"/>
  <c r="F13" i="2"/>
  <c r="G13" i="2" s="1"/>
  <c r="F14" i="2"/>
  <c r="G14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4" i="2"/>
  <c r="G34" i="2" s="1"/>
  <c r="F35" i="2"/>
  <c r="G35" i="2" s="1"/>
  <c r="C36" i="2"/>
  <c r="I6" i="3"/>
  <c r="I35" i="3" s="1"/>
  <c r="G6" i="1"/>
  <c r="D35" i="3"/>
  <c r="C35" i="3"/>
  <c r="I34" i="3"/>
  <c r="C34" i="3"/>
  <c r="D34" i="3" s="1"/>
  <c r="E34" i="3" s="1"/>
  <c r="F34" i="3" s="1"/>
  <c r="C33" i="3"/>
  <c r="D32" i="3"/>
  <c r="E32" i="3" s="1"/>
  <c r="C32" i="3"/>
  <c r="C31" i="3"/>
  <c r="C30" i="3"/>
  <c r="C29" i="3"/>
  <c r="C28" i="3"/>
  <c r="C27" i="3"/>
  <c r="D27" i="3" s="1"/>
  <c r="E27" i="3" s="1"/>
  <c r="F27" i="3" s="1"/>
  <c r="G27" i="3" s="1"/>
  <c r="H27" i="3" s="1"/>
  <c r="C26" i="3"/>
  <c r="C25" i="3"/>
  <c r="D25" i="3" s="1"/>
  <c r="E25" i="3" s="1"/>
  <c r="F25" i="3" s="1"/>
  <c r="G25" i="3" s="1"/>
  <c r="H25" i="3" s="1"/>
  <c r="C24" i="3"/>
  <c r="C23" i="3"/>
  <c r="D23" i="3" s="1"/>
  <c r="E23" i="3" s="1"/>
  <c r="F23" i="3" s="1"/>
  <c r="G23" i="3" s="1"/>
  <c r="H23" i="3" s="1"/>
  <c r="C22" i="3"/>
  <c r="D22" i="3" s="1"/>
  <c r="E22" i="3" s="1"/>
  <c r="C21" i="3"/>
  <c r="D21" i="3" s="1"/>
  <c r="E21" i="3" s="1"/>
  <c r="C20" i="3"/>
  <c r="C19" i="3"/>
  <c r="C18" i="3"/>
  <c r="C17" i="3"/>
  <c r="C16" i="3"/>
  <c r="C14" i="3"/>
  <c r="C15" i="3"/>
  <c r="D15" i="3" s="1"/>
  <c r="E15" i="3" s="1"/>
  <c r="F15" i="3" s="1"/>
  <c r="G15" i="3" s="1"/>
  <c r="H15" i="3" s="1"/>
  <c r="C13" i="3"/>
  <c r="C12" i="3"/>
  <c r="D12" i="3" s="1"/>
  <c r="E12" i="3" s="1"/>
  <c r="C11" i="3"/>
  <c r="C10" i="3"/>
  <c r="D10" i="3" s="1"/>
  <c r="E10" i="3" s="1"/>
  <c r="F10" i="3" s="1"/>
  <c r="G10" i="3" s="1"/>
  <c r="H10" i="3" s="1"/>
  <c r="C9" i="3"/>
  <c r="D9" i="3" s="1"/>
  <c r="E9" i="3" s="1"/>
  <c r="C6" i="3"/>
  <c r="C7" i="3"/>
  <c r="C8" i="3"/>
  <c r="D8" i="3" s="1"/>
  <c r="E8" i="3" s="1"/>
  <c r="D29" i="3"/>
  <c r="E29" i="3" s="1"/>
  <c r="D28" i="3"/>
  <c r="E28" i="3" s="1"/>
  <c r="D26" i="3"/>
  <c r="E26" i="3" s="1"/>
  <c r="D19" i="3"/>
  <c r="E19" i="3" s="1"/>
  <c r="F19" i="3" s="1"/>
  <c r="G19" i="3" s="1"/>
  <c r="H19" i="3" s="1"/>
  <c r="D18" i="3"/>
  <c r="E18" i="3" s="1"/>
  <c r="D17" i="3"/>
  <c r="E17" i="3" s="1"/>
  <c r="F17" i="3" s="1"/>
  <c r="G17" i="3" s="1"/>
  <c r="H17" i="3" s="1"/>
  <c r="D13" i="3"/>
  <c r="E13" i="3" s="1"/>
  <c r="G36" i="2" l="1"/>
  <c r="F36" i="2"/>
  <c r="D36" i="2"/>
  <c r="F32" i="3"/>
  <c r="G32" i="3" s="1"/>
  <c r="H32" i="3" s="1"/>
  <c r="D14" i="3"/>
  <c r="E14" i="3" s="1"/>
  <c r="F14" i="3" s="1"/>
  <c r="G14" i="3"/>
  <c r="H14" i="3" s="1"/>
  <c r="F8" i="3"/>
  <c r="G8" i="3" s="1"/>
  <c r="H8" i="3" s="1"/>
  <c r="D7" i="3"/>
  <c r="E7" i="3" s="1"/>
  <c r="F7" i="3" s="1"/>
  <c r="G7" i="3" s="1"/>
  <c r="H7" i="3" s="1"/>
  <c r="I10" i="3"/>
  <c r="F12" i="3"/>
  <c r="F21" i="3"/>
  <c r="G21" i="3" s="1"/>
  <c r="H21" i="3" s="1"/>
  <c r="D33" i="3"/>
  <c r="E33" i="3" s="1"/>
  <c r="F33" i="3" s="1"/>
  <c r="G33" i="3" s="1"/>
  <c r="H33" i="3" s="1"/>
  <c r="I27" i="3"/>
  <c r="I23" i="3"/>
  <c r="I19" i="3"/>
  <c r="I15" i="3"/>
  <c r="I25" i="3"/>
  <c r="I17" i="3"/>
  <c r="D30" i="3"/>
  <c r="E30" i="3" s="1"/>
  <c r="F30" i="3" s="1"/>
  <c r="G30" i="3" s="1"/>
  <c r="H30" i="3" s="1"/>
  <c r="F9" i="3"/>
  <c r="G9" i="3" s="1"/>
  <c r="H9" i="3" s="1"/>
  <c r="F18" i="3"/>
  <c r="G18" i="3" s="1"/>
  <c r="H18" i="3" s="1"/>
  <c r="F26" i="3"/>
  <c r="G26" i="3" s="1"/>
  <c r="H26" i="3" s="1"/>
  <c r="F29" i="3"/>
  <c r="F28" i="3"/>
  <c r="G28" i="3" s="1"/>
  <c r="H28" i="3" s="1"/>
  <c r="F13" i="3"/>
  <c r="G13" i="3" s="1"/>
  <c r="H13" i="3" s="1"/>
  <c r="F22" i="3"/>
  <c r="G22" i="3" s="1"/>
  <c r="H22" i="3" s="1"/>
  <c r="G34" i="3"/>
  <c r="D6" i="3"/>
  <c r="D11" i="3"/>
  <c r="E11" i="3" s="1"/>
  <c r="F11" i="3" s="1"/>
  <c r="G11" i="3" s="1"/>
  <c r="H11" i="3" s="1"/>
  <c r="D16" i="3"/>
  <c r="E16" i="3" s="1"/>
  <c r="D20" i="3"/>
  <c r="E20" i="3" s="1"/>
  <c r="F20" i="3" s="1"/>
  <c r="G20" i="3" s="1"/>
  <c r="H20" i="3" s="1"/>
  <c r="D24" i="3"/>
  <c r="E24" i="3" s="1"/>
  <c r="D31" i="3"/>
  <c r="E31" i="3" s="1"/>
  <c r="F31" i="3" s="1"/>
  <c r="G31" i="3" s="1"/>
  <c r="H31" i="3" s="1"/>
  <c r="I32" i="3" l="1"/>
  <c r="I14" i="3"/>
  <c r="I8" i="3"/>
  <c r="I7" i="3"/>
  <c r="G12" i="3"/>
  <c r="H12" i="3" s="1"/>
  <c r="I20" i="3"/>
  <c r="I13" i="3"/>
  <c r="I26" i="3"/>
  <c r="I30" i="3"/>
  <c r="I28" i="3"/>
  <c r="I9" i="3"/>
  <c r="F16" i="3"/>
  <c r="G16" i="3" s="1"/>
  <c r="H16" i="3" s="1"/>
  <c r="G29" i="3"/>
  <c r="H29" i="3" s="1"/>
  <c r="I33" i="3"/>
  <c r="I31" i="3"/>
  <c r="F24" i="3"/>
  <c r="G24" i="3" s="1"/>
  <c r="H24" i="3" s="1"/>
  <c r="I18" i="3"/>
  <c r="H34" i="3"/>
  <c r="I22" i="3"/>
  <c r="I21" i="3"/>
  <c r="I11" i="3"/>
  <c r="E6" i="3"/>
  <c r="I12" i="3" l="1"/>
  <c r="I24" i="3"/>
  <c r="I29" i="3"/>
  <c r="I16" i="3"/>
  <c r="E35" i="3"/>
  <c r="F6" i="3"/>
  <c r="G6" i="3" l="1"/>
  <c r="F35" i="3"/>
  <c r="G35" i="3" l="1"/>
  <c r="H6" i="3"/>
  <c r="H35" i="3" l="1"/>
  <c r="H32" i="1"/>
  <c r="C32" i="1"/>
  <c r="D32" i="1"/>
  <c r="E32" i="1"/>
  <c r="G32" i="1"/>
  <c r="F32" i="1"/>
  <c r="H31" i="1"/>
  <c r="F31" i="1"/>
  <c r="D31" i="1"/>
  <c r="H30" i="1"/>
  <c r="F30" i="1"/>
  <c r="D30" i="1"/>
  <c r="E30" i="1" s="1"/>
  <c r="H29" i="1"/>
  <c r="F29" i="1"/>
  <c r="D29" i="1"/>
  <c r="H28" i="1"/>
  <c r="F28" i="1"/>
  <c r="D28" i="1"/>
  <c r="H27" i="1"/>
  <c r="F27" i="1"/>
  <c r="D27" i="1"/>
  <c r="E27" i="1" s="1"/>
  <c r="H26" i="1"/>
  <c r="F26" i="1"/>
  <c r="D26" i="1"/>
  <c r="E26" i="1" s="1"/>
  <c r="H25" i="1"/>
  <c r="F25" i="1"/>
  <c r="D25" i="1"/>
  <c r="H24" i="1"/>
  <c r="F24" i="1"/>
  <c r="D24" i="1"/>
  <c r="H23" i="1"/>
  <c r="F23" i="1"/>
  <c r="D23" i="1"/>
  <c r="H22" i="1"/>
  <c r="F22" i="1"/>
  <c r="D22" i="1"/>
  <c r="E22" i="1" s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E16" i="1" s="1"/>
  <c r="H15" i="1"/>
  <c r="F15" i="1"/>
  <c r="D15" i="1"/>
  <c r="H14" i="1"/>
  <c r="F14" i="1"/>
  <c r="D14" i="1"/>
  <c r="E14" i="1" s="1"/>
  <c r="H13" i="1"/>
  <c r="F13" i="1"/>
  <c r="D13" i="1"/>
  <c r="E13" i="1" s="1"/>
  <c r="H12" i="1"/>
  <c r="F11" i="1"/>
  <c r="F10" i="1"/>
  <c r="F9" i="1"/>
  <c r="F12" i="1"/>
  <c r="H10" i="1"/>
  <c r="E11" i="1"/>
  <c r="F8" i="1"/>
  <c r="F7" i="1"/>
  <c r="H7" i="1"/>
  <c r="H8" i="1"/>
  <c r="G9" i="1"/>
  <c r="E9" i="1"/>
  <c r="G12" i="1"/>
  <c r="E12" i="1"/>
  <c r="D12" i="1"/>
  <c r="D8" i="1"/>
  <c r="D9" i="1"/>
  <c r="D10" i="1"/>
  <c r="D11" i="1"/>
  <c r="H9" i="1"/>
  <c r="E10" i="1"/>
  <c r="E8" i="1"/>
  <c r="D7" i="1"/>
  <c r="H6" i="1"/>
  <c r="F6" i="1"/>
  <c r="D6" i="1"/>
  <c r="E20" i="1"/>
  <c r="E29" i="1"/>
  <c r="E28" i="1"/>
  <c r="E23" i="1"/>
  <c r="E21" i="1"/>
  <c r="E19" i="1"/>
  <c r="E17" i="1"/>
  <c r="E15" i="1"/>
  <c r="E7" i="1"/>
  <c r="E6" i="1" l="1"/>
  <c r="E25" i="1"/>
  <c r="E18" i="1"/>
  <c r="E24" i="1"/>
  <c r="E31" i="1"/>
  <c r="G27" i="1" l="1"/>
  <c r="G23" i="1"/>
  <c r="G18" i="1"/>
  <c r="G31" i="1"/>
  <c r="G29" i="1"/>
  <c r="G28" i="1"/>
  <c r="G26" i="1"/>
  <c r="G25" i="1"/>
  <c r="G24" i="1"/>
  <c r="G22" i="1"/>
  <c r="G21" i="1"/>
  <c r="G20" i="1"/>
  <c r="G19" i="1"/>
  <c r="G13" i="1"/>
  <c r="G11" i="1"/>
  <c r="H11" i="1" s="1"/>
  <c r="G30" i="1" l="1"/>
  <c r="G14" i="1"/>
  <c r="G17" i="1"/>
  <c r="G16" i="1"/>
  <c r="G7" i="1"/>
  <c r="G8" i="1"/>
  <c r="G10" i="1"/>
  <c r="G15" i="1" l="1"/>
</calcChain>
</file>

<file path=xl/sharedStrings.xml><?xml version="1.0" encoding="utf-8"?>
<sst xmlns="http://schemas.openxmlformats.org/spreadsheetml/2006/main" count="144" uniqueCount="91">
  <si>
    <t xml:space="preserve"> </t>
  </si>
  <si>
    <t xml:space="preserve">CODIGO </t>
  </si>
  <si>
    <t xml:space="preserve">DESCRIPCION </t>
  </si>
  <si>
    <t>DICIEMBRE</t>
  </si>
  <si>
    <t xml:space="preserve">DE COMERCIO </t>
  </si>
  <si>
    <t xml:space="preserve"> PROMEDIO  MENSUAL </t>
  </si>
  <si>
    <t>DE INDUSTRIA</t>
  </si>
  <si>
    <t xml:space="preserve">DE SERVICIOS </t>
  </si>
  <si>
    <t>BARES Y RESTAURANTES</t>
  </si>
  <si>
    <t>MEDICOS Y HOSPITALARIOS</t>
  </si>
  <si>
    <t xml:space="preserve">SERVICIOS PROFESIONALES </t>
  </si>
  <si>
    <t>VIALIDAD</t>
  </si>
  <si>
    <t>POR SERV. DE VISADO Y CERT</t>
  </si>
  <si>
    <t>POR EXPE, DE DOCUMENTO DE IDEN</t>
  </si>
  <si>
    <t>ALUMBRADO PUBLICO</t>
  </si>
  <si>
    <t xml:space="preserve">ASEO PUBLICO </t>
  </si>
  <si>
    <t>CEMENTERIOS MUNICIPALES</t>
  </si>
  <si>
    <t>FIESTAS</t>
  </si>
  <si>
    <t>PAVIMENTACION</t>
  </si>
  <si>
    <t xml:space="preserve">POSTES TORRES Y ANTENAS </t>
  </si>
  <si>
    <t>RASTRO Y TIANGUE</t>
  </si>
  <si>
    <t>SOMBRAS Y PARADAS DE BUSES</t>
  </si>
  <si>
    <t>TASAS DIVERSAS</t>
  </si>
  <si>
    <t>PERMISOS Y LICIENCIAS MUNICIPALES</t>
  </si>
  <si>
    <t>COTEJO DE FIERROS</t>
  </si>
  <si>
    <t>SERVICIOS DIVERSOS</t>
  </si>
  <si>
    <t>MULTAS POR MORA DE IMPUESTO</t>
  </si>
  <si>
    <t>INTERESES POR MORA DE IMPUESTOS</t>
  </si>
  <si>
    <t>MULTAS POR REGISTRO CIVIL</t>
  </si>
  <si>
    <t xml:space="preserve">ARRENDAMIENTO DE BIENES INMUEBLES </t>
  </si>
  <si>
    <t>INGRESOS DIVERSOS</t>
  </si>
  <si>
    <t xml:space="preserve">ALCALDIA MUNICIPAL DE SAN JORGE </t>
  </si>
  <si>
    <t xml:space="preserve">DEPARTAMENTO DE SAN MIGUEL </t>
  </si>
  <si>
    <t>CODIGO</t>
  </si>
  <si>
    <t>CLASIFICACION DE INGRESOS</t>
  </si>
  <si>
    <t>11801</t>
  </si>
  <si>
    <t>Comercio</t>
  </si>
  <si>
    <t>Industria</t>
  </si>
  <si>
    <t>Servicios</t>
  </si>
  <si>
    <t>11806</t>
  </si>
  <si>
    <t>Bares y Restaurantes</t>
  </si>
  <si>
    <t>Medicos Hospitalarios</t>
  </si>
  <si>
    <t>11814</t>
  </si>
  <si>
    <t>Servicios Profesionales</t>
  </si>
  <si>
    <t>11818</t>
  </si>
  <si>
    <t>Vialidades</t>
  </si>
  <si>
    <t>Servicios de Certif. y Autenticidad de Registros</t>
  </si>
  <si>
    <t>Expedicion de Documentos de Identidad</t>
  </si>
  <si>
    <t>Alumbrado Público</t>
  </si>
  <si>
    <t>Aseo Público</t>
  </si>
  <si>
    <t>Cementerios Municipales</t>
  </si>
  <si>
    <t xml:space="preserve">Fiestas </t>
  </si>
  <si>
    <t>Pavimentacion y Adoquinado</t>
  </si>
  <si>
    <t>Postes, Torres y Antenas</t>
  </si>
  <si>
    <t>Rastro y Tiangues</t>
  </si>
  <si>
    <t>Sombra parada de Buses</t>
  </si>
  <si>
    <t>Tasas Diversas</t>
  </si>
  <si>
    <t>Permisos y Licencias Municipales</t>
  </si>
  <si>
    <t>Cotejo de Fierros</t>
  </si>
  <si>
    <t>Multas por Mora de Impuestos</t>
  </si>
  <si>
    <t>Intereses por Mora de Impuestos</t>
  </si>
  <si>
    <t>Multas por Registro Civil</t>
  </si>
  <si>
    <t>15799</t>
  </si>
  <si>
    <t>Ingresos Diversos</t>
  </si>
  <si>
    <t>TOTALES</t>
  </si>
  <si>
    <t xml:space="preserve">Servicios Diversos,  </t>
  </si>
  <si>
    <t xml:space="preserve">Arrendamiento de Bienes Inmuebles </t>
  </si>
  <si>
    <t>CUADRO DE INGRESOS MENSUALES  2022</t>
  </si>
  <si>
    <t>ANEXO 06</t>
  </si>
  <si>
    <t>ANEXO NUMERO  5</t>
  </si>
  <si>
    <t>ENERO -SEPTIEMBRE 2022</t>
  </si>
  <si>
    <t>OCTUBRE</t>
  </si>
  <si>
    <t>NOVIEMBRE</t>
  </si>
  <si>
    <t>TOTAL INGRESO 2022</t>
  </si>
  <si>
    <t xml:space="preserve">SEPTIEMBRE </t>
  </si>
  <si>
    <t>NOVIEM.</t>
  </si>
  <si>
    <t>CUADRO DE INGRESOS MENSUALES 2023</t>
  </si>
  <si>
    <t xml:space="preserve"> TOTAL DE INGRESOS 2023</t>
  </si>
  <si>
    <t>ENERO -AGOSTO 2023</t>
  </si>
  <si>
    <t>FINANCIERO</t>
  </si>
  <si>
    <t xml:space="preserve">IMPUESTOS MUNICIPALES DIVERSOS </t>
  </si>
  <si>
    <t xml:space="preserve">OTRAS MULTAS MUNICIPALES </t>
  </si>
  <si>
    <t>ESTIMACION PRESUPUESTARIA PARA EL 2024</t>
  </si>
  <si>
    <t xml:space="preserve">  INGRESOS   AÑO  2021</t>
  </si>
  <si>
    <t xml:space="preserve"> INGRESOS   AÑO 2022</t>
  </si>
  <si>
    <t>INGRESOS AÑO 2023</t>
  </si>
  <si>
    <t xml:space="preserve">Financieros </t>
  </si>
  <si>
    <t xml:space="preserve">Otras multas Municipales </t>
  </si>
  <si>
    <t xml:space="preserve">Impuestos Municipales Diversos </t>
  </si>
  <si>
    <t>PROYECCION DE INGRESOS FONDOS PROPIOS PARA EL  AÑO 2024</t>
  </si>
  <si>
    <t xml:space="preserve"> TOTAL DE INGRESOS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</si>
</sst>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[$$-440A]* #,##0.00_);_([$$-440A]* \(#,##0.00\);_([$$-44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0" borderId="1" xfId="0" applyNumberForma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165" fontId="3" fillId="0" borderId="0" xfId="0" applyNumberFormat="1" applyFont="1"/>
    <xf numFmtId="0" fontId="5" fillId="0" borderId="1" xfId="3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/>
    <xf numFmtId="44" fontId="6" fillId="0" borderId="1" xfId="1" applyFont="1" applyBorder="1"/>
    <xf numFmtId="0" fontId="5" fillId="0" borderId="1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2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vertical="center" wrapText="1"/>
    </xf>
    <xf numFmtId="1" fontId="5" fillId="0" borderId="1" xfId="2" applyNumberFormat="1" applyFont="1" applyFill="1" applyBorder="1" applyAlignment="1">
      <alignment horizontal="right" wrapText="1"/>
    </xf>
    <xf numFmtId="49" fontId="5" fillId="0" borderId="1" xfId="2" applyNumberFormat="1" applyFont="1" applyFill="1" applyBorder="1" applyAlignment="1">
      <alignment horizontal="right" wrapText="1"/>
    </xf>
    <xf numFmtId="0" fontId="6" fillId="0" borderId="1" xfId="0" applyFont="1" applyBorder="1"/>
    <xf numFmtId="44" fontId="0" fillId="5" borderId="1" xfId="1" applyFont="1" applyFill="1" applyBorder="1"/>
    <xf numFmtId="44" fontId="7" fillId="0" borderId="1" xfId="1" applyFont="1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44" fontId="0" fillId="2" borderId="1" xfId="0" applyNumberFormat="1" applyFill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4" fillId="4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44" fontId="6" fillId="7" borderId="1" xfId="1" applyFont="1" applyFill="1" applyBorder="1"/>
    <xf numFmtId="44" fontId="0" fillId="7" borderId="1" xfId="0" applyNumberFormat="1" applyFill="1" applyBorder="1"/>
    <xf numFmtId="0" fontId="14" fillId="0" borderId="0" xfId="0" applyFont="1" applyAlignment="1">
      <alignment horizontal="center"/>
    </xf>
  </cellXfs>
  <cellStyles count="4">
    <cellStyle name="Euro" xfId="3" xr:uid="{00000000-0005-0000-0000-000000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457200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9EE221E-D16C-4A7F-BCE5-C35730E7F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819150" cy="790575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0</xdr:row>
      <xdr:rowOff>0</xdr:rowOff>
    </xdr:from>
    <xdr:to>
      <xdr:col>7</xdr:col>
      <xdr:colOff>1250950</xdr:colOff>
      <xdr:row>3</xdr:row>
      <xdr:rowOff>180340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467C1C6E-7B01-4D25-BE63-1F7BA64D5C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50" y="0"/>
          <a:ext cx="704850" cy="745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561975</xdr:colOff>
      <xdr:row>3</xdr:row>
      <xdr:rowOff>266700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4E6ECA1-0F1A-4B69-AC92-CB05C72A12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83820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733425</xdr:colOff>
      <xdr:row>0</xdr:row>
      <xdr:rowOff>38100</xdr:rowOff>
    </xdr:from>
    <xdr:to>
      <xdr:col>8</xdr:col>
      <xdr:colOff>786130</xdr:colOff>
      <xdr:row>3</xdr:row>
      <xdr:rowOff>234315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04BE5E0-ECCE-4F1C-AE40-26AB26561CE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8100"/>
          <a:ext cx="890905" cy="815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1</xdr:col>
      <xdr:colOff>276225</xdr:colOff>
      <xdr:row>4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3E9FBA5C-6248-4B97-8FE1-AF20CD345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0"/>
          <a:ext cx="628650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0</xdr:row>
      <xdr:rowOff>0</xdr:rowOff>
    </xdr:from>
    <xdr:to>
      <xdr:col>6</xdr:col>
      <xdr:colOff>871855</xdr:colOff>
      <xdr:row>4</xdr:row>
      <xdr:rowOff>15240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57582EA5-2984-4CA9-B408-1D0C742D05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0"/>
          <a:ext cx="748030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view="pageLayout" workbookViewId="0">
      <selection activeCell="C6" sqref="C6"/>
    </sheetView>
  </sheetViews>
  <sheetFormatPr baseColWidth="10" defaultRowHeight="15" x14ac:dyDescent="0.25"/>
  <cols>
    <col min="1" max="1" width="7.5703125" customWidth="1"/>
    <col min="2" max="2" width="35.140625" customWidth="1"/>
    <col min="3" max="3" width="19.28515625" customWidth="1"/>
    <col min="4" max="4" width="19.140625" customWidth="1"/>
    <col min="5" max="6" width="10.7109375" customWidth="1"/>
    <col min="7" max="7" width="15" customWidth="1"/>
    <col min="8" max="8" width="18.85546875" customWidth="1"/>
  </cols>
  <sheetData>
    <row r="1" spans="1:8" ht="15.75" x14ac:dyDescent="0.25">
      <c r="B1" s="30" t="s">
        <v>69</v>
      </c>
      <c r="C1" s="30"/>
      <c r="D1" s="30"/>
      <c r="E1" s="30"/>
      <c r="F1" s="30"/>
      <c r="G1" s="30"/>
      <c r="H1" s="30"/>
    </row>
    <row r="2" spans="1:8" x14ac:dyDescent="0.25">
      <c r="B2" s="30" t="s">
        <v>67</v>
      </c>
      <c r="C2" s="30"/>
      <c r="D2" s="30"/>
      <c r="E2" s="30"/>
      <c r="F2" s="30"/>
      <c r="G2" s="30"/>
      <c r="H2" s="30"/>
    </row>
    <row r="3" spans="1:8" x14ac:dyDescent="0.25">
      <c r="B3" s="30"/>
      <c r="C3" s="30"/>
      <c r="D3" s="30"/>
      <c r="E3" s="30"/>
      <c r="F3" s="30"/>
      <c r="G3" s="30"/>
      <c r="H3" s="30"/>
    </row>
    <row r="4" spans="1:8" x14ac:dyDescent="0.25">
      <c r="B4" s="31"/>
      <c r="C4" s="31"/>
      <c r="D4" s="31"/>
      <c r="E4" s="31"/>
      <c r="F4" s="31"/>
      <c r="G4" s="31"/>
      <c r="H4" s="31"/>
    </row>
    <row r="5" spans="1:8" x14ac:dyDescent="0.25">
      <c r="A5" s="2" t="s">
        <v>1</v>
      </c>
      <c r="B5" s="2" t="s">
        <v>2</v>
      </c>
      <c r="C5" s="2" t="s">
        <v>70</v>
      </c>
      <c r="D5" s="3" t="s">
        <v>5</v>
      </c>
      <c r="E5" s="2" t="s">
        <v>71</v>
      </c>
      <c r="F5" s="2" t="s">
        <v>72</v>
      </c>
      <c r="G5" s="2" t="s">
        <v>3</v>
      </c>
      <c r="H5" s="2" t="s">
        <v>73</v>
      </c>
    </row>
    <row r="6" spans="1:8" x14ac:dyDescent="0.25">
      <c r="A6" s="2">
        <v>11801</v>
      </c>
      <c r="B6" s="2" t="s">
        <v>4</v>
      </c>
      <c r="C6" s="4">
        <v>10991.91</v>
      </c>
      <c r="D6" s="5">
        <f t="shared" ref="D6:D31" si="0">C6/9</f>
        <v>1221.3233333333333</v>
      </c>
      <c r="E6" s="24">
        <f>+D6</f>
        <v>1221.3233333333333</v>
      </c>
      <c r="F6" s="24">
        <f>C6/9</f>
        <v>1221.3233333333333</v>
      </c>
      <c r="G6" s="24">
        <f>+E6</f>
        <v>1221.3233333333333</v>
      </c>
      <c r="H6" s="4">
        <f>C6+E6+F6+G6</f>
        <v>14655.880000000001</v>
      </c>
    </row>
    <row r="7" spans="1:8" x14ac:dyDescent="0.25">
      <c r="A7" s="2">
        <v>11802</v>
      </c>
      <c r="B7" s="2" t="s">
        <v>6</v>
      </c>
      <c r="C7" s="4">
        <v>3115.92</v>
      </c>
      <c r="D7" s="5">
        <f t="shared" si="0"/>
        <v>346.21333333333337</v>
      </c>
      <c r="E7" s="24">
        <f t="shared" ref="E7:E30" si="1">+D7</f>
        <v>346.21333333333337</v>
      </c>
      <c r="F7" s="24">
        <f t="shared" ref="F7:F31" si="2">E7</f>
        <v>346.21333333333337</v>
      </c>
      <c r="G7" s="24">
        <f t="shared" ref="G7:G31" si="3">+E7</f>
        <v>346.21333333333337</v>
      </c>
      <c r="H7" s="4">
        <f>C7+E7+F7+G7</f>
        <v>4154.5599999999995</v>
      </c>
    </row>
    <row r="8" spans="1:8" x14ac:dyDescent="0.25">
      <c r="A8" s="2">
        <v>11804</v>
      </c>
      <c r="B8" s="2" t="s">
        <v>7</v>
      </c>
      <c r="C8" s="4">
        <v>772.64</v>
      </c>
      <c r="D8" s="5">
        <f t="shared" si="0"/>
        <v>85.848888888888894</v>
      </c>
      <c r="E8" s="24">
        <f t="shared" si="1"/>
        <v>85.848888888888894</v>
      </c>
      <c r="F8" s="24">
        <f t="shared" si="2"/>
        <v>85.848888888888894</v>
      </c>
      <c r="G8" s="24">
        <f t="shared" si="3"/>
        <v>85.848888888888894</v>
      </c>
      <c r="H8" s="4">
        <f t="shared" ref="H8:H31" si="4">+C8+E8+G8+F8</f>
        <v>1030.1866666666667</v>
      </c>
    </row>
    <row r="9" spans="1:8" x14ac:dyDescent="0.25">
      <c r="A9" s="2">
        <v>11806</v>
      </c>
      <c r="B9" s="2" t="s">
        <v>8</v>
      </c>
      <c r="C9" s="4">
        <v>356.04</v>
      </c>
      <c r="D9" s="5">
        <f t="shared" si="0"/>
        <v>39.56</v>
      </c>
      <c r="E9" s="24">
        <f>+D9</f>
        <v>39.56</v>
      </c>
      <c r="F9" s="24">
        <f t="shared" si="2"/>
        <v>39.56</v>
      </c>
      <c r="G9" s="24">
        <f>+E9</f>
        <v>39.56</v>
      </c>
      <c r="H9" s="4">
        <f t="shared" si="4"/>
        <v>474.72</v>
      </c>
    </row>
    <row r="10" spans="1:8" x14ac:dyDescent="0.25">
      <c r="A10" s="2">
        <v>11813</v>
      </c>
      <c r="B10" s="2" t="s">
        <v>9</v>
      </c>
      <c r="C10" s="4">
        <v>406.23</v>
      </c>
      <c r="D10" s="5">
        <f t="shared" si="0"/>
        <v>45.13666666666667</v>
      </c>
      <c r="E10" s="24">
        <f t="shared" si="1"/>
        <v>45.13666666666667</v>
      </c>
      <c r="F10" s="24">
        <f t="shared" si="2"/>
        <v>45.13666666666667</v>
      </c>
      <c r="G10" s="24">
        <f t="shared" si="3"/>
        <v>45.13666666666667</v>
      </c>
      <c r="H10" s="4">
        <f t="shared" si="4"/>
        <v>541.64</v>
      </c>
    </row>
    <row r="11" spans="1:8" x14ac:dyDescent="0.25">
      <c r="A11" s="2">
        <v>11814</v>
      </c>
      <c r="B11" s="2" t="s">
        <v>10</v>
      </c>
      <c r="C11" s="4">
        <v>905.13</v>
      </c>
      <c r="D11" s="5">
        <f t="shared" si="0"/>
        <v>100.57</v>
      </c>
      <c r="E11" s="24">
        <f t="shared" si="1"/>
        <v>100.57</v>
      </c>
      <c r="F11" s="24">
        <f t="shared" si="2"/>
        <v>100.57</v>
      </c>
      <c r="G11" s="24">
        <f t="shared" si="3"/>
        <v>100.57</v>
      </c>
      <c r="H11" s="4">
        <f t="shared" si="4"/>
        <v>1206.8399999999999</v>
      </c>
    </row>
    <row r="12" spans="1:8" x14ac:dyDescent="0.25">
      <c r="A12" s="2">
        <v>11818</v>
      </c>
      <c r="B12" s="2" t="s">
        <v>11</v>
      </c>
      <c r="C12" s="4">
        <v>466.48</v>
      </c>
      <c r="D12" s="5">
        <f t="shared" si="0"/>
        <v>51.831111111111113</v>
      </c>
      <c r="E12" s="24">
        <f>+D12</f>
        <v>51.831111111111113</v>
      </c>
      <c r="F12" s="24">
        <f t="shared" si="2"/>
        <v>51.831111111111113</v>
      </c>
      <c r="G12" s="24">
        <f>+E12</f>
        <v>51.831111111111113</v>
      </c>
      <c r="H12" s="4">
        <f t="shared" si="4"/>
        <v>621.97333333333336</v>
      </c>
    </row>
    <row r="13" spans="1:8" x14ac:dyDescent="0.25">
      <c r="A13" s="2">
        <v>12105</v>
      </c>
      <c r="B13" s="2" t="s">
        <v>12</v>
      </c>
      <c r="C13" s="4">
        <v>8852</v>
      </c>
      <c r="D13" s="5">
        <f t="shared" si="0"/>
        <v>983.55555555555554</v>
      </c>
      <c r="E13" s="24">
        <f t="shared" si="1"/>
        <v>983.55555555555554</v>
      </c>
      <c r="F13" s="24">
        <f t="shared" si="2"/>
        <v>983.55555555555554</v>
      </c>
      <c r="G13" s="24">
        <f t="shared" si="3"/>
        <v>983.55555555555554</v>
      </c>
      <c r="H13" s="4">
        <f t="shared" si="4"/>
        <v>11802.666666666664</v>
      </c>
    </row>
    <row r="14" spans="1:8" x14ac:dyDescent="0.25">
      <c r="A14" s="2">
        <v>12106</v>
      </c>
      <c r="B14" s="2" t="s">
        <v>13</v>
      </c>
      <c r="C14" s="25">
        <v>218.75</v>
      </c>
      <c r="D14" s="5">
        <f t="shared" si="0"/>
        <v>24.305555555555557</v>
      </c>
      <c r="E14" s="24">
        <f t="shared" si="1"/>
        <v>24.305555555555557</v>
      </c>
      <c r="F14" s="24">
        <f t="shared" si="2"/>
        <v>24.305555555555557</v>
      </c>
      <c r="G14" s="24">
        <f t="shared" si="3"/>
        <v>24.305555555555557</v>
      </c>
      <c r="H14" s="4">
        <f t="shared" si="4"/>
        <v>291.66666666666663</v>
      </c>
    </row>
    <row r="15" spans="1:8" x14ac:dyDescent="0.25">
      <c r="A15" s="2">
        <v>12108</v>
      </c>
      <c r="B15" s="2" t="s">
        <v>14</v>
      </c>
      <c r="C15" s="4">
        <v>7721.22</v>
      </c>
      <c r="D15" s="5">
        <f t="shared" si="0"/>
        <v>857.91333333333341</v>
      </c>
      <c r="E15" s="24">
        <f t="shared" si="1"/>
        <v>857.91333333333341</v>
      </c>
      <c r="F15" s="24">
        <f t="shared" si="2"/>
        <v>857.91333333333341</v>
      </c>
      <c r="G15" s="24">
        <f t="shared" si="3"/>
        <v>857.91333333333341</v>
      </c>
      <c r="H15" s="4">
        <f t="shared" si="4"/>
        <v>10294.960000000001</v>
      </c>
    </row>
    <row r="16" spans="1:8" x14ac:dyDescent="0.25">
      <c r="A16" s="2">
        <v>12109</v>
      </c>
      <c r="B16" s="2" t="s">
        <v>15</v>
      </c>
      <c r="C16" s="4">
        <v>4834.88</v>
      </c>
      <c r="D16" s="5">
        <f t="shared" si="0"/>
        <v>537.20888888888885</v>
      </c>
      <c r="E16" s="24">
        <f t="shared" si="1"/>
        <v>537.20888888888885</v>
      </c>
      <c r="F16" s="24">
        <f t="shared" si="2"/>
        <v>537.20888888888885</v>
      </c>
      <c r="G16" s="24">
        <f t="shared" si="3"/>
        <v>537.20888888888885</v>
      </c>
      <c r="H16" s="4">
        <f t="shared" si="4"/>
        <v>6446.5066666666662</v>
      </c>
    </row>
    <row r="17" spans="1:8" x14ac:dyDescent="0.25">
      <c r="A17" s="2">
        <v>12111</v>
      </c>
      <c r="B17" s="2" t="s">
        <v>16</v>
      </c>
      <c r="C17" s="4">
        <v>3049</v>
      </c>
      <c r="D17" s="5">
        <f t="shared" si="0"/>
        <v>338.77777777777777</v>
      </c>
      <c r="E17" s="24">
        <f t="shared" si="1"/>
        <v>338.77777777777777</v>
      </c>
      <c r="F17" s="24">
        <f t="shared" si="2"/>
        <v>338.77777777777777</v>
      </c>
      <c r="G17" s="24">
        <f t="shared" si="3"/>
        <v>338.77777777777777</v>
      </c>
      <c r="H17" s="4">
        <f t="shared" si="4"/>
        <v>4065.3333333333335</v>
      </c>
    </row>
    <row r="18" spans="1:8" x14ac:dyDescent="0.25">
      <c r="A18" s="2">
        <v>12114</v>
      </c>
      <c r="B18" s="2" t="s">
        <v>17</v>
      </c>
      <c r="C18" s="4">
        <v>4168.29</v>
      </c>
      <c r="D18" s="5">
        <f t="shared" si="0"/>
        <v>463.14333333333332</v>
      </c>
      <c r="E18" s="24">
        <f t="shared" si="1"/>
        <v>463.14333333333332</v>
      </c>
      <c r="F18" s="24">
        <f t="shared" si="2"/>
        <v>463.14333333333332</v>
      </c>
      <c r="G18" s="24">
        <f t="shared" si="3"/>
        <v>463.14333333333332</v>
      </c>
      <c r="H18" s="4">
        <f t="shared" si="4"/>
        <v>5557.72</v>
      </c>
    </row>
    <row r="19" spans="1:8" x14ac:dyDescent="0.25">
      <c r="A19" s="2">
        <v>12117</v>
      </c>
      <c r="B19" s="2" t="s">
        <v>18</v>
      </c>
      <c r="C19" s="4">
        <v>7251.88</v>
      </c>
      <c r="D19" s="5">
        <f t="shared" si="0"/>
        <v>805.76444444444451</v>
      </c>
      <c r="E19" s="24">
        <f t="shared" si="1"/>
        <v>805.76444444444451</v>
      </c>
      <c r="F19" s="24">
        <f t="shared" si="2"/>
        <v>805.76444444444451</v>
      </c>
      <c r="G19" s="24">
        <f t="shared" si="3"/>
        <v>805.76444444444451</v>
      </c>
      <c r="H19" s="4">
        <f t="shared" si="4"/>
        <v>9669.1733333333341</v>
      </c>
    </row>
    <row r="20" spans="1:8" x14ac:dyDescent="0.25">
      <c r="A20" s="2">
        <v>12118</v>
      </c>
      <c r="B20" s="2" t="s">
        <v>19</v>
      </c>
      <c r="C20" s="4">
        <v>9585</v>
      </c>
      <c r="D20" s="5">
        <f t="shared" si="0"/>
        <v>1065</v>
      </c>
      <c r="E20" s="24">
        <f t="shared" si="1"/>
        <v>1065</v>
      </c>
      <c r="F20" s="24">
        <f t="shared" si="2"/>
        <v>1065</v>
      </c>
      <c r="G20" s="24">
        <f t="shared" si="3"/>
        <v>1065</v>
      </c>
      <c r="H20" s="4">
        <f t="shared" si="4"/>
        <v>12780</v>
      </c>
    </row>
    <row r="21" spans="1:8" x14ac:dyDescent="0.25">
      <c r="A21" s="2">
        <v>12119</v>
      </c>
      <c r="B21" s="2" t="s">
        <v>20</v>
      </c>
      <c r="C21" s="4">
        <v>34</v>
      </c>
      <c r="D21" s="5">
        <f t="shared" si="0"/>
        <v>3.7777777777777777</v>
      </c>
      <c r="E21" s="24">
        <f t="shared" si="1"/>
        <v>3.7777777777777777</v>
      </c>
      <c r="F21" s="24">
        <f t="shared" si="2"/>
        <v>3.7777777777777777</v>
      </c>
      <c r="G21" s="24">
        <f t="shared" si="3"/>
        <v>3.7777777777777777</v>
      </c>
      <c r="H21" s="4">
        <f t="shared" si="4"/>
        <v>45.333333333333336</v>
      </c>
    </row>
    <row r="22" spans="1:8" x14ac:dyDescent="0.25">
      <c r="A22" s="2">
        <v>12121</v>
      </c>
      <c r="B22" s="2" t="s">
        <v>21</v>
      </c>
      <c r="C22" s="4">
        <v>382.5</v>
      </c>
      <c r="D22" s="5">
        <f t="shared" si="0"/>
        <v>42.5</v>
      </c>
      <c r="E22" s="24">
        <f t="shared" si="1"/>
        <v>42.5</v>
      </c>
      <c r="F22" s="24">
        <f t="shared" si="2"/>
        <v>42.5</v>
      </c>
      <c r="G22" s="24">
        <f t="shared" si="3"/>
        <v>42.5</v>
      </c>
      <c r="H22" s="4">
        <f t="shared" si="4"/>
        <v>510</v>
      </c>
    </row>
    <row r="23" spans="1:8" x14ac:dyDescent="0.25">
      <c r="A23" s="2">
        <v>12199</v>
      </c>
      <c r="B23" s="2" t="s">
        <v>22</v>
      </c>
      <c r="C23" s="4">
        <v>2939.25</v>
      </c>
      <c r="D23" s="5">
        <f t="shared" si="0"/>
        <v>326.58333333333331</v>
      </c>
      <c r="E23" s="24">
        <f t="shared" si="1"/>
        <v>326.58333333333331</v>
      </c>
      <c r="F23" s="24">
        <f t="shared" si="2"/>
        <v>326.58333333333331</v>
      </c>
      <c r="G23" s="24">
        <f t="shared" si="3"/>
        <v>326.58333333333331</v>
      </c>
      <c r="H23" s="4">
        <f t="shared" si="4"/>
        <v>3919.0000000000005</v>
      </c>
    </row>
    <row r="24" spans="1:8" x14ac:dyDescent="0.25">
      <c r="A24" s="2">
        <v>12210</v>
      </c>
      <c r="B24" s="2" t="s">
        <v>23</v>
      </c>
      <c r="C24" s="4">
        <v>6026.01</v>
      </c>
      <c r="D24" s="5">
        <f t="shared" si="0"/>
        <v>669.55666666666673</v>
      </c>
      <c r="E24" s="24">
        <f t="shared" si="1"/>
        <v>669.55666666666673</v>
      </c>
      <c r="F24" s="24">
        <f t="shared" si="2"/>
        <v>669.55666666666673</v>
      </c>
      <c r="G24" s="24">
        <f t="shared" si="3"/>
        <v>669.55666666666673</v>
      </c>
      <c r="H24" s="4">
        <f t="shared" si="4"/>
        <v>8034.6799999999994</v>
      </c>
    </row>
    <row r="25" spans="1:8" x14ac:dyDescent="0.25">
      <c r="A25" s="2">
        <v>12211</v>
      </c>
      <c r="B25" s="2" t="s">
        <v>24</v>
      </c>
      <c r="C25" s="4">
        <v>8.5</v>
      </c>
      <c r="D25" s="5">
        <f t="shared" si="0"/>
        <v>0.94444444444444442</v>
      </c>
      <c r="E25" s="24">
        <f t="shared" si="1"/>
        <v>0.94444444444444442</v>
      </c>
      <c r="F25" s="24">
        <f t="shared" si="2"/>
        <v>0.94444444444444442</v>
      </c>
      <c r="G25" s="24">
        <f t="shared" si="3"/>
        <v>0.94444444444444442</v>
      </c>
      <c r="H25" s="4">
        <f t="shared" si="4"/>
        <v>11.333333333333334</v>
      </c>
    </row>
    <row r="26" spans="1:8" x14ac:dyDescent="0.25">
      <c r="A26" s="2">
        <v>14299</v>
      </c>
      <c r="B26" s="2" t="s">
        <v>25</v>
      </c>
      <c r="C26" s="4">
        <v>253</v>
      </c>
      <c r="D26" s="5">
        <f t="shared" si="0"/>
        <v>28.111111111111111</v>
      </c>
      <c r="E26" s="24">
        <f t="shared" si="1"/>
        <v>28.111111111111111</v>
      </c>
      <c r="F26" s="24">
        <f t="shared" si="2"/>
        <v>28.111111111111111</v>
      </c>
      <c r="G26" s="24">
        <f t="shared" si="3"/>
        <v>28.111111111111111</v>
      </c>
      <c r="H26" s="4">
        <f t="shared" si="4"/>
        <v>337.33333333333326</v>
      </c>
    </row>
    <row r="27" spans="1:8" x14ac:dyDescent="0.25">
      <c r="A27" s="2">
        <v>15301</v>
      </c>
      <c r="B27" s="2" t="s">
        <v>26</v>
      </c>
      <c r="C27" s="4">
        <v>1253.6199999999999</v>
      </c>
      <c r="D27" s="5">
        <f t="shared" si="0"/>
        <v>139.29111111111109</v>
      </c>
      <c r="E27" s="24">
        <f t="shared" si="1"/>
        <v>139.29111111111109</v>
      </c>
      <c r="F27" s="24">
        <f t="shared" si="2"/>
        <v>139.29111111111109</v>
      </c>
      <c r="G27" s="24">
        <f t="shared" si="3"/>
        <v>139.29111111111109</v>
      </c>
      <c r="H27" s="4">
        <f t="shared" si="4"/>
        <v>1671.4933333333333</v>
      </c>
    </row>
    <row r="28" spans="1:8" x14ac:dyDescent="0.25">
      <c r="A28" s="2">
        <v>15302</v>
      </c>
      <c r="B28" s="2" t="s">
        <v>27</v>
      </c>
      <c r="C28" s="4">
        <v>1291.79</v>
      </c>
      <c r="D28" s="5">
        <f t="shared" si="0"/>
        <v>143.53222222222223</v>
      </c>
      <c r="E28" s="24">
        <f t="shared" si="1"/>
        <v>143.53222222222223</v>
      </c>
      <c r="F28" s="24">
        <f t="shared" si="2"/>
        <v>143.53222222222223</v>
      </c>
      <c r="G28" s="24">
        <f t="shared" si="3"/>
        <v>143.53222222222223</v>
      </c>
      <c r="H28" s="4">
        <f t="shared" si="4"/>
        <v>1722.3866666666663</v>
      </c>
    </row>
    <row r="29" spans="1:8" x14ac:dyDescent="0.25">
      <c r="A29" s="2">
        <v>15312</v>
      </c>
      <c r="B29" s="2" t="s">
        <v>28</v>
      </c>
      <c r="C29" s="4">
        <v>39.9</v>
      </c>
      <c r="D29" s="5">
        <f t="shared" si="0"/>
        <v>4.4333333333333336</v>
      </c>
      <c r="E29" s="24">
        <f t="shared" si="1"/>
        <v>4.4333333333333336</v>
      </c>
      <c r="F29" s="24">
        <f t="shared" si="2"/>
        <v>4.4333333333333336</v>
      </c>
      <c r="G29" s="24">
        <f t="shared" si="3"/>
        <v>4.4333333333333336</v>
      </c>
      <c r="H29" s="4">
        <f t="shared" si="4"/>
        <v>53.2</v>
      </c>
    </row>
    <row r="30" spans="1:8" x14ac:dyDescent="0.25">
      <c r="A30" s="2">
        <v>15402</v>
      </c>
      <c r="B30" s="2" t="s">
        <v>29</v>
      </c>
      <c r="C30" s="4">
        <v>1210</v>
      </c>
      <c r="D30" s="5">
        <f t="shared" si="0"/>
        <v>134.44444444444446</v>
      </c>
      <c r="E30" s="24">
        <f t="shared" si="1"/>
        <v>134.44444444444446</v>
      </c>
      <c r="F30" s="24">
        <f t="shared" si="2"/>
        <v>134.44444444444446</v>
      </c>
      <c r="G30" s="24">
        <f t="shared" si="3"/>
        <v>134.44444444444446</v>
      </c>
      <c r="H30" s="4">
        <f t="shared" si="4"/>
        <v>1613.333333333333</v>
      </c>
    </row>
    <row r="31" spans="1:8" x14ac:dyDescent="0.25">
      <c r="A31" s="2">
        <v>15799</v>
      </c>
      <c r="B31" s="2" t="s">
        <v>30</v>
      </c>
      <c r="C31" s="4">
        <v>133.52000000000001</v>
      </c>
      <c r="D31" s="5">
        <f t="shared" si="0"/>
        <v>14.835555555555556</v>
      </c>
      <c r="E31" s="24">
        <f>+D31</f>
        <v>14.835555555555556</v>
      </c>
      <c r="F31" s="24">
        <f t="shared" si="2"/>
        <v>14.835555555555556</v>
      </c>
      <c r="G31" s="24">
        <f t="shared" si="3"/>
        <v>14.835555555555556</v>
      </c>
      <c r="H31" s="4">
        <f t="shared" si="4"/>
        <v>178.02666666666664</v>
      </c>
    </row>
    <row r="32" spans="1:8" x14ac:dyDescent="0.25">
      <c r="A32" s="2"/>
      <c r="B32" s="2"/>
      <c r="C32" s="6">
        <f t="shared" ref="C32:H32" si="5">SUM(C6:C31)</f>
        <v>76267.459999999977</v>
      </c>
      <c r="D32" s="6">
        <f t="shared" si="5"/>
        <v>8474.1622222222213</v>
      </c>
      <c r="E32" s="6">
        <f t="shared" si="5"/>
        <v>8474.1622222222213</v>
      </c>
      <c r="F32" s="6">
        <f t="shared" si="5"/>
        <v>8474.1622222222213</v>
      </c>
      <c r="G32" s="6">
        <f t="shared" si="5"/>
        <v>8474.1622222222213</v>
      </c>
      <c r="H32" s="6">
        <f t="shared" si="5"/>
        <v>101689.94666666666</v>
      </c>
    </row>
    <row r="33" spans="1:8" x14ac:dyDescent="0.25">
      <c r="D33" s="1" t="s">
        <v>0</v>
      </c>
      <c r="H33" s="1"/>
    </row>
    <row r="34" spans="1:8" x14ac:dyDescent="0.25">
      <c r="D34" s="1" t="s">
        <v>0</v>
      </c>
      <c r="H34" s="1" t="s">
        <v>0</v>
      </c>
    </row>
    <row r="35" spans="1:8" x14ac:dyDescent="0.25">
      <c r="A35" t="s">
        <v>0</v>
      </c>
      <c r="B35" t="s">
        <v>0</v>
      </c>
      <c r="C35" t="s">
        <v>0</v>
      </c>
      <c r="D35" t="s">
        <v>0</v>
      </c>
      <c r="H35" s="1" t="s">
        <v>0</v>
      </c>
    </row>
    <row r="36" spans="1:8" x14ac:dyDescent="0.25">
      <c r="D36" s="1" t="s">
        <v>0</v>
      </c>
      <c r="H36" s="1" t="s">
        <v>0</v>
      </c>
    </row>
  </sheetData>
  <mergeCells count="2">
    <mergeCell ref="B2:H4"/>
    <mergeCell ref="B1:H1"/>
  </mergeCells>
  <pageMargins left="0.315" right="0.39166666666666666" top="0.55118110236220474" bottom="0.74803149606299213" header="0.31496062992125984" footer="0.31496062992125984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04A6-6661-455D-8F65-F0F86B1C07DF}">
  <dimension ref="A1:I39"/>
  <sheetViews>
    <sheetView topLeftCell="A4" workbookViewId="0">
      <selection activeCell="I26" sqref="I26"/>
    </sheetView>
  </sheetViews>
  <sheetFormatPr baseColWidth="10" defaultRowHeight="15" x14ac:dyDescent="0.25"/>
  <cols>
    <col min="1" max="1" width="8" customWidth="1"/>
    <col min="2" max="2" width="36" customWidth="1"/>
    <col min="3" max="3" width="13.28515625" customWidth="1"/>
    <col min="4" max="4" width="12.140625" customWidth="1"/>
    <col min="5" max="5" width="11.7109375" customWidth="1"/>
    <col min="6" max="6" width="12.5703125" customWidth="1"/>
    <col min="7" max="7" width="12" customWidth="1"/>
    <col min="8" max="8" width="12.5703125" customWidth="1"/>
    <col min="9" max="9" width="14" customWidth="1"/>
  </cols>
  <sheetData>
    <row r="1" spans="1:9" ht="18.75" x14ac:dyDescent="0.3">
      <c r="B1" s="32" t="s">
        <v>69</v>
      </c>
      <c r="C1" s="32"/>
      <c r="D1" s="32"/>
      <c r="E1" s="32"/>
      <c r="F1" s="32"/>
      <c r="G1" s="32"/>
      <c r="H1" s="32"/>
      <c r="I1" s="32"/>
    </row>
    <row r="2" spans="1:9" x14ac:dyDescent="0.25">
      <c r="B2" s="49" t="s">
        <v>76</v>
      </c>
      <c r="C2" s="33"/>
      <c r="D2" s="33"/>
      <c r="E2" s="33"/>
      <c r="F2" s="33"/>
      <c r="G2" s="33"/>
      <c r="H2" s="33"/>
      <c r="I2" s="33"/>
    </row>
    <row r="3" spans="1:9" x14ac:dyDescent="0.25">
      <c r="B3" s="33"/>
      <c r="C3" s="33"/>
      <c r="D3" s="33"/>
      <c r="E3" s="33"/>
      <c r="F3" s="33"/>
      <c r="G3" s="33"/>
      <c r="H3" s="33"/>
      <c r="I3" s="33"/>
    </row>
    <row r="4" spans="1:9" ht="22.5" customHeight="1" x14ac:dyDescent="0.25">
      <c r="B4" s="34"/>
      <c r="C4" s="34"/>
      <c r="D4" s="34"/>
      <c r="E4" s="34"/>
      <c r="F4" s="34"/>
      <c r="G4" s="34"/>
      <c r="H4" s="34"/>
      <c r="I4" s="34"/>
    </row>
    <row r="5" spans="1:9" ht="45" x14ac:dyDescent="0.25">
      <c r="A5" s="44" t="s">
        <v>1</v>
      </c>
      <c r="B5" s="45" t="s">
        <v>2</v>
      </c>
      <c r="C5" s="46" t="s">
        <v>78</v>
      </c>
      <c r="D5" s="46" t="s">
        <v>5</v>
      </c>
      <c r="E5" s="44" t="s">
        <v>74</v>
      </c>
      <c r="F5" s="44" t="s">
        <v>71</v>
      </c>
      <c r="G5" s="44" t="s">
        <v>75</v>
      </c>
      <c r="H5" s="44" t="s">
        <v>3</v>
      </c>
      <c r="I5" s="46" t="s">
        <v>77</v>
      </c>
    </row>
    <row r="6" spans="1:9" x14ac:dyDescent="0.25">
      <c r="A6" s="2">
        <v>11801</v>
      </c>
      <c r="B6" s="2" t="s">
        <v>4</v>
      </c>
      <c r="C6" s="4">
        <f>385.86+1629.8+1256.16+669.93+803.02+206.69+720.7</f>
        <v>5672.1599999999989</v>
      </c>
      <c r="D6" s="5">
        <f>C6/8</f>
        <v>709.01999999999987</v>
      </c>
      <c r="E6" s="24">
        <f>+D6</f>
        <v>709.01999999999987</v>
      </c>
      <c r="F6" s="24">
        <f t="shared" ref="F6:H6" si="0">+E6</f>
        <v>709.01999999999987</v>
      </c>
      <c r="G6" s="24">
        <f t="shared" si="0"/>
        <v>709.01999999999987</v>
      </c>
      <c r="H6" s="24">
        <f t="shared" si="0"/>
        <v>709.01999999999987</v>
      </c>
      <c r="I6" s="4">
        <f>(C6+E6+F6+G6+H6)</f>
        <v>8508.239999999998</v>
      </c>
    </row>
    <row r="7" spans="1:9" x14ac:dyDescent="0.25">
      <c r="A7" s="2">
        <v>11802</v>
      </c>
      <c r="B7" s="2" t="s">
        <v>6</v>
      </c>
      <c r="C7" s="4">
        <f>5.85+1039.14+1157.64</f>
        <v>2202.63</v>
      </c>
      <c r="D7" s="5">
        <f>C7/8</f>
        <v>275.32875000000001</v>
      </c>
      <c r="E7" s="24">
        <f>+D7</f>
        <v>275.32875000000001</v>
      </c>
      <c r="F7" s="24">
        <f t="shared" ref="F7:H8" si="1">+E7</f>
        <v>275.32875000000001</v>
      </c>
      <c r="G7" s="24">
        <f t="shared" si="1"/>
        <v>275.32875000000001</v>
      </c>
      <c r="H7" s="24">
        <f t="shared" si="1"/>
        <v>275.32875000000001</v>
      </c>
      <c r="I7" s="4">
        <f>(C7+E7+F7+G7+H7)</f>
        <v>3303.9450000000006</v>
      </c>
    </row>
    <row r="8" spans="1:9" x14ac:dyDescent="0.25">
      <c r="A8" s="2">
        <v>11803</v>
      </c>
      <c r="B8" s="2" t="s">
        <v>79</v>
      </c>
      <c r="C8" s="4">
        <f>85.84+16.81+42.92</f>
        <v>145.57</v>
      </c>
      <c r="D8" s="5">
        <f>C8/8</f>
        <v>18.196249999999999</v>
      </c>
      <c r="E8" s="24">
        <f>+D8</f>
        <v>18.196249999999999</v>
      </c>
      <c r="F8" s="24">
        <f t="shared" si="1"/>
        <v>18.196249999999999</v>
      </c>
      <c r="G8" s="24">
        <f t="shared" si="1"/>
        <v>18.196249999999999</v>
      </c>
      <c r="H8" s="24">
        <f t="shared" si="1"/>
        <v>18.196249999999999</v>
      </c>
      <c r="I8" s="4">
        <f>(C8+E8+F8+G8+H8)</f>
        <v>218.35499999999996</v>
      </c>
    </row>
    <row r="9" spans="1:9" x14ac:dyDescent="0.25">
      <c r="A9" s="2">
        <v>11804</v>
      </c>
      <c r="B9" s="2" t="s">
        <v>7</v>
      </c>
      <c r="C9" s="4">
        <f>71.44+3+47.76+6+3469.68+63.36+21.09</f>
        <v>3682.33</v>
      </c>
      <c r="D9" s="5">
        <f>C9/8</f>
        <v>460.29124999999999</v>
      </c>
      <c r="E9" s="24">
        <f t="shared" ref="E9:H34" si="2">+D9</f>
        <v>460.29124999999999</v>
      </c>
      <c r="F9" s="24">
        <f t="shared" si="2"/>
        <v>460.29124999999999</v>
      </c>
      <c r="G9" s="24">
        <f t="shared" si="2"/>
        <v>460.29124999999999</v>
      </c>
      <c r="H9" s="24">
        <f t="shared" si="2"/>
        <v>460.29124999999999</v>
      </c>
      <c r="I9" s="4">
        <f t="shared" ref="I9:I33" si="3">(C9+E9+F9+G9+H9)</f>
        <v>5523.4950000000008</v>
      </c>
    </row>
    <row r="10" spans="1:9" x14ac:dyDescent="0.25">
      <c r="A10" s="2">
        <v>11806</v>
      </c>
      <c r="B10" s="2" t="s">
        <v>8</v>
      </c>
      <c r="C10" s="4">
        <f>79.96+1.5+43.88+13.66+49.96+18+15.31</f>
        <v>222.27</v>
      </c>
      <c r="D10" s="5">
        <f>C10/8</f>
        <v>27.783750000000001</v>
      </c>
      <c r="E10" s="24">
        <f t="shared" si="2"/>
        <v>27.783750000000001</v>
      </c>
      <c r="F10" s="24">
        <f t="shared" si="2"/>
        <v>27.783750000000001</v>
      </c>
      <c r="G10" s="24">
        <f t="shared" si="2"/>
        <v>27.783750000000001</v>
      </c>
      <c r="H10" s="24">
        <f t="shared" si="2"/>
        <v>27.783750000000001</v>
      </c>
      <c r="I10" s="4">
        <f>(C10+E10+F10+G10+H10)</f>
        <v>333.40500000000003</v>
      </c>
    </row>
    <row r="11" spans="1:9" x14ac:dyDescent="0.25">
      <c r="A11" s="2">
        <v>11813</v>
      </c>
      <c r="B11" s="2" t="s">
        <v>9</v>
      </c>
      <c r="C11" s="4">
        <f>24.71+24.71+140.63+55.91+30.59+24.71+30.59</f>
        <v>331.84999999999997</v>
      </c>
      <c r="D11" s="5">
        <f t="shared" ref="D11" si="4">C11/8</f>
        <v>41.481249999999996</v>
      </c>
      <c r="E11" s="24">
        <f t="shared" si="2"/>
        <v>41.481249999999996</v>
      </c>
      <c r="F11" s="24">
        <f t="shared" si="2"/>
        <v>41.481249999999996</v>
      </c>
      <c r="G11" s="24">
        <f t="shared" si="2"/>
        <v>41.481249999999996</v>
      </c>
      <c r="H11" s="24">
        <f t="shared" si="2"/>
        <v>41.481249999999996</v>
      </c>
      <c r="I11" s="4">
        <f t="shared" si="3"/>
        <v>497.77499999999992</v>
      </c>
    </row>
    <row r="12" spans="1:9" x14ac:dyDescent="0.25">
      <c r="A12" s="2">
        <v>11814</v>
      </c>
      <c r="B12" s="2" t="s">
        <v>10</v>
      </c>
      <c r="C12" s="4">
        <f>93.57+9+48.9+220.53+9+1.5+290.1</f>
        <v>672.6</v>
      </c>
      <c r="D12" s="5">
        <f>C12/8</f>
        <v>84.075000000000003</v>
      </c>
      <c r="E12" s="24">
        <f t="shared" si="2"/>
        <v>84.075000000000003</v>
      </c>
      <c r="F12" s="24">
        <f t="shared" si="2"/>
        <v>84.075000000000003</v>
      </c>
      <c r="G12" s="24">
        <f>+F12</f>
        <v>84.075000000000003</v>
      </c>
      <c r="H12" s="24">
        <f t="shared" si="2"/>
        <v>84.075000000000003</v>
      </c>
      <c r="I12" s="4">
        <f t="shared" si="3"/>
        <v>1008.9000000000002</v>
      </c>
    </row>
    <row r="13" spans="1:9" x14ac:dyDescent="0.25">
      <c r="A13" s="2">
        <v>11818</v>
      </c>
      <c r="B13" s="2" t="s">
        <v>11</v>
      </c>
      <c r="C13" s="4">
        <f>17.15+13.72+3.43+3.43+58.31+164.64+188.65</f>
        <v>449.32999999999993</v>
      </c>
      <c r="D13" s="5">
        <f>C13/8</f>
        <v>56.166249999999991</v>
      </c>
      <c r="E13" s="24">
        <f>+D13</f>
        <v>56.166249999999991</v>
      </c>
      <c r="F13" s="24">
        <f t="shared" si="2"/>
        <v>56.166249999999991</v>
      </c>
      <c r="G13" s="24">
        <f t="shared" si="2"/>
        <v>56.166249999999991</v>
      </c>
      <c r="H13" s="24">
        <f t="shared" si="2"/>
        <v>56.166249999999991</v>
      </c>
      <c r="I13" s="4">
        <f t="shared" si="3"/>
        <v>673.99499999999989</v>
      </c>
    </row>
    <row r="14" spans="1:9" x14ac:dyDescent="0.25">
      <c r="A14" s="2">
        <v>11899</v>
      </c>
      <c r="B14" s="2" t="s">
        <v>80</v>
      </c>
      <c r="C14" s="4">
        <f>21.02</f>
        <v>21.02</v>
      </c>
      <c r="D14" s="5">
        <f>C14/8</f>
        <v>2.6274999999999999</v>
      </c>
      <c r="E14" s="24">
        <f>+D14</f>
        <v>2.6274999999999999</v>
      </c>
      <c r="F14" s="24">
        <f>+E14</f>
        <v>2.6274999999999999</v>
      </c>
      <c r="G14" s="24">
        <f t="shared" si="2"/>
        <v>2.6274999999999999</v>
      </c>
      <c r="H14" s="24">
        <f t="shared" si="2"/>
        <v>2.6274999999999999</v>
      </c>
      <c r="I14" s="4">
        <f>(C14+E14+F14+G14+H14)</f>
        <v>31.530000000000005</v>
      </c>
    </row>
    <row r="15" spans="1:9" x14ac:dyDescent="0.25">
      <c r="A15" s="2">
        <v>12105</v>
      </c>
      <c r="B15" s="2" t="s">
        <v>12</v>
      </c>
      <c r="C15" s="4">
        <f>1265+1316+967+659+828+880+865</f>
        <v>6780</v>
      </c>
      <c r="D15" s="5">
        <f t="shared" ref="D15:D34" si="5">C15/8</f>
        <v>847.5</v>
      </c>
      <c r="E15" s="24">
        <f t="shared" si="2"/>
        <v>847.5</v>
      </c>
      <c r="F15" s="24">
        <f t="shared" si="2"/>
        <v>847.5</v>
      </c>
      <c r="G15" s="24">
        <f t="shared" si="2"/>
        <v>847.5</v>
      </c>
      <c r="H15" s="24">
        <f t="shared" si="2"/>
        <v>847.5</v>
      </c>
      <c r="I15" s="4">
        <f t="shared" si="3"/>
        <v>10170</v>
      </c>
    </row>
    <row r="16" spans="1:9" x14ac:dyDescent="0.25">
      <c r="A16" s="2">
        <v>12106</v>
      </c>
      <c r="B16" s="2" t="s">
        <v>13</v>
      </c>
      <c r="C16" s="4">
        <f>30+15+10+2.5+8.75+17.5+13.75</f>
        <v>97.5</v>
      </c>
      <c r="D16" s="5">
        <f t="shared" si="5"/>
        <v>12.1875</v>
      </c>
      <c r="E16" s="24">
        <f t="shared" si="2"/>
        <v>12.1875</v>
      </c>
      <c r="F16" s="24">
        <f t="shared" si="2"/>
        <v>12.1875</v>
      </c>
      <c r="G16" s="24">
        <f t="shared" si="2"/>
        <v>12.1875</v>
      </c>
      <c r="H16" s="24">
        <f t="shared" si="2"/>
        <v>12.1875</v>
      </c>
      <c r="I16" s="4">
        <f t="shared" si="3"/>
        <v>146.25</v>
      </c>
    </row>
    <row r="17" spans="1:9" x14ac:dyDescent="0.25">
      <c r="A17" s="2">
        <v>12108</v>
      </c>
      <c r="B17" s="2" t="s">
        <v>14</v>
      </c>
      <c r="C17" s="4">
        <f>2336.98+1272.17+920.76+513.39+652.73+638.28+719.52</f>
        <v>7053.83</v>
      </c>
      <c r="D17" s="5">
        <f t="shared" si="5"/>
        <v>881.72874999999999</v>
      </c>
      <c r="E17" s="24">
        <f t="shared" si="2"/>
        <v>881.72874999999999</v>
      </c>
      <c r="F17" s="24">
        <f t="shared" si="2"/>
        <v>881.72874999999999</v>
      </c>
      <c r="G17" s="24">
        <f t="shared" si="2"/>
        <v>881.72874999999999</v>
      </c>
      <c r="H17" s="24">
        <f t="shared" si="2"/>
        <v>881.72874999999999</v>
      </c>
      <c r="I17" s="4">
        <f t="shared" si="3"/>
        <v>10580.745000000001</v>
      </c>
    </row>
    <row r="18" spans="1:9" x14ac:dyDescent="0.25">
      <c r="A18" s="2">
        <v>12109</v>
      </c>
      <c r="B18" s="2" t="s">
        <v>15</v>
      </c>
      <c r="C18" s="4">
        <f>1491.42+768.13+585.76+336.23+436.63+398.2+469.66</f>
        <v>4486.0300000000007</v>
      </c>
      <c r="D18" s="5">
        <f t="shared" si="5"/>
        <v>560.75375000000008</v>
      </c>
      <c r="E18" s="24">
        <f t="shared" si="2"/>
        <v>560.75375000000008</v>
      </c>
      <c r="F18" s="24">
        <f t="shared" si="2"/>
        <v>560.75375000000008</v>
      </c>
      <c r="G18" s="24">
        <f t="shared" si="2"/>
        <v>560.75375000000008</v>
      </c>
      <c r="H18" s="24">
        <f t="shared" si="2"/>
        <v>560.75375000000008</v>
      </c>
      <c r="I18" s="4">
        <f t="shared" si="3"/>
        <v>6729.0450000000001</v>
      </c>
    </row>
    <row r="19" spans="1:9" x14ac:dyDescent="0.25">
      <c r="A19" s="2">
        <v>12111</v>
      </c>
      <c r="B19" s="2" t="s">
        <v>16</v>
      </c>
      <c r="C19" s="4">
        <f>315+206+124+139+496+556+591</f>
        <v>2427</v>
      </c>
      <c r="D19" s="5">
        <f t="shared" si="5"/>
        <v>303.375</v>
      </c>
      <c r="E19" s="24">
        <f t="shared" si="2"/>
        <v>303.375</v>
      </c>
      <c r="F19" s="24">
        <f t="shared" si="2"/>
        <v>303.375</v>
      </c>
      <c r="G19" s="24">
        <f t="shared" si="2"/>
        <v>303.375</v>
      </c>
      <c r="H19" s="24">
        <f t="shared" si="2"/>
        <v>303.375</v>
      </c>
      <c r="I19" s="4">
        <f t="shared" si="3"/>
        <v>3640.5</v>
      </c>
    </row>
    <row r="20" spans="1:9" x14ac:dyDescent="0.25">
      <c r="A20" s="2">
        <v>12114</v>
      </c>
      <c r="B20" s="2" t="s">
        <v>17</v>
      </c>
      <c r="C20" s="4">
        <f>1176.96+1288.29+403.29+439.48+1365.01+401.52+312.79</f>
        <v>5387.3399999999992</v>
      </c>
      <c r="D20" s="5">
        <f t="shared" si="5"/>
        <v>673.4174999999999</v>
      </c>
      <c r="E20" s="24">
        <f t="shared" si="2"/>
        <v>673.4174999999999</v>
      </c>
      <c r="F20" s="24">
        <f t="shared" si="2"/>
        <v>673.4174999999999</v>
      </c>
      <c r="G20" s="24">
        <f t="shared" si="2"/>
        <v>673.4174999999999</v>
      </c>
      <c r="H20" s="24">
        <f t="shared" si="2"/>
        <v>673.4174999999999</v>
      </c>
      <c r="I20" s="4">
        <f t="shared" si="3"/>
        <v>8081.0099999999975</v>
      </c>
    </row>
    <row r="21" spans="1:9" x14ac:dyDescent="0.25">
      <c r="A21" s="2">
        <v>12117</v>
      </c>
      <c r="B21" s="2" t="s">
        <v>18</v>
      </c>
      <c r="C21" s="4">
        <f>2097.74+1218.55+905.01+573.46+580.24+681.87+716.72</f>
        <v>6773.59</v>
      </c>
      <c r="D21" s="5">
        <f t="shared" si="5"/>
        <v>846.69875000000002</v>
      </c>
      <c r="E21" s="24">
        <f t="shared" si="2"/>
        <v>846.69875000000002</v>
      </c>
      <c r="F21" s="24">
        <f t="shared" si="2"/>
        <v>846.69875000000002</v>
      </c>
      <c r="G21" s="24">
        <f t="shared" si="2"/>
        <v>846.69875000000002</v>
      </c>
      <c r="H21" s="24">
        <f t="shared" si="2"/>
        <v>846.69875000000002</v>
      </c>
      <c r="I21" s="4">
        <f t="shared" si="3"/>
        <v>10160.384999999998</v>
      </c>
    </row>
    <row r="22" spans="1:9" x14ac:dyDescent="0.25">
      <c r="A22" s="2">
        <v>12118</v>
      </c>
      <c r="B22" s="2" t="s">
        <v>19</v>
      </c>
      <c r="C22" s="4">
        <f>2010+12680+14940</f>
        <v>29630</v>
      </c>
      <c r="D22" s="5">
        <f t="shared" si="5"/>
        <v>3703.75</v>
      </c>
      <c r="E22" s="24">
        <f t="shared" si="2"/>
        <v>3703.75</v>
      </c>
      <c r="F22" s="24">
        <f t="shared" si="2"/>
        <v>3703.75</v>
      </c>
      <c r="G22" s="24">
        <f t="shared" si="2"/>
        <v>3703.75</v>
      </c>
      <c r="H22" s="24">
        <f t="shared" si="2"/>
        <v>3703.75</v>
      </c>
      <c r="I22" s="4">
        <f t="shared" si="3"/>
        <v>44445</v>
      </c>
    </row>
    <row r="23" spans="1:9" x14ac:dyDescent="0.25">
      <c r="A23" s="2">
        <v>12119</v>
      </c>
      <c r="B23" s="2" t="s">
        <v>20</v>
      </c>
      <c r="C23" s="4">
        <f>7+13+22+10+8+6+10</f>
        <v>76</v>
      </c>
      <c r="D23" s="5">
        <f t="shared" si="5"/>
        <v>9.5</v>
      </c>
      <c r="E23" s="24">
        <f t="shared" si="2"/>
        <v>9.5</v>
      </c>
      <c r="F23" s="24">
        <f t="shared" si="2"/>
        <v>9.5</v>
      </c>
      <c r="G23" s="24">
        <f t="shared" si="2"/>
        <v>9.5</v>
      </c>
      <c r="H23" s="24">
        <f t="shared" si="2"/>
        <v>9.5</v>
      </c>
      <c r="I23" s="4">
        <f t="shared" si="3"/>
        <v>114</v>
      </c>
    </row>
    <row r="24" spans="1:9" x14ac:dyDescent="0.25">
      <c r="A24" s="2">
        <v>12121</v>
      </c>
      <c r="B24" s="2" t="s">
        <v>21</v>
      </c>
      <c r="C24" s="4">
        <f>135+37.5+30+37.5+90</f>
        <v>330</v>
      </c>
      <c r="D24" s="5">
        <f t="shared" si="5"/>
        <v>41.25</v>
      </c>
      <c r="E24" s="24">
        <f t="shared" si="2"/>
        <v>41.25</v>
      </c>
      <c r="F24" s="24">
        <f t="shared" si="2"/>
        <v>41.25</v>
      </c>
      <c r="G24" s="24">
        <f t="shared" si="2"/>
        <v>41.25</v>
      </c>
      <c r="H24" s="24">
        <f t="shared" si="2"/>
        <v>41.25</v>
      </c>
      <c r="I24" s="4">
        <f t="shared" si="3"/>
        <v>495</v>
      </c>
    </row>
    <row r="25" spans="1:9" x14ac:dyDescent="0.25">
      <c r="A25" s="2">
        <v>12199</v>
      </c>
      <c r="B25" s="2" t="s">
        <v>22</v>
      </c>
      <c r="C25" s="4">
        <f>260.75+295+423.25+178+258+187.75+244</f>
        <v>1846.75</v>
      </c>
      <c r="D25" s="5">
        <f t="shared" si="5"/>
        <v>230.84375</v>
      </c>
      <c r="E25" s="24">
        <f t="shared" si="2"/>
        <v>230.84375</v>
      </c>
      <c r="F25" s="24">
        <f t="shared" si="2"/>
        <v>230.84375</v>
      </c>
      <c r="G25" s="24">
        <f t="shared" si="2"/>
        <v>230.84375</v>
      </c>
      <c r="H25" s="24">
        <f t="shared" si="2"/>
        <v>230.84375</v>
      </c>
      <c r="I25" s="4">
        <f t="shared" si="3"/>
        <v>2770.125</v>
      </c>
    </row>
    <row r="26" spans="1:9" x14ac:dyDescent="0.25">
      <c r="A26" s="2">
        <v>12210</v>
      </c>
      <c r="B26" s="2" t="s">
        <v>23</v>
      </c>
      <c r="C26" s="4">
        <f>1496.6+2321.58+693.82+4909.64+58.4+83.77+366.51</f>
        <v>9930.32</v>
      </c>
      <c r="D26" s="5">
        <f t="shared" si="5"/>
        <v>1241.29</v>
      </c>
      <c r="E26" s="24">
        <f t="shared" si="2"/>
        <v>1241.29</v>
      </c>
      <c r="F26" s="24">
        <f t="shared" si="2"/>
        <v>1241.29</v>
      </c>
      <c r="G26" s="24">
        <f t="shared" si="2"/>
        <v>1241.29</v>
      </c>
      <c r="H26" s="24">
        <f t="shared" si="2"/>
        <v>1241.29</v>
      </c>
      <c r="I26" s="4">
        <f t="shared" si="3"/>
        <v>14895.480000000003</v>
      </c>
    </row>
    <row r="27" spans="1:9" x14ac:dyDescent="0.25">
      <c r="A27" s="2">
        <v>12211</v>
      </c>
      <c r="B27" s="2" t="s">
        <v>24</v>
      </c>
      <c r="C27" s="4">
        <f>3.25+1.75+5.5+2.5+2+6.75+2.5</f>
        <v>24.25</v>
      </c>
      <c r="D27" s="5">
        <f t="shared" si="5"/>
        <v>3.03125</v>
      </c>
      <c r="E27" s="24">
        <f t="shared" si="2"/>
        <v>3.03125</v>
      </c>
      <c r="F27" s="24">
        <f t="shared" si="2"/>
        <v>3.03125</v>
      </c>
      <c r="G27" s="24">
        <f t="shared" si="2"/>
        <v>3.03125</v>
      </c>
      <c r="H27" s="24">
        <f t="shared" si="2"/>
        <v>3.03125</v>
      </c>
      <c r="I27" s="4">
        <f t="shared" si="3"/>
        <v>36.375</v>
      </c>
    </row>
    <row r="28" spans="1:9" x14ac:dyDescent="0.25">
      <c r="A28" s="2">
        <v>14299</v>
      </c>
      <c r="B28" s="2" t="s">
        <v>25</v>
      </c>
      <c r="C28" s="4">
        <f>55+55</f>
        <v>110</v>
      </c>
      <c r="D28" s="5">
        <f t="shared" si="5"/>
        <v>13.75</v>
      </c>
      <c r="E28" s="24">
        <f t="shared" si="2"/>
        <v>13.75</v>
      </c>
      <c r="F28" s="24">
        <f t="shared" si="2"/>
        <v>13.75</v>
      </c>
      <c r="G28" s="24">
        <f t="shared" si="2"/>
        <v>13.75</v>
      </c>
      <c r="H28" s="24">
        <f t="shared" si="2"/>
        <v>13.75</v>
      </c>
      <c r="I28" s="4">
        <f t="shared" si="3"/>
        <v>165</v>
      </c>
    </row>
    <row r="29" spans="1:9" x14ac:dyDescent="0.25">
      <c r="A29" s="2">
        <v>15301</v>
      </c>
      <c r="B29" s="2" t="s">
        <v>26</v>
      </c>
      <c r="C29" s="4">
        <f>56.8+100+131.46+74.16+332.97+1229.15+159.48</f>
        <v>2084.02</v>
      </c>
      <c r="D29" s="5">
        <f t="shared" si="5"/>
        <v>260.5025</v>
      </c>
      <c r="E29" s="24">
        <f t="shared" si="2"/>
        <v>260.5025</v>
      </c>
      <c r="F29" s="24">
        <f t="shared" si="2"/>
        <v>260.5025</v>
      </c>
      <c r="G29" s="24">
        <f t="shared" si="2"/>
        <v>260.5025</v>
      </c>
      <c r="H29" s="24">
        <f t="shared" si="2"/>
        <v>260.5025</v>
      </c>
      <c r="I29" s="4">
        <f t="shared" si="3"/>
        <v>3126.03</v>
      </c>
    </row>
    <row r="30" spans="1:9" x14ac:dyDescent="0.25">
      <c r="A30" s="2">
        <v>15302</v>
      </c>
      <c r="B30" s="2" t="s">
        <v>27</v>
      </c>
      <c r="C30" s="4">
        <f>3.6+47.93+6.56+662.65+255.66+80.04</f>
        <v>1056.44</v>
      </c>
      <c r="D30" s="5">
        <f t="shared" si="5"/>
        <v>132.05500000000001</v>
      </c>
      <c r="E30" s="24">
        <f t="shared" si="2"/>
        <v>132.05500000000001</v>
      </c>
      <c r="F30" s="24">
        <f t="shared" si="2"/>
        <v>132.05500000000001</v>
      </c>
      <c r="G30" s="24">
        <f t="shared" si="2"/>
        <v>132.05500000000001</v>
      </c>
      <c r="H30" s="24">
        <f t="shared" si="2"/>
        <v>132.05500000000001</v>
      </c>
      <c r="I30" s="4">
        <f t="shared" si="3"/>
        <v>1584.6600000000003</v>
      </c>
    </row>
    <row r="31" spans="1:9" x14ac:dyDescent="0.25">
      <c r="A31" s="2">
        <v>15312</v>
      </c>
      <c r="B31" s="2" t="s">
        <v>28</v>
      </c>
      <c r="C31" s="4">
        <f>5.7</f>
        <v>5.7</v>
      </c>
      <c r="D31" s="5">
        <f t="shared" si="5"/>
        <v>0.71250000000000002</v>
      </c>
      <c r="E31" s="24">
        <f t="shared" si="2"/>
        <v>0.71250000000000002</v>
      </c>
      <c r="F31" s="24">
        <f t="shared" si="2"/>
        <v>0.71250000000000002</v>
      </c>
      <c r="G31" s="24">
        <f t="shared" si="2"/>
        <v>0.71250000000000002</v>
      </c>
      <c r="H31" s="24">
        <f t="shared" si="2"/>
        <v>0.71250000000000002</v>
      </c>
      <c r="I31" s="4">
        <f t="shared" si="3"/>
        <v>8.5500000000000007</v>
      </c>
    </row>
    <row r="32" spans="1:9" x14ac:dyDescent="0.25">
      <c r="A32" s="2">
        <v>15314</v>
      </c>
      <c r="B32" s="2" t="s">
        <v>81</v>
      </c>
      <c r="C32" s="4">
        <f>5840+3220</f>
        <v>9060</v>
      </c>
      <c r="D32" s="5">
        <f>C32/8</f>
        <v>1132.5</v>
      </c>
      <c r="E32" s="24">
        <f t="shared" si="2"/>
        <v>1132.5</v>
      </c>
      <c r="F32" s="24">
        <f t="shared" si="2"/>
        <v>1132.5</v>
      </c>
      <c r="G32" s="24">
        <f t="shared" si="2"/>
        <v>1132.5</v>
      </c>
      <c r="H32" s="24">
        <f t="shared" si="2"/>
        <v>1132.5</v>
      </c>
      <c r="I32" s="4">
        <f t="shared" si="3"/>
        <v>13590</v>
      </c>
    </row>
    <row r="33" spans="1:9" x14ac:dyDescent="0.25">
      <c r="A33" s="2">
        <v>15402</v>
      </c>
      <c r="B33" s="2" t="s">
        <v>29</v>
      </c>
      <c r="C33" s="4">
        <f>60+600+150+492+210+120</f>
        <v>1632</v>
      </c>
      <c r="D33" s="5">
        <f t="shared" si="5"/>
        <v>204</v>
      </c>
      <c r="E33" s="24">
        <f t="shared" si="2"/>
        <v>204</v>
      </c>
      <c r="F33" s="24">
        <f t="shared" si="2"/>
        <v>204</v>
      </c>
      <c r="G33" s="24">
        <f t="shared" si="2"/>
        <v>204</v>
      </c>
      <c r="H33" s="24">
        <f t="shared" si="2"/>
        <v>204</v>
      </c>
      <c r="I33" s="4">
        <f t="shared" si="3"/>
        <v>2448</v>
      </c>
    </row>
    <row r="34" spans="1:9" x14ac:dyDescent="0.25">
      <c r="A34" s="2">
        <v>15799</v>
      </c>
      <c r="B34" s="2" t="s">
        <v>30</v>
      </c>
      <c r="C34" s="4">
        <f>25.31+6.5+11+5+4+3+5</f>
        <v>59.81</v>
      </c>
      <c r="D34" s="5">
        <f t="shared" si="5"/>
        <v>7.4762500000000003</v>
      </c>
      <c r="E34" s="24">
        <f t="shared" si="2"/>
        <v>7.4762500000000003</v>
      </c>
      <c r="F34" s="24">
        <f t="shared" si="2"/>
        <v>7.4762500000000003</v>
      </c>
      <c r="G34" s="24">
        <f t="shared" si="2"/>
        <v>7.4762500000000003</v>
      </c>
      <c r="H34" s="24">
        <f t="shared" si="2"/>
        <v>7.4762500000000003</v>
      </c>
      <c r="I34" s="4">
        <f>SUM(E34:H34)+C34</f>
        <v>89.715000000000003</v>
      </c>
    </row>
    <row r="35" spans="1:9" x14ac:dyDescent="0.25">
      <c r="A35" s="2"/>
      <c r="B35" s="2"/>
      <c r="C35" s="6">
        <f>SUM(C6:C34)</f>
        <v>102250.34</v>
      </c>
      <c r="D35" s="29">
        <f>SUM(D6:D34)</f>
        <v>12781.2925</v>
      </c>
      <c r="E35" s="6">
        <f t="shared" ref="E35:H35" si="6">SUM(E6:E34)</f>
        <v>12781.2925</v>
      </c>
      <c r="F35" s="6">
        <f t="shared" si="6"/>
        <v>12781.2925</v>
      </c>
      <c r="G35" s="6">
        <f t="shared" si="6"/>
        <v>12781.2925</v>
      </c>
      <c r="H35" s="6">
        <f t="shared" si="6"/>
        <v>12781.2925</v>
      </c>
      <c r="I35" s="48">
        <f>SUM(I6:I34)</f>
        <v>153375.50999999998</v>
      </c>
    </row>
    <row r="36" spans="1:9" x14ac:dyDescent="0.25">
      <c r="D36" s="1" t="s">
        <v>0</v>
      </c>
      <c r="E36" s="1"/>
      <c r="I36" s="1" t="s">
        <v>0</v>
      </c>
    </row>
    <row r="37" spans="1:9" x14ac:dyDescent="0.25">
      <c r="D37" s="1" t="s">
        <v>0</v>
      </c>
      <c r="E37" s="1"/>
      <c r="I37" s="1" t="s">
        <v>0</v>
      </c>
    </row>
    <row r="38" spans="1:9" x14ac:dyDescent="0.25">
      <c r="A38" t="s">
        <v>0</v>
      </c>
      <c r="B38" t="s">
        <v>0</v>
      </c>
      <c r="C38" t="s">
        <v>0</v>
      </c>
      <c r="D38" t="s">
        <v>0</v>
      </c>
      <c r="F38" t="s">
        <v>0</v>
      </c>
      <c r="I38" s="1" t="s">
        <v>0</v>
      </c>
    </row>
    <row r="39" spans="1:9" x14ac:dyDescent="0.25">
      <c r="D39" s="1" t="s">
        <v>0</v>
      </c>
      <c r="E39" s="1"/>
      <c r="I39" s="1" t="s">
        <v>0</v>
      </c>
    </row>
  </sheetData>
  <mergeCells count="2">
    <mergeCell ref="B1:I1"/>
    <mergeCell ref="B2:I4"/>
  </mergeCells>
  <phoneticPr fontId="11" type="noConversion"/>
  <pageMargins left="0.35" right="0.3" top="0.35" bottom="0.32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topLeftCell="A2" workbookViewId="0">
      <selection activeCell="M15" sqref="M15"/>
    </sheetView>
  </sheetViews>
  <sheetFormatPr baseColWidth="10" defaultColWidth="11.42578125" defaultRowHeight="15" x14ac:dyDescent="0.25"/>
  <cols>
    <col min="1" max="1" width="9.7109375" style="8" customWidth="1"/>
    <col min="2" max="2" width="33.5703125" style="8" customWidth="1"/>
    <col min="3" max="3" width="15.5703125" style="8" customWidth="1"/>
    <col min="4" max="4" width="16.28515625" style="8" customWidth="1"/>
    <col min="5" max="5" width="16.85546875" style="8" customWidth="1"/>
    <col min="6" max="6" width="15.7109375" style="10" customWidth="1"/>
    <col min="7" max="7" width="15.5703125" style="8" customWidth="1"/>
    <col min="8" max="16384" width="11.42578125" style="8"/>
  </cols>
  <sheetData>
    <row r="1" spans="1:7" ht="12.75" customHeight="1" x14ac:dyDescent="0.25">
      <c r="A1" s="36" t="s">
        <v>68</v>
      </c>
      <c r="B1" s="36"/>
      <c r="C1" s="36"/>
      <c r="D1" s="36"/>
      <c r="E1" s="36"/>
      <c r="F1" s="36"/>
      <c r="G1" s="36"/>
    </row>
    <row r="2" spans="1:7" ht="12.75" customHeight="1" x14ac:dyDescent="0.25">
      <c r="A2" s="35" t="s">
        <v>31</v>
      </c>
      <c r="B2" s="35"/>
      <c r="C2" s="35"/>
      <c r="D2" s="35"/>
      <c r="E2" s="35"/>
      <c r="F2" s="35"/>
      <c r="G2" s="35"/>
    </row>
    <row r="3" spans="1:7" ht="15.75" customHeight="1" x14ac:dyDescent="0.25">
      <c r="A3" s="35" t="s">
        <v>32</v>
      </c>
      <c r="B3" s="35"/>
      <c r="C3" s="35"/>
      <c r="D3" s="35"/>
      <c r="E3" s="35"/>
      <c r="F3" s="35"/>
      <c r="G3" s="35"/>
    </row>
    <row r="4" spans="1:7" ht="13.5" customHeight="1" x14ac:dyDescent="0.25">
      <c r="A4" s="35" t="s">
        <v>89</v>
      </c>
      <c r="B4" s="35"/>
      <c r="C4" s="35"/>
      <c r="D4" s="35"/>
      <c r="E4" s="35"/>
      <c r="F4" s="35"/>
      <c r="G4" s="35"/>
    </row>
    <row r="5" spans="1:7" ht="15" customHeight="1" x14ac:dyDescent="0.25">
      <c r="A5" s="39" t="s">
        <v>33</v>
      </c>
      <c r="B5" s="40" t="s">
        <v>34</v>
      </c>
      <c r="C5" s="41" t="s">
        <v>83</v>
      </c>
      <c r="D5" s="42" t="s">
        <v>84</v>
      </c>
      <c r="E5" s="26"/>
      <c r="F5" s="38" t="s">
        <v>90</v>
      </c>
      <c r="G5" s="37" t="s">
        <v>82</v>
      </c>
    </row>
    <row r="6" spans="1:7" ht="23.25" customHeight="1" x14ac:dyDescent="0.25">
      <c r="A6" s="39"/>
      <c r="B6" s="40"/>
      <c r="C6" s="41"/>
      <c r="D6" s="43"/>
      <c r="E6" s="27" t="s">
        <v>85</v>
      </c>
      <c r="F6" s="38"/>
      <c r="G6" s="37"/>
    </row>
    <row r="7" spans="1:7" x14ac:dyDescent="0.25">
      <c r="A7" s="11" t="s">
        <v>35</v>
      </c>
      <c r="B7" s="12" t="s">
        <v>36</v>
      </c>
      <c r="C7" s="13">
        <v>10705.451999999999</v>
      </c>
      <c r="D7" s="14">
        <v>15726.32</v>
      </c>
      <c r="E7" s="14">
        <v>8508.239999999998</v>
      </c>
      <c r="F7" s="13">
        <f>+C7+D7+E7</f>
        <v>34940.011999999995</v>
      </c>
      <c r="G7" s="14">
        <f>F7/3</f>
        <v>11646.670666666665</v>
      </c>
    </row>
    <row r="8" spans="1:7" x14ac:dyDescent="0.25">
      <c r="A8" s="15">
        <v>11802</v>
      </c>
      <c r="B8" s="16" t="s">
        <v>37</v>
      </c>
      <c r="C8" s="13">
        <v>3737.556</v>
      </c>
      <c r="D8" s="14">
        <v>4153.5600000000004</v>
      </c>
      <c r="E8" s="14">
        <v>3303.9450000000006</v>
      </c>
      <c r="F8" s="13">
        <f>+C8+D8+E8</f>
        <v>11195.061000000002</v>
      </c>
      <c r="G8" s="14">
        <f>F8/3</f>
        <v>3731.6870000000004</v>
      </c>
    </row>
    <row r="9" spans="1:7" x14ac:dyDescent="0.25">
      <c r="A9" s="15">
        <v>11803</v>
      </c>
      <c r="B9" s="16" t="s">
        <v>86</v>
      </c>
      <c r="C9" s="13">
        <v>0</v>
      </c>
      <c r="D9" s="14">
        <v>198.12</v>
      </c>
      <c r="E9" s="14">
        <v>218.35499999999996</v>
      </c>
      <c r="F9" s="13">
        <f>E9</f>
        <v>218.35499999999996</v>
      </c>
      <c r="G9" s="14">
        <f>F9/3</f>
        <v>72.784999999999982</v>
      </c>
    </row>
    <row r="10" spans="1:7" x14ac:dyDescent="0.25">
      <c r="A10" s="15">
        <v>11804</v>
      </c>
      <c r="B10" s="16" t="s">
        <v>38</v>
      </c>
      <c r="C10" s="13">
        <v>3184.848</v>
      </c>
      <c r="D10" s="14">
        <v>1544.29</v>
      </c>
      <c r="E10" s="14">
        <v>5523.4950000000008</v>
      </c>
      <c r="F10" s="13">
        <f t="shared" ref="F10:F35" si="0">+E10+D10+C10</f>
        <v>10252.633000000002</v>
      </c>
      <c r="G10" s="14">
        <f t="shared" ref="G10:G35" si="1">F10/3</f>
        <v>3417.5443333333337</v>
      </c>
    </row>
    <row r="11" spans="1:7" x14ac:dyDescent="0.25">
      <c r="A11" s="17" t="s">
        <v>39</v>
      </c>
      <c r="B11" s="16" t="s">
        <v>40</v>
      </c>
      <c r="C11" s="13">
        <v>164.328</v>
      </c>
      <c r="D11" s="14">
        <v>433.2</v>
      </c>
      <c r="E11" s="14">
        <v>333.40500000000003</v>
      </c>
      <c r="F11" s="13">
        <f t="shared" si="0"/>
        <v>930.93299999999999</v>
      </c>
      <c r="G11" s="14">
        <f t="shared" si="1"/>
        <v>310.31099999999998</v>
      </c>
    </row>
    <row r="12" spans="1:7" x14ac:dyDescent="0.25">
      <c r="A12" s="17">
        <v>11813</v>
      </c>
      <c r="B12" s="16" t="s">
        <v>41</v>
      </c>
      <c r="C12" s="13">
        <v>247.44</v>
      </c>
      <c r="D12" s="14">
        <v>480.36</v>
      </c>
      <c r="E12" s="14">
        <v>497.77499999999992</v>
      </c>
      <c r="F12" s="13">
        <f t="shared" si="0"/>
        <v>1225.575</v>
      </c>
      <c r="G12" s="14">
        <f t="shared" si="1"/>
        <v>408.52500000000003</v>
      </c>
    </row>
    <row r="13" spans="1:7" x14ac:dyDescent="0.25">
      <c r="A13" s="17" t="s">
        <v>42</v>
      </c>
      <c r="B13" s="16" t="s">
        <v>43</v>
      </c>
      <c r="C13" s="13">
        <v>104.4</v>
      </c>
      <c r="D13" s="14">
        <v>1177.58</v>
      </c>
      <c r="E13" s="14">
        <v>1008.9000000000002</v>
      </c>
      <c r="F13" s="13">
        <f t="shared" si="0"/>
        <v>2290.88</v>
      </c>
      <c r="G13" s="14">
        <f t="shared" si="1"/>
        <v>763.62666666666667</v>
      </c>
    </row>
    <row r="14" spans="1:7" x14ac:dyDescent="0.25">
      <c r="A14" s="17" t="s">
        <v>44</v>
      </c>
      <c r="B14" s="16" t="s">
        <v>45</v>
      </c>
      <c r="C14" s="13">
        <v>539.31600000000003</v>
      </c>
      <c r="D14" s="14">
        <v>483.63</v>
      </c>
      <c r="E14" s="14">
        <v>673.99499999999989</v>
      </c>
      <c r="F14" s="13">
        <f t="shared" si="0"/>
        <v>1696.941</v>
      </c>
      <c r="G14" s="14">
        <f t="shared" si="1"/>
        <v>565.64700000000005</v>
      </c>
    </row>
    <row r="15" spans="1:7" x14ac:dyDescent="0.25">
      <c r="A15" s="17">
        <v>11899</v>
      </c>
      <c r="B15" s="16" t="s">
        <v>88</v>
      </c>
      <c r="C15" s="13">
        <v>0</v>
      </c>
      <c r="D15" s="14">
        <v>777.54</v>
      </c>
      <c r="E15" s="14">
        <v>31.53</v>
      </c>
      <c r="F15" s="13">
        <v>31.53</v>
      </c>
      <c r="G15" s="14">
        <f t="shared" si="1"/>
        <v>10.51</v>
      </c>
    </row>
    <row r="16" spans="1:7" x14ac:dyDescent="0.25">
      <c r="A16" s="18">
        <v>12105</v>
      </c>
      <c r="B16" s="16" t="s">
        <v>46</v>
      </c>
      <c r="C16" s="13">
        <v>13006.8</v>
      </c>
      <c r="D16" s="14">
        <v>11710</v>
      </c>
      <c r="E16" s="14">
        <v>10170</v>
      </c>
      <c r="F16" s="13">
        <f t="shared" si="0"/>
        <v>34886.800000000003</v>
      </c>
      <c r="G16" s="14">
        <f t="shared" si="1"/>
        <v>11628.933333333334</v>
      </c>
    </row>
    <row r="17" spans="1:9" x14ac:dyDescent="0.25">
      <c r="A17" s="18">
        <v>12106</v>
      </c>
      <c r="B17" s="16" t="s">
        <v>47</v>
      </c>
      <c r="C17" s="13">
        <v>219</v>
      </c>
      <c r="D17" s="14">
        <v>266.25</v>
      </c>
      <c r="E17" s="14">
        <v>146.25</v>
      </c>
      <c r="F17" s="13">
        <f t="shared" si="0"/>
        <v>631.5</v>
      </c>
      <c r="G17" s="14">
        <f t="shared" si="1"/>
        <v>210.5</v>
      </c>
    </row>
    <row r="18" spans="1:9" x14ac:dyDescent="0.25">
      <c r="A18" s="18">
        <v>12108</v>
      </c>
      <c r="B18" s="16" t="s">
        <v>48</v>
      </c>
      <c r="C18" s="13">
        <v>10274.628000000001</v>
      </c>
      <c r="D18" s="14">
        <v>11615.22</v>
      </c>
      <c r="E18" s="14">
        <v>10580.745000000001</v>
      </c>
      <c r="F18" s="13">
        <f t="shared" si="0"/>
        <v>32470.593000000001</v>
      </c>
      <c r="G18" s="14">
        <f t="shared" si="1"/>
        <v>10823.531000000001</v>
      </c>
    </row>
    <row r="19" spans="1:9" x14ac:dyDescent="0.25">
      <c r="A19" s="18">
        <v>12109</v>
      </c>
      <c r="B19" s="16" t="s">
        <v>49</v>
      </c>
      <c r="C19" s="13">
        <v>6377.9160000000002</v>
      </c>
      <c r="D19" s="14">
        <v>7326.63</v>
      </c>
      <c r="E19" s="14">
        <v>6729.0450000000001</v>
      </c>
      <c r="F19" s="13">
        <f t="shared" si="0"/>
        <v>20433.591</v>
      </c>
      <c r="G19" s="14">
        <f t="shared" si="1"/>
        <v>6811.1970000000001</v>
      </c>
    </row>
    <row r="20" spans="1:9" x14ac:dyDescent="0.25">
      <c r="A20" s="18">
        <v>12111</v>
      </c>
      <c r="B20" s="16" t="s">
        <v>50</v>
      </c>
      <c r="C20" s="13">
        <v>4369.2</v>
      </c>
      <c r="D20" s="14">
        <v>4309</v>
      </c>
      <c r="E20" s="14">
        <v>3640.5</v>
      </c>
      <c r="F20" s="13">
        <f t="shared" si="0"/>
        <v>12318.7</v>
      </c>
      <c r="G20" s="14">
        <f t="shared" si="1"/>
        <v>4106.2333333333336</v>
      </c>
    </row>
    <row r="21" spans="1:9" x14ac:dyDescent="0.25">
      <c r="A21" s="18">
        <v>12114</v>
      </c>
      <c r="B21" s="16" t="s">
        <v>51</v>
      </c>
      <c r="C21" s="13">
        <v>5570.6279999999997</v>
      </c>
      <c r="D21" s="14">
        <v>7044.64</v>
      </c>
      <c r="E21" s="14">
        <v>8081.0099999999975</v>
      </c>
      <c r="F21" s="13">
        <f t="shared" si="0"/>
        <v>20696.277999999998</v>
      </c>
      <c r="G21" s="14">
        <f t="shared" si="1"/>
        <v>6898.7593333333325</v>
      </c>
    </row>
    <row r="22" spans="1:9" x14ac:dyDescent="0.25">
      <c r="A22" s="18">
        <v>12117</v>
      </c>
      <c r="B22" s="16" t="s">
        <v>52</v>
      </c>
      <c r="C22" s="13">
        <v>9670.2119999999995</v>
      </c>
      <c r="D22" s="14">
        <v>10687.31</v>
      </c>
      <c r="E22" s="14">
        <v>10160.384999999998</v>
      </c>
      <c r="F22" s="13">
        <f t="shared" si="0"/>
        <v>30517.906999999999</v>
      </c>
      <c r="G22" s="14">
        <f t="shared" si="1"/>
        <v>10172.635666666667</v>
      </c>
    </row>
    <row r="23" spans="1:9" x14ac:dyDescent="0.25">
      <c r="A23" s="18">
        <v>12118</v>
      </c>
      <c r="B23" s="16" t="s">
        <v>53</v>
      </c>
      <c r="C23" s="13">
        <v>11502</v>
      </c>
      <c r="D23" s="14">
        <v>28635</v>
      </c>
      <c r="E23" s="14">
        <v>44445</v>
      </c>
      <c r="F23" s="13">
        <f t="shared" si="0"/>
        <v>84582</v>
      </c>
      <c r="G23" s="14">
        <f t="shared" si="1"/>
        <v>28194</v>
      </c>
    </row>
    <row r="24" spans="1:9" x14ac:dyDescent="0.25">
      <c r="A24" s="18">
        <v>12119</v>
      </c>
      <c r="B24" s="16" t="s">
        <v>54</v>
      </c>
      <c r="C24" s="13">
        <v>1240.8</v>
      </c>
      <c r="D24" s="14">
        <v>69</v>
      </c>
      <c r="E24" s="14">
        <v>114</v>
      </c>
      <c r="F24" s="13">
        <f t="shared" si="0"/>
        <v>1423.8</v>
      </c>
      <c r="G24" s="14">
        <f t="shared" si="1"/>
        <v>474.59999999999997</v>
      </c>
    </row>
    <row r="25" spans="1:9" x14ac:dyDescent="0.25">
      <c r="A25" s="18">
        <v>12121</v>
      </c>
      <c r="B25" s="16" t="s">
        <v>55</v>
      </c>
      <c r="C25" s="13">
        <v>765</v>
      </c>
      <c r="D25" s="14">
        <v>1365</v>
      </c>
      <c r="E25" s="14">
        <v>495</v>
      </c>
      <c r="F25" s="13">
        <f t="shared" si="0"/>
        <v>2625</v>
      </c>
      <c r="G25" s="14">
        <f t="shared" si="1"/>
        <v>875</v>
      </c>
    </row>
    <row r="26" spans="1:9" x14ac:dyDescent="0.25">
      <c r="A26" s="18">
        <v>12199</v>
      </c>
      <c r="B26" s="16" t="s">
        <v>56</v>
      </c>
      <c r="C26" s="13">
        <v>3137.7</v>
      </c>
      <c r="D26" s="14">
        <v>4206.5</v>
      </c>
      <c r="E26" s="14">
        <v>2770.125</v>
      </c>
      <c r="F26" s="13">
        <f t="shared" si="0"/>
        <v>10114.325000000001</v>
      </c>
      <c r="G26" s="14">
        <f t="shared" si="1"/>
        <v>3371.4416666666671</v>
      </c>
      <c r="I26" s="14"/>
    </row>
    <row r="27" spans="1:9" x14ac:dyDescent="0.25">
      <c r="A27" s="18">
        <v>12210</v>
      </c>
      <c r="B27" s="16" t="s">
        <v>57</v>
      </c>
      <c r="C27" s="13">
        <v>3391.74</v>
      </c>
      <c r="D27" s="14">
        <v>7623.5</v>
      </c>
      <c r="E27" s="14">
        <v>14895.480000000003</v>
      </c>
      <c r="F27" s="13">
        <f t="shared" si="0"/>
        <v>25910.720000000001</v>
      </c>
      <c r="G27" s="14">
        <f t="shared" si="1"/>
        <v>8636.9066666666677</v>
      </c>
    </row>
    <row r="28" spans="1:9" x14ac:dyDescent="0.25">
      <c r="A28" s="18">
        <v>12211</v>
      </c>
      <c r="B28" s="16" t="s">
        <v>58</v>
      </c>
      <c r="C28" s="13">
        <v>314.7</v>
      </c>
      <c r="D28" s="14">
        <v>17.25</v>
      </c>
      <c r="E28" s="14">
        <v>36.375</v>
      </c>
      <c r="F28" s="13">
        <f t="shared" si="0"/>
        <v>368.32499999999999</v>
      </c>
      <c r="G28" s="14">
        <f t="shared" si="1"/>
        <v>122.77499999999999</v>
      </c>
    </row>
    <row r="29" spans="1:9" x14ac:dyDescent="0.25">
      <c r="A29" s="19">
        <v>14299</v>
      </c>
      <c r="B29" s="28" t="s">
        <v>65</v>
      </c>
      <c r="C29" s="20">
        <v>264</v>
      </c>
      <c r="D29" s="14">
        <v>440</v>
      </c>
      <c r="E29" s="14">
        <v>165</v>
      </c>
      <c r="F29" s="13">
        <f t="shared" si="0"/>
        <v>869</v>
      </c>
      <c r="G29" s="14">
        <f t="shared" si="1"/>
        <v>289.66666666666669</v>
      </c>
    </row>
    <row r="30" spans="1:9" x14ac:dyDescent="0.25">
      <c r="A30" s="21">
        <v>15301</v>
      </c>
      <c r="B30" s="16" t="s">
        <v>59</v>
      </c>
      <c r="C30" s="13">
        <v>3040.7280000000001</v>
      </c>
      <c r="D30" s="14">
        <v>1354.5</v>
      </c>
      <c r="E30" s="14">
        <v>3126.03</v>
      </c>
      <c r="F30" s="13">
        <f t="shared" si="0"/>
        <v>7521.2580000000007</v>
      </c>
      <c r="G30" s="14">
        <f t="shared" si="1"/>
        <v>2507.0860000000002</v>
      </c>
    </row>
    <row r="31" spans="1:9" x14ac:dyDescent="0.25">
      <c r="A31" s="21">
        <v>15302</v>
      </c>
      <c r="B31" s="16" t="s">
        <v>60</v>
      </c>
      <c r="C31" s="13">
        <v>1930.4880000000001</v>
      </c>
      <c r="D31" s="14">
        <v>1298.6600000000001</v>
      </c>
      <c r="E31" s="14">
        <v>1584.6600000000003</v>
      </c>
      <c r="F31" s="13">
        <f t="shared" si="0"/>
        <v>4813.8080000000009</v>
      </c>
      <c r="G31" s="14">
        <f t="shared" si="1"/>
        <v>1604.6026666666669</v>
      </c>
    </row>
    <row r="32" spans="1:9" x14ac:dyDescent="0.25">
      <c r="A32" s="21">
        <v>15312</v>
      </c>
      <c r="B32" s="16" t="s">
        <v>61</v>
      </c>
      <c r="C32" s="13">
        <v>47.88</v>
      </c>
      <c r="D32" s="14">
        <v>39.9</v>
      </c>
      <c r="E32" s="14">
        <v>8.5500000000000007</v>
      </c>
      <c r="F32" s="13">
        <f t="shared" si="0"/>
        <v>96.330000000000013</v>
      </c>
      <c r="G32" s="14">
        <f t="shared" si="1"/>
        <v>32.110000000000007</v>
      </c>
    </row>
    <row r="33" spans="1:8" x14ac:dyDescent="0.25">
      <c r="A33" s="21">
        <v>15314</v>
      </c>
      <c r="B33" s="16" t="s">
        <v>87</v>
      </c>
      <c r="C33" s="13">
        <v>0</v>
      </c>
      <c r="D33" s="14">
        <v>60</v>
      </c>
      <c r="E33" s="14">
        <v>13590</v>
      </c>
      <c r="F33" s="13">
        <v>13590</v>
      </c>
      <c r="G33" s="14">
        <f t="shared" si="1"/>
        <v>4530</v>
      </c>
    </row>
    <row r="34" spans="1:8" x14ac:dyDescent="0.25">
      <c r="A34" s="21">
        <v>15402</v>
      </c>
      <c r="B34" s="16" t="s">
        <v>66</v>
      </c>
      <c r="C34" s="13">
        <v>1980</v>
      </c>
      <c r="D34" s="14">
        <v>1630</v>
      </c>
      <c r="E34" s="14">
        <v>2448</v>
      </c>
      <c r="F34" s="13">
        <f t="shared" si="0"/>
        <v>6058</v>
      </c>
      <c r="G34" s="14">
        <f t="shared" si="1"/>
        <v>2019.3333333333333</v>
      </c>
    </row>
    <row r="35" spans="1:8" x14ac:dyDescent="0.25">
      <c r="A35" s="22" t="s">
        <v>62</v>
      </c>
      <c r="B35" s="16" t="s">
        <v>63</v>
      </c>
      <c r="C35" s="13">
        <v>856.28399999999999</v>
      </c>
      <c r="D35" s="14">
        <v>160.72999999999999</v>
      </c>
      <c r="E35" s="14">
        <v>89.715000000000003</v>
      </c>
      <c r="F35" s="13">
        <f t="shared" si="0"/>
        <v>1106.729</v>
      </c>
      <c r="G35" s="14">
        <f t="shared" si="1"/>
        <v>368.90966666666668</v>
      </c>
    </row>
    <row r="36" spans="1:8" s="7" customFormat="1" x14ac:dyDescent="0.25">
      <c r="A36" s="21" t="s">
        <v>64</v>
      </c>
      <c r="B36" s="23"/>
      <c r="C36" s="13">
        <f>SUM(C7:C35)</f>
        <v>96643.043999999994</v>
      </c>
      <c r="D36" s="13">
        <f>SUM(D7:D35)</f>
        <v>124833.69</v>
      </c>
      <c r="E36" s="13">
        <v>153375.50999999998</v>
      </c>
      <c r="F36" s="13">
        <f>SUM(F7:F35)</f>
        <v>373816.58399999997</v>
      </c>
      <c r="G36" s="47">
        <f>SUM(G7:G35)</f>
        <v>124605.52800000001</v>
      </c>
      <c r="H36" s="9"/>
    </row>
  </sheetData>
  <mergeCells count="10">
    <mergeCell ref="A2:G2"/>
    <mergeCell ref="A3:G3"/>
    <mergeCell ref="A4:G4"/>
    <mergeCell ref="A1:G1"/>
    <mergeCell ref="G5:G6"/>
    <mergeCell ref="F5:F6"/>
    <mergeCell ref="A5:A6"/>
    <mergeCell ref="B5:B6"/>
    <mergeCell ref="C5:C6"/>
    <mergeCell ref="D5:D6"/>
  </mergeCells>
  <pageMargins left="0.70866141732283472" right="0.70866141732283472" top="0.74803149606299213" bottom="0.19685039370078741" header="0.31496062992125984" footer="0.31496062992125984"/>
  <pageSetup paperSize="9" orientation="landscape" r:id="rId1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alc-san jorge</dc:creator>
  <cp:lastModifiedBy>Presupuesto San Jorge</cp:lastModifiedBy>
  <cp:lastPrinted>2024-01-10T20:39:48Z</cp:lastPrinted>
  <dcterms:created xsi:type="dcterms:W3CDTF">2017-09-06T16:42:33Z</dcterms:created>
  <dcterms:modified xsi:type="dcterms:W3CDTF">2024-01-10T20:40:20Z</dcterms:modified>
</cp:coreProperties>
</file>