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esu\OneDrive\Escritorio\PRESUPUESTO  MUNICIPAL 2024-\"/>
    </mc:Choice>
  </mc:AlternateContent>
  <xr:revisionPtr revIDLastSave="0" documentId="13_ncr:1_{6719AE0E-36D9-438D-802B-B1E24DCC191B}" xr6:coauthVersionLast="47" xr6:coauthVersionMax="47" xr10:uidLastSave="{00000000-0000-0000-0000-000000000000}"/>
  <bookViews>
    <workbookView xWindow="2115" yWindow="2115" windowWidth="21600" windowHeight="11295" tabRatio="903" activeTab="4" xr2:uid="{00000000-000D-0000-FFFF-FFFF00000000}"/>
  </bookViews>
  <sheets>
    <sheet name="Estructura" sheetId="56" r:id="rId1"/>
    <sheet name="Rubros" sheetId="57" r:id="rId2"/>
    <sheet name="Ingresos" sheetId="16" r:id="rId3"/>
    <sheet name="Egresos F. MPal." sheetId="12" r:id="rId4"/>
    <sheet name="funcionamiento libre disponibil" sheetId="20" r:id="rId5"/>
    <sheet name="EGRESOS 120" sheetId="58" r:id="rId6"/>
    <sheet name=" FONDOS DECRETO LEGISLATIVO 650" sheetId="59" r:id="rId7"/>
    <sheet name="FISDL-KFWV" sheetId="62" state="hidden" r:id="rId8"/>
    <sheet name="Donaciones" sheetId="64" state="hidden" r:id="rId9"/>
    <sheet name="Amortizacion de Prestamo" sheetId="67" r:id="rId10"/>
    <sheet name="216 FONDO APOYO MUNICIPAL" sheetId="68" r:id="rId11"/>
    <sheet name="Planillas" sheetId="65" state="hidden" r:id="rId12"/>
    <sheet name="Cuota Prest." sheetId="61" state="hidden" r:id="rId13"/>
  </sheets>
  <definedNames>
    <definedName name="_xlnm.Print_Area" localSheetId="6">' FONDOS DECRETO LEGISLATIVO 650'!$A$1:$H$29</definedName>
    <definedName name="_xlnm.Print_Area" localSheetId="10">'216 FONDO APOYO MUNICIPAL'!$A$1:$H$35</definedName>
    <definedName name="_xlnm.Print_Area" localSheetId="9">'Amortizacion de Prestamo'!$A$1:$H$27</definedName>
    <definedName name="_xlnm.Print_Area" localSheetId="8">Donaciones!$A$1:$H$27</definedName>
    <definedName name="_xlnm.Print_Area" localSheetId="5">'EGRESOS 120'!$A$1:$H$63</definedName>
    <definedName name="_xlnm.Print_Area" localSheetId="0">Estructura!$A$1:$D$22</definedName>
    <definedName name="_xlnm.Print_Area" localSheetId="7">'FISDL-KFWV'!$A$1:$H$27</definedName>
    <definedName name="_xlnm.Print_Area" localSheetId="4">'funcionamiento libre disponibil'!$A$1:$I$77</definedName>
    <definedName name="_xlnm.Print_Area" localSheetId="2">Ingresos!$A$1:$J$49</definedName>
    <definedName name="_xlnm.Print_Titles" localSheetId="10">'216 FONDO APOYO MUNICIPAL'!$1:$10</definedName>
    <definedName name="_xlnm.Print_Titles" localSheetId="5">'EGRESOS 120'!$1:$10</definedName>
    <definedName name="_xlnm.Print_Titles" localSheetId="3">'Egresos F. MPal.'!$1:$9</definedName>
    <definedName name="_xlnm.Print_Titles" localSheetId="4">'funcionamiento libre disponibil'!$1:$10</definedName>
    <definedName name="_xlnm.Print_Titles" localSheetId="2">Ingresos!$1:$8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20" l="1"/>
  <c r="H40" i="12"/>
  <c r="K20" i="68"/>
  <c r="K16" i="68"/>
  <c r="K15" i="68"/>
  <c r="K13" i="68"/>
  <c r="K12" i="68"/>
  <c r="K17" i="68"/>
  <c r="K18" i="68"/>
  <c r="H20" i="68"/>
  <c r="H29" i="68"/>
  <c r="H20" i="20" l="1"/>
  <c r="H43" i="20"/>
  <c r="H35" i="20"/>
  <c r="H30" i="20"/>
  <c r="K8" i="20" s="1"/>
  <c r="H27" i="20"/>
  <c r="H26" i="20"/>
  <c r="H15" i="20"/>
  <c r="H22" i="68"/>
  <c r="K4" i="12"/>
  <c r="K3" i="12"/>
  <c r="J11" i="16"/>
  <c r="M7" i="16"/>
  <c r="K10" i="20"/>
  <c r="K19" i="59"/>
  <c r="K6" i="12"/>
  <c r="K7" i="12"/>
  <c r="K11" i="20"/>
  <c r="K9" i="20"/>
  <c r="K7" i="20"/>
  <c r="J37" i="16"/>
  <c r="J9" i="16"/>
  <c r="C19" i="57" l="1"/>
  <c r="C18" i="57"/>
  <c r="J10" i="16"/>
  <c r="J35" i="16"/>
  <c r="J36" i="16"/>
  <c r="L33" i="16" l="1"/>
  <c r="D47" i="16" l="1"/>
  <c r="J48" i="16"/>
  <c r="G49" i="16"/>
  <c r="C49" i="16"/>
  <c r="D49" i="16"/>
  <c r="E49" i="16"/>
  <c r="F49" i="16"/>
  <c r="I49" i="16"/>
  <c r="H27" i="67"/>
  <c r="J49" i="16" l="1"/>
  <c r="H63" i="58" l="1"/>
  <c r="J47" i="16" l="1"/>
  <c r="H29" i="59"/>
  <c r="K5" i="12" l="1"/>
  <c r="J42" i="16"/>
  <c r="J43" i="16"/>
  <c r="C22" i="57"/>
  <c r="C21" i="57"/>
  <c r="C20" i="57" l="1"/>
  <c r="C11" i="57"/>
  <c r="L34" i="16" l="1"/>
  <c r="C10" i="57" l="1"/>
  <c r="H76" i="12"/>
  <c r="J13" i="58"/>
  <c r="J12" i="58"/>
  <c r="J10" i="58"/>
  <c r="J9" i="58"/>
  <c r="C25" i="57" l="1"/>
  <c r="L47" i="16"/>
  <c r="C13" i="57" s="1"/>
  <c r="H65" i="58" l="1"/>
  <c r="I68" i="58" s="1"/>
  <c r="G50" i="16" l="1"/>
  <c r="J12" i="16" l="1"/>
  <c r="J13" i="16"/>
  <c r="J14" i="16"/>
  <c r="J15" i="16"/>
  <c r="J16" i="16"/>
  <c r="J17" i="16"/>
  <c r="H49" i="16"/>
  <c r="K13" i="20" l="1"/>
  <c r="L19" i="20" s="1"/>
  <c r="H35" i="68" l="1"/>
  <c r="K8" i="12"/>
  <c r="K9" i="12" s="1"/>
  <c r="L19" i="67" l="1"/>
  <c r="C24" i="57" s="1"/>
  <c r="L18" i="67"/>
  <c r="L20" i="67" l="1"/>
  <c r="J14" i="58" l="1"/>
  <c r="J11" i="58" l="1"/>
  <c r="H39" i="68" l="1"/>
  <c r="H41" i="68" s="1"/>
  <c r="J18" i="58"/>
  <c r="J20" i="58" s="1"/>
  <c r="J51" i="16" l="1"/>
  <c r="J52" i="16" s="1"/>
  <c r="H79" i="12" l="1"/>
  <c r="H82" i="12" s="1"/>
  <c r="J32" i="16" l="1"/>
  <c r="J34" i="16"/>
  <c r="H29" i="67" l="1"/>
  <c r="H30" i="67" s="1"/>
  <c r="J28" i="16"/>
  <c r="J25" i="16"/>
  <c r="H13" i="65" l="1"/>
  <c r="J29" i="16"/>
  <c r="G36" i="65" l="1"/>
  <c r="H36" i="65" s="1"/>
  <c r="G35" i="65"/>
  <c r="H35" i="65" s="1"/>
  <c r="G34" i="65"/>
  <c r="H34" i="65" s="1"/>
  <c r="G33" i="65"/>
  <c r="H33" i="65" s="1"/>
  <c r="E35" i="65"/>
  <c r="I35" i="65"/>
  <c r="J35" i="65" s="1"/>
  <c r="E36" i="65"/>
  <c r="I36" i="65"/>
  <c r="J36" i="65" s="1"/>
  <c r="D41" i="65"/>
  <c r="I39" i="65"/>
  <c r="J39" i="65" s="1"/>
  <c r="G39" i="65"/>
  <c r="H39" i="65" s="1"/>
  <c r="E39" i="65"/>
  <c r="I38" i="65"/>
  <c r="J38" i="65" s="1"/>
  <c r="G38" i="65"/>
  <c r="H38" i="65" s="1"/>
  <c r="E38" i="65"/>
  <c r="I37" i="65"/>
  <c r="J37" i="65" s="1"/>
  <c r="G37" i="65"/>
  <c r="H37" i="65" s="1"/>
  <c r="E37" i="65"/>
  <c r="I34" i="65"/>
  <c r="E34" i="65"/>
  <c r="I33" i="65"/>
  <c r="J33" i="65" s="1"/>
  <c r="E33" i="65"/>
  <c r="G7" i="65"/>
  <c r="J45" i="16"/>
  <c r="C12" i="57" s="1"/>
  <c r="G41" i="65" l="1"/>
  <c r="F41" i="65"/>
  <c r="H41" i="65"/>
  <c r="E41" i="65"/>
  <c r="I41" i="65"/>
  <c r="J34" i="65"/>
  <c r="J41" i="65" s="1"/>
  <c r="F12" i="65"/>
  <c r="F11" i="65"/>
  <c r="F10" i="65"/>
  <c r="F9" i="65"/>
  <c r="F8" i="65"/>
  <c r="F7" i="65"/>
  <c r="D42" i="65" l="1"/>
  <c r="F14" i="65"/>
  <c r="H64" i="20"/>
  <c r="J38" i="16"/>
  <c r="I8" i="65"/>
  <c r="J8" i="65" s="1"/>
  <c r="I9" i="65"/>
  <c r="J9" i="65" s="1"/>
  <c r="I10" i="65"/>
  <c r="J10" i="65" s="1"/>
  <c r="I11" i="65"/>
  <c r="J11" i="65" s="1"/>
  <c r="I12" i="65"/>
  <c r="J12" i="65" s="1"/>
  <c r="I7" i="65"/>
  <c r="J7" i="65" s="1"/>
  <c r="G10" i="65"/>
  <c r="G11" i="65"/>
  <c r="H11" i="65" s="1"/>
  <c r="G12" i="65"/>
  <c r="H12" i="65" s="1"/>
  <c r="G9" i="65"/>
  <c r="H9" i="65" s="1"/>
  <c r="G8" i="65"/>
  <c r="H8" i="65" s="1"/>
  <c r="H7" i="65"/>
  <c r="D14" i="65"/>
  <c r="E12" i="65"/>
  <c r="E11" i="65"/>
  <c r="E10" i="65"/>
  <c r="E9" i="65"/>
  <c r="E8" i="65"/>
  <c r="E7" i="65"/>
  <c r="H27" i="64"/>
  <c r="J19" i="16"/>
  <c r="J20" i="16"/>
  <c r="J18" i="16"/>
  <c r="J46" i="16"/>
  <c r="H27" i="62"/>
  <c r="H30" i="62" s="1"/>
  <c r="C16" i="61"/>
  <c r="D16" i="61" s="1"/>
  <c r="I16" i="61" s="1"/>
  <c r="G29" i="61"/>
  <c r="F29" i="61"/>
  <c r="B29" i="61"/>
  <c r="J23" i="16"/>
  <c r="J30" i="16"/>
  <c r="J41" i="16"/>
  <c r="J44" i="16"/>
  <c r="J21" i="16"/>
  <c r="J22" i="16"/>
  <c r="J24" i="16"/>
  <c r="J26" i="16"/>
  <c r="J27" i="16"/>
  <c r="J31" i="16"/>
  <c r="J33" i="16"/>
  <c r="L31" i="16" s="1"/>
  <c r="J39" i="16"/>
  <c r="J40" i="16"/>
  <c r="C6" i="57" l="1"/>
  <c r="L30" i="16"/>
  <c r="C7" i="57"/>
  <c r="C9" i="57"/>
  <c r="C8" i="57"/>
  <c r="H68" i="20"/>
  <c r="H70" i="20" s="1"/>
  <c r="H10" i="65"/>
  <c r="H14" i="65" s="1"/>
  <c r="G14" i="65"/>
  <c r="I14" i="65"/>
  <c r="J14" i="65"/>
  <c r="E14" i="65"/>
  <c r="E16" i="61"/>
  <c r="H16" i="61" s="1"/>
  <c r="M9" i="12"/>
  <c r="C17" i="61"/>
  <c r="L36" i="16" l="1"/>
  <c r="C14" i="57"/>
  <c r="D15" i="65"/>
  <c r="D17" i="61"/>
  <c r="I17" i="61" l="1"/>
  <c r="E17" i="61"/>
  <c r="H17" i="61" l="1"/>
  <c r="C18" i="61"/>
  <c r="D18" i="61" l="1"/>
  <c r="I18" i="61" l="1"/>
  <c r="E18" i="61"/>
  <c r="H18" i="61" l="1"/>
  <c r="C19" i="61"/>
  <c r="D19" i="61" l="1"/>
  <c r="E19" i="61" s="1"/>
  <c r="H19" i="61" l="1"/>
  <c r="I19" i="61"/>
  <c r="C20" i="61" l="1"/>
  <c r="D20" i="61" l="1"/>
  <c r="E20" i="61" s="1"/>
  <c r="H20" i="61" l="1"/>
  <c r="I20" i="61"/>
  <c r="C21" i="61" l="1"/>
  <c r="D21" i="61" l="1"/>
  <c r="E21" i="61" s="1"/>
  <c r="H21" i="61" l="1"/>
  <c r="I21" i="61"/>
  <c r="C22" i="61" l="1"/>
  <c r="D22" i="61" l="1"/>
  <c r="I22" i="61" s="1"/>
  <c r="E22" i="61" l="1"/>
  <c r="H22" i="61" s="1"/>
  <c r="C23" i="61"/>
  <c r="D23" i="61" l="1"/>
  <c r="I23" i="61" s="1"/>
  <c r="E23" i="61" l="1"/>
  <c r="H23" i="61" s="1"/>
  <c r="C24" i="61"/>
  <c r="D24" i="61" l="1"/>
  <c r="I24" i="61" s="1"/>
  <c r="E24" i="61" l="1"/>
  <c r="H24" i="61" s="1"/>
  <c r="C25" i="61"/>
  <c r="D25" i="61" l="1"/>
  <c r="I25" i="61" s="1"/>
  <c r="E25" i="61" l="1"/>
  <c r="H25" i="61" s="1"/>
  <c r="C26" i="61"/>
  <c r="D26" i="61" l="1"/>
  <c r="I26" i="61" s="1"/>
  <c r="C27" i="61" l="1"/>
  <c r="E26" i="61"/>
  <c r="H26" i="61" s="1"/>
  <c r="D27" i="61" l="1"/>
  <c r="E27" i="61" s="1"/>
  <c r="C29" i="61"/>
  <c r="H27" i="61" l="1"/>
  <c r="H29" i="61" s="1"/>
  <c r="E29" i="61"/>
  <c r="D29" i="61"/>
  <c r="I27" i="61"/>
  <c r="C26" i="57"/>
</calcChain>
</file>

<file path=xl/sharedStrings.xml><?xml version="1.0" encoding="utf-8"?>
<sst xmlns="http://schemas.openxmlformats.org/spreadsheetml/2006/main" count="1703" uniqueCount="385">
  <si>
    <t>ESTRUCTURA PRESUPUESTARIA</t>
  </si>
  <si>
    <t>1. ESTRUCTURA PRESUPUESTARIA APROBADA</t>
  </si>
  <si>
    <t>1. BASE DE GENERACION DE AVISOS DE CONTRIBUYENTES</t>
  </si>
  <si>
    <t>2. HISTORIAL DE RECUPERACION DE MOROSIDAD</t>
  </si>
  <si>
    <t>4. TRANSFERENCIAS GOES</t>
  </si>
  <si>
    <t>5. INFORME DE CREDITOS SOLICITADOS</t>
  </si>
  <si>
    <t>6. DONACIONES</t>
  </si>
  <si>
    <t>2. NOMINA DE SALARIOS</t>
  </si>
  <si>
    <t>3. PLAN DE COMPRAS (BIENES Y SERVICIOS)</t>
  </si>
  <si>
    <t>(En Dolares de los Estados Unidos de America)</t>
  </si>
  <si>
    <t>(En Dolares de los Estados Unidos de América)</t>
  </si>
  <si>
    <t>INSUMOS BASICOS:</t>
  </si>
  <si>
    <t>PRESUPUESTO MUNICIPAL DE FUNCIONAMIENTO POR ESTRUCTURA PRESUPUESTARIA</t>
  </si>
  <si>
    <t>11801</t>
  </si>
  <si>
    <t>De Comercio</t>
  </si>
  <si>
    <t>12109</t>
  </si>
  <si>
    <t>Aseo Público</t>
  </si>
  <si>
    <t>Alumbrado Público</t>
  </si>
  <si>
    <t>12211</t>
  </si>
  <si>
    <t>Cotejo de Fierros</t>
  </si>
  <si>
    <t>14299</t>
  </si>
  <si>
    <t>Servicios Diversos</t>
  </si>
  <si>
    <t>15301</t>
  </si>
  <si>
    <t>Multa por Mora de Impuestos</t>
  </si>
  <si>
    <t>Intereses por Mora de Impuestos</t>
  </si>
  <si>
    <t>15302</t>
  </si>
  <si>
    <t>16201</t>
  </si>
  <si>
    <t>22201</t>
  </si>
  <si>
    <t>51101</t>
  </si>
  <si>
    <t>Sueldos</t>
  </si>
  <si>
    <t>Aguinaldos</t>
  </si>
  <si>
    <t>Por Remuneraciones Permanentes</t>
  </si>
  <si>
    <t>Productos Alimenticios para Personas</t>
  </si>
  <si>
    <t>Productos de papel y Carton</t>
  </si>
  <si>
    <t>Combustibles y Lubricantes</t>
  </si>
  <si>
    <t>Materiales de Oficina</t>
  </si>
  <si>
    <t>Servicios de Energia Electrica</t>
  </si>
  <si>
    <t>Servicios de Agua</t>
  </si>
  <si>
    <t>Servicios de Telecomunicaciones</t>
  </si>
  <si>
    <t>Mant. Y Repar. De Bs. Muebles</t>
  </si>
  <si>
    <t>Miner. Metalicos y Prod. Der.</t>
  </si>
  <si>
    <t>Miner. No Metalicos y Prod. Der.</t>
  </si>
  <si>
    <t>Mant. Y Repar. De Vehiculos</t>
  </si>
  <si>
    <t>01</t>
  </si>
  <si>
    <t>2</t>
  </si>
  <si>
    <t>1</t>
  </si>
  <si>
    <t>03</t>
  </si>
  <si>
    <t>FUENTE O SUBFUENTE DE FINANCIAMIENTO: Recursos Propios</t>
  </si>
  <si>
    <t>000</t>
  </si>
  <si>
    <t>Vialidades</t>
  </si>
  <si>
    <t>12111</t>
  </si>
  <si>
    <t>Cementerios Municipales</t>
  </si>
  <si>
    <t>12114</t>
  </si>
  <si>
    <t>Fiestas Patronales</t>
  </si>
  <si>
    <t>12118</t>
  </si>
  <si>
    <t>Postes, Torres y Antenas</t>
  </si>
  <si>
    <t>12119</t>
  </si>
  <si>
    <t>Rastro y Tiangue</t>
  </si>
  <si>
    <t>15703</t>
  </si>
  <si>
    <t>Rentabilidad de cuentas bancarias</t>
  </si>
  <si>
    <t>15799</t>
  </si>
  <si>
    <t>Ingresos Diversos</t>
  </si>
  <si>
    <t>Dietas</t>
  </si>
  <si>
    <t>Transportes, Fletes y mantenimientos</t>
  </si>
  <si>
    <t>Materiales Informaticos</t>
  </si>
  <si>
    <t>TOTAL FONDOS PROPIOS</t>
  </si>
  <si>
    <t>Especies Municipales Diversas</t>
  </si>
  <si>
    <t>Atenciones Oficiales</t>
  </si>
  <si>
    <t>Derechos</t>
  </si>
  <si>
    <t>Comisiones y Gastos bancarios</t>
  </si>
  <si>
    <t>Transferencias corrientes al sector publico</t>
  </si>
  <si>
    <t>32102</t>
  </si>
  <si>
    <t>0301</t>
  </si>
  <si>
    <t>Línea de Trabajo</t>
  </si>
  <si>
    <t>Cargo o Puesto</t>
  </si>
  <si>
    <t>Anual</t>
  </si>
  <si>
    <t>0101</t>
  </si>
  <si>
    <t>Materiales Electricos</t>
  </si>
  <si>
    <t>Primas y gastos de seguro de personas</t>
  </si>
  <si>
    <t>CONCEPTO</t>
  </si>
  <si>
    <t>21</t>
  </si>
  <si>
    <t>GASTOS CORRIENTES</t>
  </si>
  <si>
    <t>22</t>
  </si>
  <si>
    <t>GASTOS DE CAPITAL</t>
  </si>
  <si>
    <t>23</t>
  </si>
  <si>
    <t>APLICACIONES FINANCIERAS</t>
  </si>
  <si>
    <t>12210</t>
  </si>
  <si>
    <t>DEPARTAMENTO DE CHALATENANGO</t>
  </si>
  <si>
    <t xml:space="preserve"> Objeto Específico</t>
  </si>
  <si>
    <t>DENOMINACION</t>
  </si>
  <si>
    <t>OTROS</t>
  </si>
  <si>
    <t>Fondos Propios</t>
  </si>
  <si>
    <t>Préstamos Internos</t>
  </si>
  <si>
    <t xml:space="preserve"> T O T A L  </t>
  </si>
  <si>
    <t>DONACIONES</t>
  </si>
  <si>
    <t>12112</t>
  </si>
  <si>
    <t>Desechos</t>
  </si>
  <si>
    <t>Permisos y Licencias Municipales</t>
  </si>
  <si>
    <t>Ubidad Presupuestaria</t>
  </si>
  <si>
    <t>Linea de Trabajo</t>
  </si>
  <si>
    <t>AREA DE GESTIÓN</t>
  </si>
  <si>
    <t>1 - CONDUCCION ADMINISTRATIVA</t>
  </si>
  <si>
    <t>3 - DESARROLLO SOCIAL</t>
  </si>
  <si>
    <t>CLASIFICACION ECONOMICA DEL GASTO</t>
  </si>
  <si>
    <t>FUENTES DE FINANCIAM.</t>
  </si>
  <si>
    <t>1 FONDOS GENERAL</t>
  </si>
  <si>
    <t>2 FONDOS PROPIOS</t>
  </si>
  <si>
    <t>5 DONACIONES</t>
  </si>
  <si>
    <t>RUBRO DE AGRUPACION</t>
  </si>
  <si>
    <t>MONTO PRESUPUESTADO</t>
  </si>
  <si>
    <t>IMPUESTOS</t>
  </si>
  <si>
    <t>TASAS Y DERECHOS</t>
  </si>
  <si>
    <t>VENTA DE BIENES Y SERVICIOS</t>
  </si>
  <si>
    <t>INGRESOS FINANCIEROS Y OTROS</t>
  </si>
  <si>
    <t>TRANSFERENCIAS DE CAPITAL</t>
  </si>
  <si>
    <t>TRANSFERENCIAS CORRIENTES</t>
  </si>
  <si>
    <t>PRESUPUESTO DE INGRESOS</t>
  </si>
  <si>
    <t>SALDO DE AÑOS ANTERIORES</t>
  </si>
  <si>
    <t>TOTAL INGRESOS</t>
  </si>
  <si>
    <t>TOTAL EGRESOS</t>
  </si>
  <si>
    <t>PRESUPUESTO DE EGRESOS</t>
  </si>
  <si>
    <t>REMUNERACIONES</t>
  </si>
  <si>
    <t>ADQUISICION DE BIENES Y SERVICIOS</t>
  </si>
  <si>
    <t>GASTOS FINANCIEROS Y OTROS</t>
  </si>
  <si>
    <t>INVESIONES EN ACTIVOS FIJOS</t>
  </si>
  <si>
    <t>CUENTAS POR PAGAR DE AÑOS ANTERIORES.</t>
  </si>
  <si>
    <t xml:space="preserve"> Area de Gestión</t>
  </si>
  <si>
    <t xml:space="preserve"> Unidd Presupuestaria</t>
  </si>
  <si>
    <t xml:space="preserve"> Fuente de Financiamiento</t>
  </si>
  <si>
    <t xml:space="preserve"> Subfuente de Financiamiento</t>
  </si>
  <si>
    <t>Objeto Específico</t>
  </si>
  <si>
    <t>Fuente de Financiamiento</t>
  </si>
  <si>
    <t xml:space="preserve"> DENOMINACIÓN</t>
  </si>
  <si>
    <t xml:space="preserve"> MONTO</t>
  </si>
  <si>
    <t>Subfuente de Financiamiento</t>
  </si>
  <si>
    <t>Unidd Presupuestaria</t>
  </si>
  <si>
    <t>Cálculo de intereses sobre saldo y distribución de cuota fija por prestamo bancario</t>
  </si>
  <si>
    <t xml:space="preserve">Capital </t>
  </si>
  <si>
    <t>$</t>
  </si>
  <si>
    <t>Saldo Inic</t>
  </si>
  <si>
    <t>Tasa de ints</t>
  </si>
  <si>
    <t>Comisión ISDEM</t>
  </si>
  <si>
    <t>Mensual</t>
  </si>
  <si>
    <t xml:space="preserve">Cuota fija </t>
  </si>
  <si>
    <t>Prestamo</t>
  </si>
  <si>
    <t>Retención ISDEM</t>
  </si>
  <si>
    <t>Caja de Crédito</t>
  </si>
  <si>
    <t xml:space="preserve">Cuota Fija </t>
  </si>
  <si>
    <t>Comisión por</t>
  </si>
  <si>
    <t xml:space="preserve">Otro </t>
  </si>
  <si>
    <t>Total</t>
  </si>
  <si>
    <t xml:space="preserve">Saldo Capital </t>
  </si>
  <si>
    <t xml:space="preserve">FECHA </t>
  </si>
  <si>
    <t xml:space="preserve">DIAS </t>
  </si>
  <si>
    <t xml:space="preserve">CAPITAL </t>
  </si>
  <si>
    <t>de Préstamo</t>
  </si>
  <si>
    <t xml:space="preserve">Ser Garante </t>
  </si>
  <si>
    <t>Descuento</t>
  </si>
  <si>
    <t>de Prestamo</t>
  </si>
  <si>
    <t>Departamento de Chalatenango</t>
  </si>
  <si>
    <t>INTS. 7.5%</t>
  </si>
  <si>
    <t>Salarios por Jornal</t>
  </si>
  <si>
    <t>Productos Textiles y Vestuarios</t>
  </si>
  <si>
    <t>Productos de cuero y Caucho</t>
  </si>
  <si>
    <t>Productos Quimicos</t>
  </si>
  <si>
    <t>Llantas y Neumaticos</t>
  </si>
  <si>
    <t>Minerales no Metalicos y Prod. Derivados</t>
  </si>
  <si>
    <t>Minerales Metalicos y Prod. Derivados</t>
  </si>
  <si>
    <t>Herramientas, Rep. y Accesorios</t>
  </si>
  <si>
    <t>Bienes de Uso y Consumo Diversos</t>
  </si>
  <si>
    <t>Mant.  Reparaciones de Bienes Muebles</t>
  </si>
  <si>
    <t>Mant. Reparaciones de Vehiculos</t>
  </si>
  <si>
    <t>Servicios de Alimentación</t>
  </si>
  <si>
    <t>Comisiones y Gastos Bancarios</t>
  </si>
  <si>
    <t>Bienes Muebles Diversos</t>
  </si>
  <si>
    <t>Mobiliarios</t>
  </si>
  <si>
    <t>51202</t>
  </si>
  <si>
    <t>FPRESUPUESTO MUNICIPAL DE EGRESOS</t>
  </si>
  <si>
    <t>PRESUPUESTO MUNICIPAL DE EGRESOS</t>
  </si>
  <si>
    <t>PRESUPUESTO MUNICIPAL DE INVERSION POR ESTRUCTURA PRESUPUESTARIA</t>
  </si>
  <si>
    <t>Productos Agropecuarios y Forestales</t>
  </si>
  <si>
    <t>Productos de Cuero y Caucho</t>
  </si>
  <si>
    <t>Impresiones, Publicaciones y Reproducc.</t>
  </si>
  <si>
    <t>Arrendamiento de Bienes Muebles</t>
  </si>
  <si>
    <t>Servicios Generales y Arrendamientos Diversos</t>
  </si>
  <si>
    <t>Estudios e Investigaciones</t>
  </si>
  <si>
    <t>Consultorias, Estudios e Investigaciones</t>
  </si>
  <si>
    <t>Deposito de Desechos</t>
  </si>
  <si>
    <t>Moviliarios</t>
  </si>
  <si>
    <t>Maquinarias y Equipos</t>
  </si>
  <si>
    <t>Proy. Programas de Inversión Div.</t>
  </si>
  <si>
    <t>Viales</t>
  </si>
  <si>
    <t>De Producción de Bienes y Servicios</t>
  </si>
  <si>
    <t>Supervisión de Infraestructura</t>
  </si>
  <si>
    <t>Obras de Infraestrutura Diversas</t>
  </si>
  <si>
    <t>Bienes de Consumo DiversoS</t>
  </si>
  <si>
    <t>112</t>
  </si>
  <si>
    <t>32101</t>
  </si>
  <si>
    <t>Saldo inicial en Caja</t>
  </si>
  <si>
    <t>32201</t>
  </si>
  <si>
    <t>Saldo Inicial en Bancos</t>
  </si>
  <si>
    <t>Transfer. de Capital del Sector Público</t>
  </si>
  <si>
    <t>Por Serv. Certific. Visado de Docum.</t>
  </si>
  <si>
    <t>Viaticos por comisión Interna</t>
  </si>
  <si>
    <t>A Personas Naturales</t>
  </si>
  <si>
    <t>Bienes de Uso y Consumo Diverso</t>
  </si>
  <si>
    <t>Gastos Diversos</t>
  </si>
  <si>
    <t>PRESUPUESTO DE EGRESOS DE INVERSIÓN</t>
  </si>
  <si>
    <t>51901</t>
  </si>
  <si>
    <t>Honorarios</t>
  </si>
  <si>
    <t>Bienes de Consumo Diversos</t>
  </si>
  <si>
    <t>FUENTE O SUBFUENTE DE FINANCIAMIENTO: FONDO GENERAL, FISDL/KFWV</t>
  </si>
  <si>
    <t>ALCALDIA MUNICIPAL DE NUEVA TRINIDAD</t>
  </si>
  <si>
    <t xml:space="preserve"> TOTAL GASTOS por L.T. 0101 y F.F. 2</t>
  </si>
  <si>
    <t>TOTAL GASTOS L.T. 0301 y F.F. 1</t>
  </si>
  <si>
    <t xml:space="preserve"> TOTAL GASTOS L.T. 0101 y F.F. 1</t>
  </si>
  <si>
    <t>TOTAL GASTOS L.T. 0303 F.F. 1</t>
  </si>
  <si>
    <t>ALCALDIA MUNICIPAL DE NUEVA TRINIDAD. CHALATENANGO</t>
  </si>
  <si>
    <t xml:space="preserve">ALCALDIA MUNICIPAL DE </t>
  </si>
  <si>
    <t>Ejercicio 2014</t>
  </si>
  <si>
    <t xml:space="preserve">BANCO </t>
  </si>
  <si>
    <t>FUENTE O SUBFUENTE DE FINANCIAMIENTO:DONACIONES</t>
  </si>
  <si>
    <t>5</t>
  </si>
  <si>
    <t>0</t>
  </si>
  <si>
    <t>Alcalde Municipal</t>
  </si>
  <si>
    <t>SALARIOS</t>
  </si>
  <si>
    <t>APORTE PATRONAL</t>
  </si>
  <si>
    <t>Secretaria Municipal</t>
  </si>
  <si>
    <t>Jefe UACI</t>
  </si>
  <si>
    <t>Jefe Registro Est. Familiar</t>
  </si>
  <si>
    <t xml:space="preserve">I S S S </t>
  </si>
  <si>
    <t>A F P</t>
  </si>
  <si>
    <t>DETALLE CONSOLIDADO DE INGRESOS POR ESPECIFICO, FUENTE DE FINANCIAMIENTO y FUENTE DE RECURSO</t>
  </si>
  <si>
    <t>FONDO GENERAL</t>
  </si>
  <si>
    <t>Productos Agropecuarios y forestales</t>
  </si>
  <si>
    <t>Servicios de Correos</t>
  </si>
  <si>
    <t>02</t>
  </si>
  <si>
    <t>Herramientas, Repuestos y Accesorios</t>
  </si>
  <si>
    <t>Servicios del medio ambiente y recursos nat.</t>
  </si>
  <si>
    <t>A personas Naturales</t>
  </si>
  <si>
    <t>Becas</t>
  </si>
  <si>
    <t>De Vivienda y oficinas</t>
  </si>
  <si>
    <t>N°</t>
  </si>
  <si>
    <t>Totales</t>
  </si>
  <si>
    <t>AÑO 2015</t>
  </si>
  <si>
    <t>Servicios Generales y arrendamientos diversos</t>
  </si>
  <si>
    <t>A Organismos sin fines de lucro</t>
  </si>
  <si>
    <t>Primas y gastos de seguro de bienes</t>
  </si>
  <si>
    <t xml:space="preserve"> </t>
  </si>
  <si>
    <t>TOTAL GASTOS L.T. 0303, F.F. 5</t>
  </si>
  <si>
    <t>Cuentas Corrientes</t>
  </si>
  <si>
    <t>Tesorería</t>
  </si>
  <si>
    <t>Cargo</t>
  </si>
  <si>
    <t>Síndico</t>
  </si>
  <si>
    <t>Primer Regidor, propietario</t>
  </si>
  <si>
    <t>Segundo Regidor, propiet.</t>
  </si>
  <si>
    <t>Primer Regidor,suplente</t>
  </si>
  <si>
    <t>Segundo Regidor, suplente</t>
  </si>
  <si>
    <t>Tercer Regidor, suplente</t>
  </si>
  <si>
    <t>Cuarto Regidor, suplente</t>
  </si>
  <si>
    <t>Productos de Papel y Carton</t>
  </si>
  <si>
    <t>Transfer. Ctes.  del Sector Publico</t>
  </si>
  <si>
    <t>Exped. Documentos de identificación</t>
  </si>
  <si>
    <t>Tasas Diversas</t>
  </si>
  <si>
    <t>Ctas. por Cobrar de años Anteriores</t>
  </si>
  <si>
    <t>PROYECCION  ANUAL DE SALARIOS 2017</t>
  </si>
  <si>
    <t>INSAFORP</t>
  </si>
  <si>
    <t>Servicios de Energía Electrica</t>
  </si>
  <si>
    <t>Servicios de Contabilidad y Auditoría</t>
  </si>
  <si>
    <t>Transportes Fletes y Almacenamientos</t>
  </si>
  <si>
    <t>Servicios Generales y Arrendam. Diversos</t>
  </si>
  <si>
    <t>Pasajes al Interior</t>
  </si>
  <si>
    <t>Servicios Juridicos</t>
  </si>
  <si>
    <t>51201</t>
  </si>
  <si>
    <t xml:space="preserve">Salarios </t>
  </si>
  <si>
    <t>PROYECCION  ANUAL DE SALARIOS CONSEJALES, 2017</t>
  </si>
  <si>
    <t>De Industria</t>
  </si>
  <si>
    <t>De Servicio</t>
  </si>
  <si>
    <t>Bares y Restaurantes</t>
  </si>
  <si>
    <t>Medicos y Hospitalarios</t>
  </si>
  <si>
    <t>Servicios Profesionales</t>
  </si>
  <si>
    <t>Impuestos Municipales Diversos</t>
  </si>
  <si>
    <t>Pavimentacion</t>
  </si>
  <si>
    <t>Sombras Parada de Buses</t>
  </si>
  <si>
    <t>Multas por Registro Civil</t>
  </si>
  <si>
    <t>Arrendamientos de Bienes Inmuebles</t>
  </si>
  <si>
    <t>De Empresas Publicas Financieras</t>
  </si>
  <si>
    <t>DEPARTAMENTO DE SAN MIGUEL</t>
  </si>
  <si>
    <t>ALCALDIA MUNICIPAL DE SAN JORGE</t>
  </si>
  <si>
    <t>ENDEUDAMIENTO PUBLICO</t>
  </si>
  <si>
    <t>DEPARTAMENTO DE  SAN MIGUEL</t>
  </si>
  <si>
    <t>Beneficios Adicionales</t>
  </si>
  <si>
    <t>Por Remuneraciones Permanente</t>
  </si>
  <si>
    <t>Por Prestacion de Servicios en el Pais</t>
  </si>
  <si>
    <t>Al Personal de Servicios Permanentes</t>
  </si>
  <si>
    <t>Libros, Textos, Utiles de Enseñanza y Public.</t>
  </si>
  <si>
    <t>Materiales de Defensa y Seguridad Publica</t>
  </si>
  <si>
    <t xml:space="preserve">Servicios de Agua </t>
  </si>
  <si>
    <t xml:space="preserve">Servicios de Telecomunicaciones </t>
  </si>
  <si>
    <t>Alumbrado Publico</t>
  </si>
  <si>
    <t>Mantenimientos y Reparaciones de B. Inmuebl</t>
  </si>
  <si>
    <t>Servicios de Publicidad</t>
  </si>
  <si>
    <t xml:space="preserve">Servicios de Limpieza y Fumigaciones </t>
  </si>
  <si>
    <t>Impresiones, Publicaciones y Reproducciones</t>
  </si>
  <si>
    <t>Viaticos por Comision Interna</t>
  </si>
  <si>
    <t>Primas y Gastos de Seguridad de Personas</t>
  </si>
  <si>
    <t>Primas y Gastos de Seguridad de Bienes</t>
  </si>
  <si>
    <t>Multas y Costas Judiciales</t>
  </si>
  <si>
    <t>Equipos Informaticos</t>
  </si>
  <si>
    <t>Maquinaria y Equipo de Produccion</t>
  </si>
  <si>
    <t>Cuentas por Pagar de años Anteriores</t>
  </si>
  <si>
    <t>Derechos de Propiedad Intelectual</t>
  </si>
  <si>
    <t>Primas y gastos de seguro de Personas</t>
  </si>
  <si>
    <t>Recoleccion de Desechos</t>
  </si>
  <si>
    <t>Terrenos</t>
  </si>
  <si>
    <t>Proyectos de Construcciones</t>
  </si>
  <si>
    <t>Electricas y Comunicaciones</t>
  </si>
  <si>
    <t>72101</t>
  </si>
  <si>
    <t>Cuentas por Pagar de Años Anteriores</t>
  </si>
  <si>
    <t>AMORTIZACION DE ENDEUDAMIENTO PUBLICO</t>
  </si>
  <si>
    <t>FUENTE O SUBFUENTE DE FINANCIAMIENTO: AMORTIZACION DE EMPRESTITOS</t>
  </si>
  <si>
    <t>De Instituciones Descentralizadas no Empresariales</t>
  </si>
  <si>
    <t>De empresas Publicas Financieras</t>
  </si>
  <si>
    <t>71304</t>
  </si>
  <si>
    <t>TOTAL GASTOS LT 0301 F.F 4</t>
  </si>
  <si>
    <t>TOTAL GASTOS 0401 F.F. 1</t>
  </si>
  <si>
    <t>ADMINISTRACION FINANCIERA Y SERVICIOS</t>
  </si>
  <si>
    <t>DIRECCION SUPERIOR Y ADMINISTRACION GENERAL</t>
  </si>
  <si>
    <t>INVERSION Y DESARROLLO ECONOMICO</t>
  </si>
  <si>
    <t>INVERSION EN PROYECTOS</t>
  </si>
  <si>
    <t>4 PRESTAMOS INTERNOS</t>
  </si>
  <si>
    <t xml:space="preserve">Por prestacion de servicios </t>
  </si>
  <si>
    <t>-</t>
  </si>
  <si>
    <t xml:space="preserve">                                                                                                                                                                                                                 </t>
  </si>
  <si>
    <t xml:space="preserve">Equipos Informaticos </t>
  </si>
  <si>
    <t xml:space="preserve">Llantas y Neumaticos </t>
  </si>
  <si>
    <t>Derechos Diversos</t>
  </si>
  <si>
    <t>Productos farmaceuticos y medicinales</t>
  </si>
  <si>
    <t xml:space="preserve">Consultoria, estudios e investigaciones diversas </t>
  </si>
  <si>
    <t>Impuestos tasas y derechos diversos</t>
  </si>
  <si>
    <t xml:space="preserve">servicios de publicidad </t>
  </si>
  <si>
    <t xml:space="preserve">Productos de Papel de Carton </t>
  </si>
  <si>
    <t xml:space="preserve">Libros, Textos, Utiles de Enseñanzas y Publicaciones </t>
  </si>
  <si>
    <t>Por Remuneraciones Eventuales</t>
  </si>
  <si>
    <t>05</t>
  </si>
  <si>
    <t>De Educacion y Recreacion</t>
  </si>
  <si>
    <t>Materales Informaticos</t>
  </si>
  <si>
    <t>Materiales e Instrumental de Laboratorio y Uso Medico</t>
  </si>
  <si>
    <t>FUENTE O SUBFUENTE DE FINANCIAMIENTO: FODES LIBRE DISPONIBILIDAD 120</t>
  </si>
  <si>
    <t>120</t>
  </si>
  <si>
    <t xml:space="preserve"> LIBRE DISPONIBILIDAD</t>
  </si>
  <si>
    <r>
      <t xml:space="preserve">Inversión </t>
    </r>
    <r>
      <rPr>
        <b/>
        <i/>
        <sz val="9"/>
        <rFont val="Arial"/>
        <family val="2"/>
      </rPr>
      <t>LIBRE DISPONIBILIDAD 120</t>
    </r>
  </si>
  <si>
    <t>FUENTE O SUBFUENTE DE FINANCIAMIENTO: FODES LIBRE DISPONIBILIDAD GASTOS ADMINISTRATIVOS</t>
  </si>
  <si>
    <t>Obligaciones y Transferencia Generales del Estado</t>
  </si>
  <si>
    <t xml:space="preserve">Direccion General de Tesoreria </t>
  </si>
  <si>
    <t>125</t>
  </si>
  <si>
    <t>Funcionamiento Libre Disponibilidad 1.5</t>
  </si>
  <si>
    <t xml:space="preserve">FUENTE O SUBFUENTE DE FINANCIAMIENTO: 216 FONDOS APOYO MUNICIPAL </t>
  </si>
  <si>
    <t>216</t>
  </si>
  <si>
    <t>Fondos de apoyo a la municipalidad  216</t>
  </si>
  <si>
    <t>FUENTE O SUBFUENTE DE FINANCIAMIENTO: FONDOS DECRETO LEGISLATIVO 650 /703</t>
  </si>
  <si>
    <t>Decreto Legislativo 650/703</t>
  </si>
  <si>
    <t xml:space="preserve">Combustibles y lubricantes </t>
  </si>
  <si>
    <t>Servicios de Capacitacion</t>
  </si>
  <si>
    <t>109</t>
  </si>
  <si>
    <t>50</t>
  </si>
  <si>
    <t>51</t>
  </si>
  <si>
    <t>ESTRUCTURA PRESUPUESTARIA PARA EL AÑO 2024</t>
  </si>
  <si>
    <t>PRESUPUESTO POR RUBROS DE AGRUPACION, AÑO 2024</t>
  </si>
  <si>
    <t>PRESUPUESTO MUNICIPAL DE INGRESOS 2024</t>
  </si>
  <si>
    <t>EJERCICIO 2024</t>
  </si>
  <si>
    <t>AÑO 2024</t>
  </si>
  <si>
    <t xml:space="preserve">Financieros </t>
  </si>
  <si>
    <t xml:space="preserve">Otras Multas Municipales </t>
  </si>
  <si>
    <t>Productos Alimenticios para animales</t>
  </si>
  <si>
    <t xml:space="preserve">materiales de oficina </t>
  </si>
  <si>
    <t>Libros, Textos, Útiles de Enseñanza y Publicaciones</t>
  </si>
  <si>
    <t xml:space="preserve">                                                                                                                          </t>
  </si>
  <si>
    <t xml:space="preserve">Supervision de Infraestructura </t>
  </si>
  <si>
    <t xml:space="preserve">Proyectos de Contruccio </t>
  </si>
  <si>
    <t xml:space="preserve">  </t>
  </si>
  <si>
    <t xml:space="preserve">      </t>
  </si>
  <si>
    <t xml:space="preserve"> Equipos Informaticos </t>
  </si>
  <si>
    <t>Productos de cuero y caucho</t>
  </si>
  <si>
    <t xml:space="preserve">Productos quimicos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</si>
</sst>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;\-&quot;$&quot;#,##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&quot;$&quot;\ * #,##0.00_);_(&quot;$&quot;\ * \(#,##0.00\);_(&quot;$&quot;\ * &quot;-&quot;??_);_(@_)"/>
    <numFmt numFmtId="166" formatCode="_ [$$-300A]\ * #,##0.00_ ;_ [$$-300A]\ * \-#,##0.00_ ;_ [$$-300A]\ * &quot;-&quot;??_ ;_ @_ "/>
    <numFmt numFmtId="167" formatCode="_-[$€-2]* #,##0.00_-;\-[$€-2]* #,##0.00_-;_-[$€-2]* &quot;-&quot;??_-"/>
    <numFmt numFmtId="168" formatCode="_([$$-440A]* #,##0.00_);_([$$-440A]* \(#,##0.00\);_([$$-440A]* &quot;-&quot;??_);_(@_)"/>
    <numFmt numFmtId="169" formatCode="_([$$-409]* #,##0.00_);_([$$-409]* \(#,##0.00\);_([$$-409]* &quot;-&quot;??_);_(@_)"/>
    <numFmt numFmtId="170" formatCode="_ [$$-300A]* #,##0.00_ ;_ [$$-300A]* \-#,##0.00_ ;_ [$$-300A]* &quot;-&quot;??_ ;_ @_ "/>
    <numFmt numFmtId="171" formatCode="_([$$-300A]\ * #,##0.00_);_([$$-300A]\ * \(#,##0.00\);_([$$-300A]\ * &quot;-&quot;??_);_(@_)"/>
  </numFmts>
  <fonts count="4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0"/>
      <name val="Cambria"/>
      <family val="1"/>
      <scheme val="major"/>
    </font>
    <font>
      <sz val="8"/>
      <name val="Cambria"/>
      <family val="1"/>
      <scheme val="major"/>
    </font>
    <font>
      <b/>
      <sz val="10"/>
      <name val="Cambria"/>
      <family val="1"/>
      <scheme val="major"/>
    </font>
    <font>
      <b/>
      <u val="singleAccounting"/>
      <sz val="10"/>
      <name val="Cambria"/>
      <family val="1"/>
      <scheme val="major"/>
    </font>
    <font>
      <b/>
      <sz val="14"/>
      <name val="Cambria"/>
      <family val="1"/>
      <scheme val="major"/>
    </font>
    <font>
      <b/>
      <sz val="12"/>
      <name val="Cambria"/>
      <family val="1"/>
      <scheme val="major"/>
    </font>
    <font>
      <b/>
      <i/>
      <sz val="16"/>
      <name val="Arial"/>
      <family val="2"/>
    </font>
    <font>
      <i/>
      <sz val="10"/>
      <name val="Arial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i/>
      <sz val="12"/>
      <name val="Arial"/>
      <family val="2"/>
    </font>
    <font>
      <b/>
      <i/>
      <u val="doubleAccounting"/>
      <sz val="12"/>
      <name val="Arial"/>
      <family val="2"/>
    </font>
    <font>
      <i/>
      <sz val="14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i/>
      <u val="doubleAccounting"/>
      <sz val="14"/>
      <name val="Arial"/>
      <family val="2"/>
    </font>
    <font>
      <b/>
      <i/>
      <u val="singleAccounting"/>
      <sz val="14"/>
      <name val="Arial"/>
      <family val="2"/>
    </font>
    <font>
      <i/>
      <u val="singleAccounting"/>
      <sz val="12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i/>
      <sz val="14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i/>
      <sz val="10"/>
      <color rgb="FFFF0000"/>
      <name val="Arial"/>
      <family val="2"/>
    </font>
    <font>
      <i/>
      <u val="singleAccounting"/>
      <sz val="10"/>
      <name val="Arial"/>
      <family val="2"/>
    </font>
    <font>
      <b/>
      <i/>
      <sz val="10"/>
      <color indexed="12"/>
      <name val="Arial"/>
      <family val="2"/>
    </font>
    <font>
      <i/>
      <sz val="9"/>
      <name val="Arial"/>
      <family val="2"/>
    </font>
    <font>
      <b/>
      <i/>
      <u val="singleAccounting"/>
      <sz val="12"/>
      <name val="Arial"/>
      <family val="2"/>
    </font>
    <font>
      <i/>
      <sz val="10"/>
      <color theme="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i/>
      <u val="singleAccounting"/>
      <sz val="9"/>
      <name val="Arial"/>
      <family val="2"/>
    </font>
    <font>
      <sz val="12"/>
      <name val="Arial"/>
      <family val="2"/>
    </font>
    <font>
      <i/>
      <u val="singleAccounting"/>
      <sz val="8"/>
      <name val="Arial"/>
      <family val="2"/>
    </font>
    <font>
      <sz val="8"/>
      <name val="Arial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lightTrellis">
        <fgColor indexed="22"/>
        <bgColor theme="0"/>
      </patternFill>
    </fill>
    <fill>
      <patternFill patternType="gray125">
        <fgColor indexed="22"/>
        <bgColor theme="0"/>
      </patternFill>
    </fill>
    <fill>
      <patternFill patternType="solid">
        <fgColor theme="0"/>
        <bgColor indexed="22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5" fillId="3" borderId="0" applyNumberFormat="0" applyBorder="0" applyAlignment="0" applyProtection="0"/>
    <xf numFmtId="167" fontId="1" fillId="0" borderId="0" applyFont="0" applyFill="0" applyBorder="0" applyAlignment="0" applyProtection="0"/>
    <xf numFmtId="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/>
    <xf numFmtId="0" fontId="3" fillId="0" borderId="0"/>
  </cellStyleXfs>
  <cellXfs count="420">
    <xf numFmtId="0" fontId="0" fillId="0" borderId="0" xfId="0"/>
    <xf numFmtId="0" fontId="6" fillId="0" borderId="0" xfId="0" applyFont="1"/>
    <xf numFmtId="4" fontId="6" fillId="0" borderId="0" xfId="0" applyNumberFormat="1" applyFont="1"/>
    <xf numFmtId="0" fontId="6" fillId="0" borderId="7" xfId="0" applyFont="1" applyBorder="1"/>
    <xf numFmtId="0" fontId="6" fillId="0" borderId="8" xfId="0" applyFont="1" applyBorder="1"/>
    <xf numFmtId="0" fontId="6" fillId="0" borderId="6" xfId="0" applyFont="1" applyBorder="1"/>
    <xf numFmtId="0" fontId="6" fillId="0" borderId="1" xfId="0" applyFont="1" applyBorder="1"/>
    <xf numFmtId="4" fontId="6" fillId="0" borderId="8" xfId="0" applyNumberFormat="1" applyFont="1" applyBorder="1" applyAlignment="1">
      <alignment horizontal="center"/>
    </xf>
    <xf numFmtId="4" fontId="6" fillId="0" borderId="27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4" fontId="6" fillId="0" borderId="24" xfId="0" applyNumberFormat="1" applyFont="1" applyBorder="1" applyAlignment="1">
      <alignment horizontal="center"/>
    </xf>
    <xf numFmtId="14" fontId="6" fillId="0" borderId="6" xfId="0" applyNumberFormat="1" applyFont="1" applyBorder="1"/>
    <xf numFmtId="168" fontId="6" fillId="0" borderId="1" xfId="4" applyNumberFormat="1" applyFont="1" applyBorder="1"/>
    <xf numFmtId="168" fontId="6" fillId="0" borderId="24" xfId="4" applyNumberFormat="1" applyFont="1" applyBorder="1"/>
    <xf numFmtId="168" fontId="8" fillId="0" borderId="1" xfId="4" applyNumberFormat="1" applyFont="1" applyBorder="1"/>
    <xf numFmtId="14" fontId="6" fillId="0" borderId="19" xfId="0" applyNumberFormat="1" applyFont="1" applyBorder="1"/>
    <xf numFmtId="0" fontId="8" fillId="0" borderId="13" xfId="0" applyFont="1" applyBorder="1"/>
    <xf numFmtId="168" fontId="9" fillId="0" borderId="13" xfId="4" applyNumberFormat="1" applyFont="1" applyBorder="1"/>
    <xf numFmtId="168" fontId="6" fillId="0" borderId="20" xfId="4" applyNumberFormat="1" applyFont="1" applyBorder="1"/>
    <xf numFmtId="0" fontId="6" fillId="0" borderId="0" xfId="0" applyFont="1" applyAlignment="1">
      <alignment horizontal="right"/>
    </xf>
    <xf numFmtId="0" fontId="6" fillId="0" borderId="21" xfId="0" applyFont="1" applyBorder="1"/>
    <xf numFmtId="0" fontId="6" fillId="0" borderId="22" xfId="0" applyFont="1" applyBorder="1"/>
    <xf numFmtId="4" fontId="6" fillId="0" borderId="23" xfId="0" applyNumberFormat="1" applyFont="1" applyBorder="1"/>
    <xf numFmtId="0" fontId="8" fillId="0" borderId="0" xfId="0" applyFont="1"/>
    <xf numFmtId="4" fontId="8" fillId="0" borderId="0" xfId="0" applyNumberFormat="1" applyFont="1"/>
    <xf numFmtId="10" fontId="8" fillId="0" borderId="0" xfId="0" quotePrefix="1" applyNumberFormat="1" applyFont="1" applyAlignment="1">
      <alignment horizontal="right"/>
    </xf>
    <xf numFmtId="16" fontId="6" fillId="0" borderId="6" xfId="0" applyNumberFormat="1" applyFont="1" applyBorder="1" applyAlignment="1">
      <alignment horizontal="left" indent="1"/>
    </xf>
    <xf numFmtId="0" fontId="13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49" fontId="12" fillId="0" borderId="0" xfId="0" applyNumberFormat="1" applyFont="1" applyAlignment="1">
      <alignment vertical="center" wrapText="1"/>
    </xf>
    <xf numFmtId="0" fontId="13" fillId="0" borderId="0" xfId="0" applyFont="1" applyAlignment="1">
      <alignment wrapText="1"/>
    </xf>
    <xf numFmtId="49" fontId="14" fillId="0" borderId="0" xfId="0" applyNumberFormat="1" applyFont="1" applyAlignment="1">
      <alignment vertical="center" wrapText="1"/>
    </xf>
    <xf numFmtId="49" fontId="15" fillId="0" borderId="0" xfId="0" applyNumberFormat="1" applyFont="1" applyAlignment="1">
      <alignment vertical="center" wrapText="1"/>
    </xf>
    <xf numFmtId="168" fontId="13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/>
    </xf>
    <xf numFmtId="164" fontId="22" fillId="0" borderId="1" xfId="4" applyNumberFormat="1" applyFont="1" applyBorder="1" applyAlignment="1">
      <alignment horizontal="center" vertical="center"/>
    </xf>
    <xf numFmtId="44" fontId="23" fillId="0" borderId="1" xfId="4" applyNumberFormat="1" applyFont="1" applyBorder="1" applyAlignment="1">
      <alignment horizontal="center" vertical="center"/>
    </xf>
    <xf numFmtId="44" fontId="22" fillId="0" borderId="1" xfId="4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164" fontId="22" fillId="0" borderId="11" xfId="4" applyNumberFormat="1" applyFont="1" applyBorder="1" applyAlignment="1">
      <alignment horizontal="center" vertical="center"/>
    </xf>
    <xf numFmtId="44" fontId="17" fillId="0" borderId="11" xfId="4" applyNumberFormat="1" applyFont="1" applyBorder="1" applyAlignment="1">
      <alignment horizontal="center" vertical="center"/>
    </xf>
    <xf numFmtId="44" fontId="13" fillId="0" borderId="0" xfId="0" applyNumberFormat="1" applyFont="1" applyAlignment="1">
      <alignment horizontal="center" vertical="center"/>
    </xf>
    <xf numFmtId="44" fontId="23" fillId="0" borderId="24" xfId="4" applyNumberFormat="1" applyFont="1" applyBorder="1" applyAlignment="1">
      <alignment horizontal="center" vertical="center"/>
    </xf>
    <xf numFmtId="44" fontId="17" fillId="0" borderId="48" xfId="4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7"/>
    </xf>
    <xf numFmtId="0" fontId="22" fillId="0" borderId="43" xfId="0" applyFont="1" applyBorder="1" applyAlignment="1">
      <alignment horizontal="left" vertical="center"/>
    </xf>
    <xf numFmtId="0" fontId="22" fillId="0" borderId="44" xfId="0" applyFont="1" applyBorder="1" applyAlignment="1">
      <alignment horizontal="left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15" fillId="4" borderId="40" xfId="0" applyFont="1" applyFill="1" applyBorder="1" applyAlignment="1">
      <alignment horizontal="center" vertical="center" wrapText="1"/>
    </xf>
    <xf numFmtId="44" fontId="19" fillId="4" borderId="14" xfId="4" applyNumberFormat="1" applyFont="1" applyFill="1" applyBorder="1" applyAlignment="1">
      <alignment horizontal="center" vertical="center"/>
    </xf>
    <xf numFmtId="44" fontId="15" fillId="4" borderId="14" xfId="4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13" fillId="0" borderId="0" xfId="0" applyFont="1"/>
    <xf numFmtId="0" fontId="19" fillId="2" borderId="7" xfId="0" applyFont="1" applyFill="1" applyBorder="1" applyAlignment="1">
      <alignment horizontal="center"/>
    </xf>
    <xf numFmtId="49" fontId="19" fillId="2" borderId="8" xfId="0" applyNumberFormat="1" applyFont="1" applyFill="1" applyBorder="1" applyAlignment="1">
      <alignment horizontal="center"/>
    </xf>
    <xf numFmtId="49" fontId="19" fillId="2" borderId="9" xfId="0" applyNumberFormat="1" applyFont="1" applyFill="1" applyBorder="1" applyAlignment="1">
      <alignment horizontal="center"/>
    </xf>
    <xf numFmtId="0" fontId="19" fillId="2" borderId="10" xfId="0" applyFont="1" applyFill="1" applyBorder="1" applyAlignment="1">
      <alignment horizontal="left"/>
    </xf>
    <xf numFmtId="166" fontId="19" fillId="2" borderId="9" xfId="4" applyNumberFormat="1" applyFont="1" applyFill="1" applyBorder="1" applyAlignment="1">
      <alignment horizontal="right"/>
    </xf>
    <xf numFmtId="0" fontId="19" fillId="2" borderId="6" xfId="0" applyFont="1" applyFill="1" applyBorder="1" applyAlignment="1">
      <alignment horizontal="center"/>
    </xf>
    <xf numFmtId="49" fontId="19" fillId="2" borderId="1" xfId="0" applyNumberFormat="1" applyFont="1" applyFill="1" applyBorder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left"/>
    </xf>
    <xf numFmtId="166" fontId="19" fillId="2" borderId="2" xfId="4" applyNumberFormat="1" applyFont="1" applyFill="1" applyBorder="1" applyAlignment="1">
      <alignment horizontal="right"/>
    </xf>
    <xf numFmtId="0" fontId="19" fillId="2" borderId="12" xfId="0" applyFont="1" applyFill="1" applyBorder="1" applyAlignment="1">
      <alignment horizontal="center"/>
    </xf>
    <xf numFmtId="49" fontId="19" fillId="2" borderId="11" xfId="0" applyNumberFormat="1" applyFont="1" applyFill="1" applyBorder="1" applyAlignment="1">
      <alignment horizontal="center"/>
    </xf>
    <xf numFmtId="49" fontId="19" fillId="2" borderId="3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left"/>
    </xf>
    <xf numFmtId="166" fontId="19" fillId="2" borderId="3" xfId="4" applyNumberFormat="1" applyFont="1" applyFill="1" applyBorder="1" applyAlignment="1">
      <alignment horizontal="right"/>
    </xf>
    <xf numFmtId="49" fontId="13" fillId="2" borderId="0" xfId="0" applyNumberFormat="1" applyFont="1" applyFill="1" applyAlignment="1">
      <alignment horizontal="center"/>
    </xf>
    <xf numFmtId="0" fontId="13" fillId="2" borderId="0" xfId="0" applyFont="1" applyFill="1"/>
    <xf numFmtId="164" fontId="13" fillId="2" borderId="0" xfId="4" applyNumberFormat="1" applyFont="1" applyFill="1" applyAlignment="1">
      <alignment horizontal="right"/>
    </xf>
    <xf numFmtId="0" fontId="15" fillId="2" borderId="0" xfId="0" applyFont="1" applyFill="1"/>
    <xf numFmtId="0" fontId="17" fillId="2" borderId="0" xfId="0" applyFont="1" applyFill="1"/>
    <xf numFmtId="0" fontId="13" fillId="2" borderId="0" xfId="0" applyFont="1" applyFill="1" applyAlignment="1">
      <alignment horizontal="center"/>
    </xf>
    <xf numFmtId="165" fontId="15" fillId="2" borderId="0" xfId="4" applyFont="1" applyFill="1"/>
    <xf numFmtId="165" fontId="17" fillId="2" borderId="0" xfId="4" applyFont="1" applyFill="1"/>
    <xf numFmtId="0" fontId="23" fillId="4" borderId="31" xfId="1" applyFont="1" applyFill="1" applyBorder="1" applyAlignment="1">
      <alignment horizontal="center" vertical="center" textRotation="90" wrapText="1"/>
    </xf>
    <xf numFmtId="0" fontId="23" fillId="4" borderId="32" xfId="1" applyFont="1" applyFill="1" applyBorder="1" applyAlignment="1">
      <alignment horizontal="center" vertical="center" textRotation="90" wrapText="1"/>
    </xf>
    <xf numFmtId="0" fontId="23" fillId="4" borderId="33" xfId="1" applyFont="1" applyFill="1" applyBorder="1" applyAlignment="1">
      <alignment horizontal="center" vertical="center" textRotation="90" wrapText="1"/>
    </xf>
    <xf numFmtId="0" fontId="23" fillId="4" borderId="34" xfId="1" applyFont="1" applyFill="1" applyBorder="1" applyAlignment="1">
      <alignment horizontal="center" vertical="center" textRotation="90" wrapText="1"/>
    </xf>
    <xf numFmtId="49" fontId="19" fillId="2" borderId="2" xfId="0" applyNumberFormat="1" applyFont="1" applyFill="1" applyBorder="1" applyAlignment="1">
      <alignment horizontal="center"/>
    </xf>
    <xf numFmtId="0" fontId="19" fillId="0" borderId="9" xfId="0" applyFont="1" applyBorder="1" applyAlignment="1">
      <alignment horizontal="center" vertical="center" wrapText="1"/>
    </xf>
    <xf numFmtId="164" fontId="19" fillId="2" borderId="9" xfId="4" applyNumberFormat="1" applyFont="1" applyFill="1" applyBorder="1" applyAlignment="1">
      <alignment horizontal="right"/>
    </xf>
    <xf numFmtId="166" fontId="14" fillId="4" borderId="14" xfId="1" applyNumberFormat="1" applyFont="1" applyFill="1" applyBorder="1" applyAlignment="1">
      <alignment horizontal="center"/>
    </xf>
    <xf numFmtId="166" fontId="25" fillId="4" borderId="14" xfId="1" applyNumberFormat="1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44" fontId="23" fillId="0" borderId="11" xfId="4" applyNumberFormat="1" applyFont="1" applyBorder="1" applyAlignment="1">
      <alignment horizontal="center" vertical="center"/>
    </xf>
    <xf numFmtId="44" fontId="23" fillId="0" borderId="48" xfId="4" applyNumberFormat="1" applyFont="1" applyBorder="1" applyAlignment="1">
      <alignment horizontal="center" vertical="center"/>
    </xf>
    <xf numFmtId="44" fontId="22" fillId="0" borderId="11" xfId="4" applyNumberFormat="1" applyFont="1" applyBorder="1" applyAlignment="1">
      <alignment horizontal="center" vertical="center"/>
    </xf>
    <xf numFmtId="0" fontId="23" fillId="5" borderId="31" xfId="1" applyFont="1" applyFill="1" applyBorder="1" applyAlignment="1">
      <alignment horizontal="center" vertical="center" textRotation="90" wrapText="1"/>
    </xf>
    <xf numFmtId="0" fontId="23" fillId="5" borderId="32" xfId="1" applyFont="1" applyFill="1" applyBorder="1" applyAlignment="1">
      <alignment horizontal="center" vertical="center" textRotation="90" wrapText="1"/>
    </xf>
    <xf numFmtId="0" fontId="23" fillId="5" borderId="34" xfId="1" applyFont="1" applyFill="1" applyBorder="1" applyAlignment="1">
      <alignment horizontal="center" vertical="center" textRotation="90" wrapText="1"/>
    </xf>
    <xf numFmtId="0" fontId="23" fillId="5" borderId="33" xfId="1" applyFont="1" applyFill="1" applyBorder="1" applyAlignment="1">
      <alignment horizontal="center" vertical="center" textRotation="90" wrapText="1"/>
    </xf>
    <xf numFmtId="0" fontId="19" fillId="2" borderId="31" xfId="0" applyFont="1" applyFill="1" applyBorder="1" applyAlignment="1">
      <alignment horizontal="center"/>
    </xf>
    <xf numFmtId="49" fontId="19" fillId="2" borderId="32" xfId="0" applyNumberFormat="1" applyFont="1" applyFill="1" applyBorder="1" applyAlignment="1">
      <alignment horizontal="center"/>
    </xf>
    <xf numFmtId="49" fontId="19" fillId="2" borderId="14" xfId="0" applyNumberFormat="1" applyFont="1" applyFill="1" applyBorder="1" applyAlignment="1">
      <alignment horizontal="center"/>
    </xf>
    <xf numFmtId="0" fontId="19" fillId="2" borderId="35" xfId="0" applyFont="1" applyFill="1" applyBorder="1" applyAlignment="1">
      <alignment horizontal="left"/>
    </xf>
    <xf numFmtId="166" fontId="19" fillId="2" borderId="14" xfId="4" applyNumberFormat="1" applyFont="1" applyFill="1" applyBorder="1" applyAlignment="1">
      <alignment horizontal="right"/>
    </xf>
    <xf numFmtId="0" fontId="19" fillId="5" borderId="7" xfId="0" applyFont="1" applyFill="1" applyBorder="1" applyAlignment="1">
      <alignment horizontal="center"/>
    </xf>
    <xf numFmtId="49" fontId="19" fillId="5" borderId="8" xfId="0" applyNumberFormat="1" applyFont="1" applyFill="1" applyBorder="1" applyAlignment="1">
      <alignment horizontal="center"/>
    </xf>
    <xf numFmtId="49" fontId="19" fillId="5" borderId="28" xfId="0" applyNumberFormat="1" applyFont="1" applyFill="1" applyBorder="1" applyAlignment="1">
      <alignment horizontal="center"/>
    </xf>
    <xf numFmtId="49" fontId="19" fillId="5" borderId="18" xfId="0" applyNumberFormat="1" applyFont="1" applyFill="1" applyBorder="1" applyAlignment="1">
      <alignment horizontal="center"/>
    </xf>
    <xf numFmtId="0" fontId="19" fillId="5" borderId="10" xfId="0" applyFont="1" applyFill="1" applyBorder="1" applyAlignment="1">
      <alignment horizontal="left"/>
    </xf>
    <xf numFmtId="166" fontId="19" fillId="5" borderId="9" xfId="4" applyNumberFormat="1" applyFont="1" applyFill="1" applyBorder="1" applyAlignment="1">
      <alignment horizontal="right"/>
    </xf>
    <xf numFmtId="0" fontId="19" fillId="5" borderId="6" xfId="0" applyFont="1" applyFill="1" applyBorder="1" applyAlignment="1">
      <alignment horizontal="center"/>
    </xf>
    <xf numFmtId="49" fontId="19" fillId="5" borderId="1" xfId="0" applyNumberFormat="1" applyFont="1" applyFill="1" applyBorder="1" applyAlignment="1">
      <alignment horizontal="center"/>
    </xf>
    <xf numFmtId="49" fontId="19" fillId="5" borderId="29" xfId="0" applyNumberFormat="1" applyFont="1" applyFill="1" applyBorder="1" applyAlignment="1">
      <alignment horizontal="center"/>
    </xf>
    <xf numFmtId="0" fontId="19" fillId="5" borderId="2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left"/>
    </xf>
    <xf numFmtId="166" fontId="19" fillId="5" borderId="2" xfId="4" applyNumberFormat="1" applyFont="1" applyFill="1" applyBorder="1" applyAlignment="1">
      <alignment horizontal="right"/>
    </xf>
    <xf numFmtId="164" fontId="19" fillId="5" borderId="2" xfId="4" applyNumberFormat="1" applyFont="1" applyFill="1" applyBorder="1" applyAlignment="1">
      <alignment horizontal="right"/>
    </xf>
    <xf numFmtId="0" fontId="19" fillId="5" borderId="12" xfId="0" applyFont="1" applyFill="1" applyBorder="1" applyAlignment="1">
      <alignment horizontal="center"/>
    </xf>
    <xf numFmtId="49" fontId="19" fillId="5" borderId="11" xfId="0" applyNumberFormat="1" applyFont="1" applyFill="1" applyBorder="1" applyAlignment="1">
      <alignment horizontal="center"/>
    </xf>
    <xf numFmtId="49" fontId="19" fillId="5" borderId="30" xfId="0" applyNumberFormat="1" applyFont="1" applyFill="1" applyBorder="1" applyAlignment="1">
      <alignment horizontal="center"/>
    </xf>
    <xf numFmtId="49" fontId="19" fillId="5" borderId="3" xfId="0" applyNumberFormat="1" applyFont="1" applyFill="1" applyBorder="1" applyAlignment="1">
      <alignment horizontal="center"/>
    </xf>
    <xf numFmtId="0" fontId="19" fillId="5" borderId="5" xfId="0" applyFont="1" applyFill="1" applyBorder="1" applyAlignment="1">
      <alignment horizontal="left"/>
    </xf>
    <xf numFmtId="166" fontId="19" fillId="5" borderId="3" xfId="4" applyNumberFormat="1" applyFont="1" applyFill="1" applyBorder="1" applyAlignment="1">
      <alignment horizontal="right"/>
    </xf>
    <xf numFmtId="166" fontId="24" fillId="5" borderId="14" xfId="1" applyNumberFormat="1" applyFont="1" applyFill="1" applyBorder="1" applyAlignment="1">
      <alignment horizontal="center" vertical="center"/>
    </xf>
    <xf numFmtId="168" fontId="24" fillId="5" borderId="14" xfId="0" applyNumberFormat="1" applyFont="1" applyFill="1" applyBorder="1" applyAlignment="1">
      <alignment vertical="center"/>
    </xf>
    <xf numFmtId="0" fontId="13" fillId="5" borderId="0" xfId="0" applyFont="1" applyFill="1" applyAlignment="1">
      <alignment vertical="center"/>
    </xf>
    <xf numFmtId="168" fontId="13" fillId="5" borderId="0" xfId="0" applyNumberFormat="1" applyFont="1" applyFill="1" applyAlignment="1">
      <alignment vertical="center"/>
    </xf>
    <xf numFmtId="0" fontId="19" fillId="5" borderId="7" xfId="0" applyFont="1" applyFill="1" applyBorder="1" applyAlignment="1">
      <alignment horizontal="center" vertical="center"/>
    </xf>
    <xf numFmtId="49" fontId="19" fillId="5" borderId="8" xfId="0" applyNumberFormat="1" applyFont="1" applyFill="1" applyBorder="1" applyAlignment="1">
      <alignment horizontal="center" vertical="center"/>
    </xf>
    <xf numFmtId="49" fontId="19" fillId="5" borderId="1" xfId="0" applyNumberFormat="1" applyFont="1" applyFill="1" applyBorder="1" applyAlignment="1">
      <alignment horizontal="center" vertical="center"/>
    </xf>
    <xf numFmtId="0" fontId="19" fillId="5" borderId="10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left" vertical="center"/>
    </xf>
    <xf numFmtId="168" fontId="19" fillId="5" borderId="9" xfId="4" applyNumberFormat="1" applyFont="1" applyFill="1" applyBorder="1" applyAlignment="1">
      <alignment horizontal="right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left" vertical="center"/>
    </xf>
    <xf numFmtId="168" fontId="19" fillId="5" borderId="2" xfId="4" applyNumberFormat="1" applyFont="1" applyFill="1" applyBorder="1" applyAlignment="1">
      <alignment horizontal="right" vertical="center"/>
    </xf>
    <xf numFmtId="168" fontId="26" fillId="5" borderId="2" xfId="4" applyNumberFormat="1" applyFont="1" applyFill="1" applyBorder="1" applyAlignment="1">
      <alignment horizontal="right" vertical="center"/>
    </xf>
    <xf numFmtId="49" fontId="13" fillId="5" borderId="0" xfId="0" applyNumberFormat="1" applyFont="1" applyFill="1" applyAlignment="1">
      <alignment horizontal="center" vertical="center"/>
    </xf>
    <xf numFmtId="168" fontId="13" fillId="5" borderId="0" xfId="4" applyNumberFormat="1" applyFont="1" applyFill="1" applyAlignment="1">
      <alignment horizontal="right" vertical="center"/>
    </xf>
    <xf numFmtId="0" fontId="21" fillId="5" borderId="0" xfId="0" applyFont="1" applyFill="1" applyAlignment="1">
      <alignment vertical="center"/>
    </xf>
    <xf numFmtId="0" fontId="17" fillId="5" borderId="0" xfId="0" applyFont="1" applyFill="1" applyAlignment="1">
      <alignment vertical="center"/>
    </xf>
    <xf numFmtId="168" fontId="17" fillId="5" borderId="0" xfId="0" applyNumberFormat="1" applyFont="1" applyFill="1" applyAlignment="1">
      <alignment vertical="center"/>
    </xf>
    <xf numFmtId="0" fontId="17" fillId="5" borderId="25" xfId="0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19" fillId="5" borderId="26" xfId="0" applyFont="1" applyFill="1" applyBorder="1" applyAlignment="1">
      <alignment horizontal="center" vertical="center" wrapText="1"/>
    </xf>
    <xf numFmtId="0" fontId="19" fillId="5" borderId="15" xfId="0" applyFont="1" applyFill="1" applyBorder="1" applyAlignment="1">
      <alignment vertical="center" wrapText="1"/>
    </xf>
    <xf numFmtId="168" fontId="19" fillId="5" borderId="15" xfId="0" applyNumberFormat="1" applyFont="1" applyFill="1" applyBorder="1" applyAlignment="1">
      <alignment vertical="center" wrapText="1"/>
    </xf>
    <xf numFmtId="0" fontId="13" fillId="5" borderId="0" xfId="0" applyFont="1" applyFill="1" applyAlignment="1">
      <alignment vertical="center" wrapText="1"/>
    </xf>
    <xf numFmtId="0" fontId="19" fillId="5" borderId="16" xfId="0" applyFont="1" applyFill="1" applyBorder="1" applyAlignment="1">
      <alignment vertical="center" wrapText="1"/>
    </xf>
    <xf numFmtId="168" fontId="20" fillId="5" borderId="14" xfId="0" applyNumberFormat="1" applyFont="1" applyFill="1" applyBorder="1" applyAlignment="1">
      <alignment vertical="center" wrapText="1"/>
    </xf>
    <xf numFmtId="0" fontId="19" fillId="5" borderId="0" xfId="0" applyFont="1" applyFill="1" applyAlignment="1">
      <alignment horizontal="center" vertical="center" wrapText="1"/>
    </xf>
    <xf numFmtId="168" fontId="19" fillId="5" borderId="0" xfId="0" applyNumberFormat="1" applyFont="1" applyFill="1" applyAlignment="1">
      <alignment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19" fillId="5" borderId="26" xfId="0" applyFont="1" applyFill="1" applyBorder="1" applyAlignment="1">
      <alignment vertical="center" wrapText="1"/>
    </xf>
    <xf numFmtId="0" fontId="19" fillId="5" borderId="17" xfId="0" applyFont="1" applyFill="1" applyBorder="1" applyAlignment="1">
      <alignment vertical="center" wrapText="1"/>
    </xf>
    <xf numFmtId="0" fontId="16" fillId="5" borderId="25" xfId="0" applyFont="1" applyFill="1" applyBorder="1" applyAlignment="1">
      <alignment horizontal="center" vertical="center" wrapText="1"/>
    </xf>
    <xf numFmtId="0" fontId="15" fillId="5" borderId="35" xfId="0" applyFont="1" applyFill="1" applyBorder="1" applyAlignment="1">
      <alignment horizontal="center" vertical="center" wrapText="1"/>
    </xf>
    <xf numFmtId="49" fontId="17" fillId="5" borderId="15" xfId="0" applyNumberFormat="1" applyFont="1" applyFill="1" applyBorder="1" applyAlignment="1">
      <alignment horizontal="center" vertical="center" wrapText="1"/>
    </xf>
    <xf numFmtId="49" fontId="17" fillId="5" borderId="15" xfId="0" applyNumberFormat="1" applyFont="1" applyFill="1" applyBorder="1" applyAlignment="1">
      <alignment vertical="center" wrapText="1"/>
    </xf>
    <xf numFmtId="49" fontId="13" fillId="5" borderId="15" xfId="0" applyNumberFormat="1" applyFont="1" applyFill="1" applyBorder="1" applyAlignment="1">
      <alignment horizontal="center" vertical="center" wrapText="1"/>
    </xf>
    <xf numFmtId="49" fontId="13" fillId="5" borderId="15" xfId="0" applyNumberFormat="1" applyFont="1" applyFill="1" applyBorder="1" applyAlignment="1">
      <alignment vertical="center" wrapText="1"/>
    </xf>
    <xf numFmtId="49" fontId="13" fillId="5" borderId="0" xfId="0" applyNumberFormat="1" applyFont="1" applyFill="1" applyAlignment="1">
      <alignment horizontal="center" vertical="center" wrapText="1"/>
    </xf>
    <xf numFmtId="49" fontId="13" fillId="5" borderId="0" xfId="0" applyNumberFormat="1" applyFont="1" applyFill="1" applyAlignment="1">
      <alignment vertical="center" wrapText="1"/>
    </xf>
    <xf numFmtId="49" fontId="18" fillId="5" borderId="0" xfId="0" applyNumberFormat="1" applyFont="1" applyFill="1" applyAlignment="1">
      <alignment vertical="center" wrapText="1"/>
    </xf>
    <xf numFmtId="0" fontId="17" fillId="5" borderId="0" xfId="0" applyFont="1" applyFill="1" applyAlignment="1">
      <alignment vertical="center" wrapText="1"/>
    </xf>
    <xf numFmtId="49" fontId="13" fillId="5" borderId="0" xfId="0" applyNumberFormat="1" applyFont="1" applyFill="1" applyAlignment="1">
      <alignment horizontal="right" vertical="center" wrapText="1"/>
    </xf>
    <xf numFmtId="49" fontId="13" fillId="5" borderId="0" xfId="0" applyNumberFormat="1" applyFont="1" applyFill="1" applyAlignment="1">
      <alignment horizontal="left" vertical="center" wrapText="1" indent="1"/>
    </xf>
    <xf numFmtId="49" fontId="13" fillId="5" borderId="0" xfId="0" applyNumberFormat="1" applyFont="1" applyFill="1" applyAlignment="1">
      <alignment horizontal="left" vertical="center" wrapText="1"/>
    </xf>
    <xf numFmtId="49" fontId="13" fillId="5" borderId="16" xfId="0" applyNumberFormat="1" applyFont="1" applyFill="1" applyBorder="1" applyAlignment="1">
      <alignment vertical="center" wrapText="1"/>
    </xf>
    <xf numFmtId="49" fontId="17" fillId="5" borderId="40" xfId="0" applyNumberFormat="1" applyFont="1" applyFill="1" applyBorder="1" applyAlignment="1">
      <alignment horizontal="center" vertical="center" wrapText="1"/>
    </xf>
    <xf numFmtId="49" fontId="17" fillId="5" borderId="40" xfId="0" applyNumberFormat="1" applyFont="1" applyFill="1" applyBorder="1" applyAlignment="1">
      <alignment vertical="center" wrapText="1"/>
    </xf>
    <xf numFmtId="49" fontId="13" fillId="5" borderId="9" xfId="0" applyNumberFormat="1" applyFont="1" applyFill="1" applyBorder="1" applyAlignment="1">
      <alignment horizontal="center" vertical="center" wrapText="1"/>
    </xf>
    <xf numFmtId="49" fontId="13" fillId="5" borderId="9" xfId="0" applyNumberFormat="1" applyFont="1" applyFill="1" applyBorder="1" applyAlignment="1">
      <alignment vertical="center" wrapText="1"/>
    </xf>
    <xf numFmtId="0" fontId="21" fillId="5" borderId="0" xfId="0" applyFont="1" applyFill="1" applyAlignment="1">
      <alignment horizontal="center"/>
    </xf>
    <xf numFmtId="0" fontId="13" fillId="5" borderId="0" xfId="0" applyFont="1" applyFill="1"/>
    <xf numFmtId="49" fontId="19" fillId="5" borderId="9" xfId="0" applyNumberFormat="1" applyFont="1" applyFill="1" applyBorder="1" applyAlignment="1">
      <alignment horizontal="center"/>
    </xf>
    <xf numFmtId="166" fontId="14" fillId="5" borderId="14" xfId="1" applyNumberFormat="1" applyFont="1" applyFill="1" applyBorder="1" applyAlignment="1">
      <alignment horizontal="center"/>
    </xf>
    <xf numFmtId="49" fontId="13" fillId="5" borderId="0" xfId="0" applyNumberFormat="1" applyFont="1" applyFill="1" applyAlignment="1">
      <alignment horizontal="center"/>
    </xf>
    <xf numFmtId="164" fontId="13" fillId="5" borderId="0" xfId="4" applyNumberFormat="1" applyFont="1" applyFill="1" applyAlignment="1">
      <alignment horizontal="right"/>
    </xf>
    <xf numFmtId="0" fontId="15" fillId="5" borderId="0" xfId="0" applyFont="1" applyFill="1"/>
    <xf numFmtId="0" fontId="17" fillId="5" borderId="0" xfId="0" applyFont="1" applyFill="1"/>
    <xf numFmtId="0" fontId="13" fillId="5" borderId="0" xfId="0" applyFont="1" applyFill="1" applyAlignment="1">
      <alignment horizontal="center"/>
    </xf>
    <xf numFmtId="166" fontId="25" fillId="5" borderId="14" xfId="1" applyNumberFormat="1" applyFont="1" applyFill="1" applyBorder="1" applyAlignment="1">
      <alignment horizontal="center"/>
    </xf>
    <xf numFmtId="0" fontId="19" fillId="5" borderId="4" xfId="0" applyFont="1" applyFill="1" applyBorder="1" applyAlignment="1">
      <alignment horizontal="left" wrapText="1"/>
    </xf>
    <xf numFmtId="165" fontId="15" fillId="5" borderId="0" xfId="4" applyFont="1" applyFill="1"/>
    <xf numFmtId="165" fontId="17" fillId="5" borderId="0" xfId="4" applyFont="1" applyFill="1"/>
    <xf numFmtId="0" fontId="28" fillId="5" borderId="0" xfId="0" applyFont="1" applyFill="1" applyAlignment="1">
      <alignment vertical="center"/>
    </xf>
    <xf numFmtId="0" fontId="30" fillId="7" borderId="14" xfId="0" applyFont="1" applyFill="1" applyBorder="1" applyAlignment="1">
      <alignment horizontal="center" vertical="center" wrapText="1"/>
    </xf>
    <xf numFmtId="0" fontId="30" fillId="5" borderId="9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justify" vertical="center" wrapText="1"/>
    </xf>
    <xf numFmtId="165" fontId="28" fillId="5" borderId="9" xfId="4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horizontal="center" vertical="center" wrapText="1"/>
    </xf>
    <xf numFmtId="0" fontId="28" fillId="5" borderId="9" xfId="0" applyFont="1" applyFill="1" applyBorder="1" applyAlignment="1">
      <alignment horizontal="left" vertical="center" wrapText="1"/>
    </xf>
    <xf numFmtId="0" fontId="30" fillId="5" borderId="2" xfId="0" applyFont="1" applyFill="1" applyBorder="1" applyAlignment="1">
      <alignment horizontal="center" vertical="center"/>
    </xf>
    <xf numFmtId="0" fontId="28" fillId="5" borderId="2" xfId="0" applyFont="1" applyFill="1" applyBorder="1" applyAlignment="1">
      <alignment horizontal="justify" vertical="center" wrapText="1"/>
    </xf>
    <xf numFmtId="165" fontId="28" fillId="5" borderId="2" xfId="4" applyFont="1" applyFill="1" applyBorder="1" applyAlignment="1">
      <alignment horizontal="center" vertical="center"/>
    </xf>
    <xf numFmtId="0" fontId="30" fillId="5" borderId="3" xfId="0" applyFont="1" applyFill="1" applyBorder="1" applyAlignment="1">
      <alignment horizontal="center" vertical="center"/>
    </xf>
    <xf numFmtId="0" fontId="28" fillId="5" borderId="3" xfId="0" applyFont="1" applyFill="1" applyBorder="1" applyAlignment="1">
      <alignment horizontal="justify" vertical="center" wrapText="1"/>
    </xf>
    <xf numFmtId="165" fontId="32" fillId="5" borderId="2" xfId="4" applyFont="1" applyFill="1" applyBorder="1" applyAlignment="1">
      <alignment horizontal="center" vertical="center"/>
    </xf>
    <xf numFmtId="165" fontId="32" fillId="5" borderId="9" xfId="4" applyFont="1" applyFill="1" applyBorder="1" applyAlignment="1">
      <alignment horizontal="center" vertical="center"/>
    </xf>
    <xf numFmtId="165" fontId="33" fillId="5" borderId="9" xfId="4" applyFont="1" applyFill="1" applyBorder="1" applyAlignment="1">
      <alignment horizontal="center" vertical="center"/>
    </xf>
    <xf numFmtId="0" fontId="31" fillId="5" borderId="0" xfId="0" applyFont="1" applyFill="1" applyAlignment="1">
      <alignment vertical="center"/>
    </xf>
    <xf numFmtId="49" fontId="28" fillId="5" borderId="0" xfId="0" applyNumberFormat="1" applyFont="1" applyFill="1" applyAlignment="1">
      <alignment horizontal="center" vertical="center"/>
    </xf>
    <xf numFmtId="0" fontId="31" fillId="8" borderId="0" xfId="0" applyFont="1" applyFill="1" applyAlignment="1">
      <alignment vertical="center" wrapText="1"/>
    </xf>
    <xf numFmtId="0" fontId="34" fillId="5" borderId="0" xfId="0" applyFont="1" applyFill="1" applyAlignment="1">
      <alignment vertical="center"/>
    </xf>
    <xf numFmtId="49" fontId="31" fillId="5" borderId="0" xfId="0" applyNumberFormat="1" applyFont="1" applyFill="1" applyAlignment="1">
      <alignment horizontal="left" vertical="center"/>
    </xf>
    <xf numFmtId="0" fontId="30" fillId="5" borderId="0" xfId="0" applyFont="1" applyFill="1" applyAlignment="1">
      <alignment vertical="center"/>
    </xf>
    <xf numFmtId="165" fontId="34" fillId="5" borderId="0" xfId="0" applyNumberFormat="1" applyFont="1" applyFill="1" applyAlignment="1">
      <alignment vertical="center"/>
    </xf>
    <xf numFmtId="164" fontId="34" fillId="5" borderId="0" xfId="0" applyNumberFormat="1" applyFont="1" applyFill="1" applyAlignment="1">
      <alignment vertical="center"/>
    </xf>
    <xf numFmtId="0" fontId="28" fillId="5" borderId="0" xfId="0" applyFont="1" applyFill="1" applyAlignment="1">
      <alignment horizontal="center" vertical="center"/>
    </xf>
    <xf numFmtId="165" fontId="30" fillId="7" borderId="16" xfId="4" applyFont="1" applyFill="1" applyBorder="1" applyAlignment="1">
      <alignment vertical="center" wrapText="1"/>
    </xf>
    <xf numFmtId="168" fontId="19" fillId="5" borderId="0" xfId="0" applyNumberFormat="1" applyFont="1" applyFill="1" applyAlignment="1">
      <alignment vertical="center"/>
    </xf>
    <xf numFmtId="168" fontId="35" fillId="5" borderId="0" xfId="0" applyNumberFormat="1" applyFont="1" applyFill="1" applyAlignment="1">
      <alignment vertical="center"/>
    </xf>
    <xf numFmtId="165" fontId="16" fillId="7" borderId="14" xfId="4" applyFont="1" applyFill="1" applyBorder="1" applyAlignment="1">
      <alignment vertical="center" wrapText="1"/>
    </xf>
    <xf numFmtId="165" fontId="13" fillId="5" borderId="9" xfId="4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justify" vertical="center" wrapText="1"/>
    </xf>
    <xf numFmtId="166" fontId="36" fillId="5" borderId="14" xfId="1" applyNumberFormat="1" applyFont="1" applyFill="1" applyBorder="1" applyAlignment="1">
      <alignment horizontal="center" vertical="center"/>
    </xf>
    <xf numFmtId="49" fontId="35" fillId="5" borderId="16" xfId="0" applyNumberFormat="1" applyFont="1" applyFill="1" applyBorder="1" applyAlignment="1">
      <alignment horizontal="center" vertical="center" wrapText="1"/>
    </xf>
    <xf numFmtId="166" fontId="13" fillId="0" borderId="0" xfId="0" applyNumberFormat="1" applyFont="1"/>
    <xf numFmtId="0" fontId="19" fillId="2" borderId="4" xfId="0" applyFont="1" applyFill="1" applyBorder="1" applyAlignment="1">
      <alignment horizontal="left" wrapText="1"/>
    </xf>
    <xf numFmtId="165" fontId="17" fillId="7" borderId="14" xfId="4" applyFont="1" applyFill="1" applyBorder="1" applyAlignment="1">
      <alignment vertical="center" wrapText="1"/>
    </xf>
    <xf numFmtId="0" fontId="15" fillId="7" borderId="35" xfId="0" applyFont="1" applyFill="1" applyBorder="1" applyAlignment="1">
      <alignment horizontal="center" vertical="center" textRotation="90" wrapText="1"/>
    </xf>
    <xf numFmtId="165" fontId="13" fillId="0" borderId="0" xfId="0" applyNumberFormat="1" applyFont="1"/>
    <xf numFmtId="0" fontId="37" fillId="5" borderId="0" xfId="0" applyFont="1" applyFill="1"/>
    <xf numFmtId="170" fontId="13" fillId="0" borderId="0" xfId="0" applyNumberFormat="1" applyFont="1"/>
    <xf numFmtId="44" fontId="13" fillId="0" borderId="0" xfId="0" applyNumberFormat="1" applyFont="1"/>
    <xf numFmtId="164" fontId="13" fillId="0" borderId="0" xfId="0" applyNumberFormat="1" applyFont="1"/>
    <xf numFmtId="171" fontId="13" fillId="0" borderId="0" xfId="0" applyNumberFormat="1" applyFont="1"/>
    <xf numFmtId="168" fontId="13" fillId="0" borderId="0" xfId="0" applyNumberFormat="1" applyFont="1"/>
    <xf numFmtId="165" fontId="28" fillId="5" borderId="0" xfId="0" applyNumberFormat="1" applyFont="1" applyFill="1" applyAlignment="1">
      <alignment vertical="center"/>
    </xf>
    <xf numFmtId="44" fontId="28" fillId="5" borderId="0" xfId="0" applyNumberFormat="1" applyFont="1" applyFill="1" applyAlignment="1">
      <alignment vertical="center"/>
    </xf>
    <xf numFmtId="0" fontId="15" fillId="7" borderId="14" xfId="0" applyFont="1" applyFill="1" applyBorder="1" applyAlignment="1">
      <alignment horizontal="center" vertical="center" textRotation="90" wrapText="1"/>
    </xf>
    <xf numFmtId="0" fontId="13" fillId="5" borderId="3" xfId="0" applyFont="1" applyFill="1" applyBorder="1" applyAlignment="1">
      <alignment horizontal="justify" vertical="center" wrapText="1"/>
    </xf>
    <xf numFmtId="165" fontId="38" fillId="0" borderId="1" xfId="4" applyFont="1" applyBorder="1"/>
    <xf numFmtId="0" fontId="30" fillId="7" borderId="35" xfId="0" applyFont="1" applyFill="1" applyBorder="1" applyAlignment="1">
      <alignment horizontal="center" vertical="center"/>
    </xf>
    <xf numFmtId="166" fontId="13" fillId="5" borderId="0" xfId="0" applyNumberFormat="1" applyFont="1" applyFill="1"/>
    <xf numFmtId="165" fontId="35" fillId="5" borderId="9" xfId="4" applyFont="1" applyFill="1" applyBorder="1" applyAlignment="1">
      <alignment horizontal="center" vertical="center"/>
    </xf>
    <xf numFmtId="165" fontId="40" fillId="5" borderId="9" xfId="4" applyFont="1" applyFill="1" applyBorder="1" applyAlignment="1">
      <alignment horizontal="center" vertical="center"/>
    </xf>
    <xf numFmtId="165" fontId="41" fillId="7" borderId="14" xfId="4" applyFont="1" applyFill="1" applyBorder="1" applyAlignment="1">
      <alignment vertical="center" wrapText="1"/>
    </xf>
    <xf numFmtId="0" fontId="16" fillId="7" borderId="25" xfId="0" applyFont="1" applyFill="1" applyBorder="1" applyAlignment="1">
      <alignment horizontal="center" vertical="center" textRotation="90" wrapText="1"/>
    </xf>
    <xf numFmtId="165" fontId="35" fillId="5" borderId="2" xfId="4" applyFont="1" applyFill="1" applyBorder="1" applyAlignment="1">
      <alignment horizontal="center" vertical="center"/>
    </xf>
    <xf numFmtId="165" fontId="42" fillId="5" borderId="9" xfId="4" applyFont="1" applyFill="1" applyBorder="1" applyAlignment="1">
      <alignment horizontal="center" vertical="center"/>
    </xf>
    <xf numFmtId="0" fontId="35" fillId="5" borderId="0" xfId="0" applyFont="1" applyFill="1" applyAlignment="1">
      <alignment vertical="center"/>
    </xf>
    <xf numFmtId="0" fontId="16" fillId="5" borderId="0" xfId="0" applyFont="1" applyFill="1" applyAlignment="1">
      <alignment vertical="center"/>
    </xf>
    <xf numFmtId="0" fontId="15" fillId="5" borderId="31" xfId="1" applyFont="1" applyFill="1" applyBorder="1" applyAlignment="1">
      <alignment horizontal="center" vertical="center" textRotation="90" wrapText="1"/>
    </xf>
    <xf numFmtId="0" fontId="15" fillId="5" borderId="32" xfId="1" applyFont="1" applyFill="1" applyBorder="1" applyAlignment="1">
      <alignment horizontal="center" vertical="center" textRotation="90" wrapText="1"/>
    </xf>
    <xf numFmtId="0" fontId="15" fillId="5" borderId="34" xfId="1" applyFont="1" applyFill="1" applyBorder="1" applyAlignment="1">
      <alignment horizontal="center" vertical="center" textRotation="90" wrapText="1"/>
    </xf>
    <xf numFmtId="0" fontId="15" fillId="5" borderId="33" xfId="1" applyFont="1" applyFill="1" applyBorder="1" applyAlignment="1">
      <alignment horizontal="center" vertical="center" textRotation="90" wrapText="1"/>
    </xf>
    <xf numFmtId="169" fontId="43" fillId="5" borderId="1" xfId="0" applyNumberFormat="1" applyFont="1" applyFill="1" applyBorder="1"/>
    <xf numFmtId="168" fontId="36" fillId="5" borderId="14" xfId="1" applyNumberFormat="1" applyFont="1" applyFill="1" applyBorder="1" applyAlignment="1">
      <alignment horizontal="right" vertical="center"/>
    </xf>
    <xf numFmtId="49" fontId="19" fillId="2" borderId="28" xfId="0" applyNumberFormat="1" applyFont="1" applyFill="1" applyBorder="1" applyAlignment="1">
      <alignment horizontal="center"/>
    </xf>
    <xf numFmtId="165" fontId="44" fillId="5" borderId="9" xfId="4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justify" vertical="center" wrapText="1"/>
    </xf>
    <xf numFmtId="0" fontId="43" fillId="0" borderId="0" xfId="0" applyFont="1"/>
    <xf numFmtId="170" fontId="13" fillId="5" borderId="0" xfId="0" applyNumberFormat="1" applyFont="1" applyFill="1" applyAlignment="1">
      <alignment vertical="center"/>
    </xf>
    <xf numFmtId="0" fontId="4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19" fillId="5" borderId="0" xfId="0" applyFont="1" applyFill="1" applyAlignment="1">
      <alignment vertical="center"/>
    </xf>
    <xf numFmtId="166" fontId="19" fillId="0" borderId="0" xfId="0" applyNumberFormat="1" applyFont="1"/>
    <xf numFmtId="164" fontId="19" fillId="0" borderId="0" xfId="0" applyNumberFormat="1" applyFont="1"/>
    <xf numFmtId="170" fontId="19" fillId="0" borderId="0" xfId="0" applyNumberFormat="1" applyFont="1"/>
    <xf numFmtId="0" fontId="19" fillId="5" borderId="0" xfId="0" applyFont="1" applyFill="1"/>
    <xf numFmtId="170" fontId="19" fillId="5" borderId="0" xfId="0" applyNumberFormat="1" applyFont="1" applyFill="1"/>
    <xf numFmtId="166" fontId="20" fillId="5" borderId="14" xfId="1" applyNumberFormat="1" applyFont="1" applyFill="1" applyBorder="1" applyAlignment="1">
      <alignment horizontal="center" vertical="center"/>
    </xf>
    <xf numFmtId="49" fontId="13" fillId="5" borderId="0" xfId="0" applyNumberFormat="1" applyFont="1" applyFill="1" applyAlignment="1">
      <alignment horizontal="left" vertical="center" wrapText="1" indent="1"/>
    </xf>
    <xf numFmtId="49" fontId="17" fillId="5" borderId="38" xfId="0" applyNumberFormat="1" applyFont="1" applyFill="1" applyBorder="1" applyAlignment="1">
      <alignment horizontal="left" vertical="center" wrapText="1" indent="1"/>
    </xf>
    <xf numFmtId="49" fontId="17" fillId="5" borderId="39" xfId="0" applyNumberFormat="1" applyFont="1" applyFill="1" applyBorder="1" applyAlignment="1">
      <alignment horizontal="left" vertical="center" wrapText="1" indent="1"/>
    </xf>
    <xf numFmtId="49" fontId="17" fillId="5" borderId="15" xfId="0" applyNumberFormat="1" applyFont="1" applyFill="1" applyBorder="1" applyAlignment="1">
      <alignment horizontal="center" vertical="center" wrapText="1"/>
    </xf>
    <xf numFmtId="49" fontId="17" fillId="5" borderId="16" xfId="0" applyNumberFormat="1" applyFont="1" applyFill="1" applyBorder="1" applyAlignment="1">
      <alignment horizontal="center" vertical="center" wrapText="1"/>
    </xf>
    <xf numFmtId="49" fontId="18" fillId="5" borderId="0" xfId="0" applyNumberFormat="1" applyFont="1" applyFill="1" applyAlignment="1">
      <alignment horizontal="left" vertical="center" wrapText="1"/>
    </xf>
    <xf numFmtId="49" fontId="17" fillId="5" borderId="40" xfId="0" applyNumberFormat="1" applyFont="1" applyFill="1" applyBorder="1" applyAlignment="1">
      <alignment horizontal="center" vertical="center" wrapText="1"/>
    </xf>
    <xf numFmtId="49" fontId="17" fillId="5" borderId="9" xfId="0" applyNumberFormat="1" applyFont="1" applyFill="1" applyBorder="1" applyAlignment="1">
      <alignment horizontal="center" vertical="center" wrapText="1"/>
    </xf>
    <xf numFmtId="49" fontId="12" fillId="5" borderId="0" xfId="0" applyNumberFormat="1" applyFont="1" applyFill="1" applyAlignment="1">
      <alignment horizontal="center" vertical="center" wrapText="1"/>
    </xf>
    <xf numFmtId="49" fontId="14" fillId="5" borderId="0" xfId="0" applyNumberFormat="1" applyFont="1" applyFill="1" applyAlignment="1">
      <alignment horizontal="center" vertical="center" wrapText="1"/>
    </xf>
    <xf numFmtId="49" fontId="15" fillId="5" borderId="37" xfId="0" applyNumberFormat="1" applyFont="1" applyFill="1" applyBorder="1" applyAlignment="1">
      <alignment horizontal="center" vertical="center" wrapText="1"/>
    </xf>
    <xf numFmtId="49" fontId="17" fillId="5" borderId="40" xfId="0" applyNumberFormat="1" applyFont="1" applyFill="1" applyBorder="1" applyAlignment="1">
      <alignment horizontal="left" vertical="center" wrapText="1" indent="1"/>
    </xf>
    <xf numFmtId="49" fontId="17" fillId="5" borderId="9" xfId="0" applyNumberFormat="1" applyFont="1" applyFill="1" applyBorder="1" applyAlignment="1">
      <alignment horizontal="left" vertical="center" wrapText="1" indent="1"/>
    </xf>
    <xf numFmtId="49" fontId="15" fillId="5" borderId="0" xfId="0" applyNumberFormat="1" applyFont="1" applyFill="1" applyAlignment="1">
      <alignment horizontal="left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15" fillId="5" borderId="36" xfId="0" applyFont="1" applyFill="1" applyBorder="1" applyAlignment="1">
      <alignment horizontal="center" vertical="center" wrapText="1"/>
    </xf>
    <xf numFmtId="49" fontId="15" fillId="5" borderId="0" xfId="0" applyNumberFormat="1" applyFont="1" applyFill="1" applyAlignment="1">
      <alignment horizontal="center" vertical="center" wrapText="1"/>
    </xf>
    <xf numFmtId="0" fontId="31" fillId="6" borderId="25" xfId="0" applyFont="1" applyFill="1" applyBorder="1" applyAlignment="1">
      <alignment horizontal="center" vertical="center" wrapText="1"/>
    </xf>
    <xf numFmtId="0" fontId="31" fillId="6" borderId="35" xfId="0" applyFont="1" applyFill="1" applyBorder="1" applyAlignment="1">
      <alignment horizontal="center" vertical="center" wrapText="1"/>
    </xf>
    <xf numFmtId="49" fontId="28" fillId="5" borderId="0" xfId="0" applyNumberFormat="1" applyFont="1" applyFill="1" applyAlignment="1">
      <alignment horizontal="justify" vertical="center"/>
    </xf>
    <xf numFmtId="49" fontId="13" fillId="5" borderId="0" xfId="0" applyNumberFormat="1" applyFont="1" applyFill="1" applyAlignment="1">
      <alignment horizontal="justify" vertical="center"/>
    </xf>
    <xf numFmtId="0" fontId="29" fillId="5" borderId="0" xfId="0" applyFont="1" applyFill="1" applyAlignment="1">
      <alignment horizontal="center" vertical="center"/>
    </xf>
    <xf numFmtId="0" fontId="31" fillId="7" borderId="41" xfId="0" applyFont="1" applyFill="1" applyBorder="1" applyAlignment="1">
      <alignment horizontal="center" vertical="center" textRotation="90" wrapText="1"/>
    </xf>
    <xf numFmtId="0" fontId="31" fillId="7" borderId="38" xfId="0" applyFont="1" applyFill="1" applyBorder="1" applyAlignment="1">
      <alignment horizontal="center" vertical="center" textRotation="90" wrapText="1"/>
    </xf>
    <xf numFmtId="0" fontId="31" fillId="7" borderId="39" xfId="0" applyFont="1" applyFill="1" applyBorder="1" applyAlignment="1">
      <alignment horizontal="center" vertical="center" textRotation="90" wrapText="1"/>
    </xf>
    <xf numFmtId="0" fontId="27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30" fillId="5" borderId="37" xfId="0" applyFont="1" applyFill="1" applyBorder="1" applyAlignment="1">
      <alignment horizontal="center" vertical="center"/>
    </xf>
    <xf numFmtId="0" fontId="31" fillId="6" borderId="40" xfId="0" applyFont="1" applyFill="1" applyBorder="1" applyAlignment="1">
      <alignment horizontal="center" vertical="center" wrapText="1"/>
    </xf>
    <xf numFmtId="0" fontId="31" fillId="6" borderId="15" xfId="0" applyFont="1" applyFill="1" applyBorder="1" applyAlignment="1">
      <alignment horizontal="center" vertical="center" wrapText="1"/>
    </xf>
    <xf numFmtId="0" fontId="31" fillId="6" borderId="16" xfId="0" applyFont="1" applyFill="1" applyBorder="1" applyAlignment="1">
      <alignment horizontal="center" vertical="center" wrapText="1"/>
    </xf>
    <xf numFmtId="0" fontId="31" fillId="7" borderId="25" xfId="0" applyFont="1" applyFill="1" applyBorder="1" applyAlignment="1">
      <alignment horizontal="center" vertical="center"/>
    </xf>
    <xf numFmtId="0" fontId="31" fillId="7" borderId="36" xfId="0" applyFont="1" applyFill="1" applyBorder="1" applyAlignment="1">
      <alignment horizontal="center" vertical="center"/>
    </xf>
    <xf numFmtId="0" fontId="31" fillId="7" borderId="35" xfId="0" applyFont="1" applyFill="1" applyBorder="1" applyAlignment="1">
      <alignment horizontal="center" vertical="center"/>
    </xf>
    <xf numFmtId="0" fontId="31" fillId="7" borderId="40" xfId="0" applyFont="1" applyFill="1" applyBorder="1" applyAlignment="1" applyProtection="1">
      <alignment horizontal="center" vertical="center" textRotation="90" wrapText="1"/>
      <protection locked="0" hidden="1"/>
    </xf>
    <xf numFmtId="0" fontId="31" fillId="7" borderId="15" xfId="0" applyFont="1" applyFill="1" applyBorder="1" applyAlignment="1" applyProtection="1">
      <alignment horizontal="center" vertical="center" textRotation="90" wrapText="1"/>
      <protection locked="0" hidden="1"/>
    </xf>
    <xf numFmtId="0" fontId="31" fillId="7" borderId="16" xfId="0" applyFont="1" applyFill="1" applyBorder="1" applyAlignment="1" applyProtection="1">
      <alignment horizontal="center" vertical="center" textRotation="90" wrapText="1"/>
      <protection locked="0" hidden="1"/>
    </xf>
    <xf numFmtId="0" fontId="31" fillId="6" borderId="40" xfId="0" applyFont="1" applyFill="1" applyBorder="1" applyAlignment="1">
      <alignment horizontal="center" vertical="center" textRotation="90" wrapText="1"/>
    </xf>
    <xf numFmtId="0" fontId="31" fillId="6" borderId="15" xfId="0" applyFont="1" applyFill="1" applyBorder="1" applyAlignment="1">
      <alignment horizontal="center" vertical="center" textRotation="90" wrapText="1"/>
    </xf>
    <xf numFmtId="0" fontId="31" fillId="6" borderId="16" xfId="0" applyFont="1" applyFill="1" applyBorder="1" applyAlignment="1">
      <alignment horizontal="center" vertical="center" textRotation="90" wrapText="1"/>
    </xf>
    <xf numFmtId="0" fontId="17" fillId="7" borderId="25" xfId="0" applyFont="1" applyFill="1" applyBorder="1" applyAlignment="1">
      <alignment horizontal="center" vertical="center"/>
    </xf>
    <xf numFmtId="0" fontId="30" fillId="7" borderId="35" xfId="0" applyFont="1" applyFill="1" applyBorder="1" applyAlignment="1">
      <alignment horizontal="center" vertical="center"/>
    </xf>
    <xf numFmtId="49" fontId="19" fillId="5" borderId="0" xfId="0" applyNumberFormat="1" applyFont="1" applyFill="1" applyAlignment="1">
      <alignment horizontal="left" vertical="center"/>
    </xf>
    <xf numFmtId="0" fontId="15" fillId="5" borderId="0" xfId="0" applyFont="1" applyFill="1" applyAlignment="1">
      <alignment horizontal="center" vertical="center"/>
    </xf>
    <xf numFmtId="49" fontId="14" fillId="5" borderId="0" xfId="0" applyNumberFormat="1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5" fillId="5" borderId="37" xfId="0" applyFont="1" applyFill="1" applyBorder="1" applyAlignment="1">
      <alignment horizontal="left" vertical="center"/>
    </xf>
    <xf numFmtId="0" fontId="15" fillId="5" borderId="25" xfId="1" applyFont="1" applyFill="1" applyBorder="1" applyAlignment="1">
      <alignment horizontal="center" vertical="center" wrapText="1"/>
    </xf>
    <xf numFmtId="0" fontId="15" fillId="5" borderId="36" xfId="1" applyFont="1" applyFill="1" applyBorder="1" applyAlignment="1">
      <alignment horizontal="center" vertical="center" wrapText="1"/>
    </xf>
    <xf numFmtId="0" fontId="15" fillId="5" borderId="40" xfId="1" applyFont="1" applyFill="1" applyBorder="1" applyAlignment="1">
      <alignment horizontal="center" vertical="center" wrapText="1"/>
    </xf>
    <xf numFmtId="0" fontId="15" fillId="5" borderId="16" xfId="1" applyFont="1" applyFill="1" applyBorder="1" applyAlignment="1">
      <alignment horizontal="center" vertical="center" wrapText="1"/>
    </xf>
    <xf numFmtId="164" fontId="15" fillId="5" borderId="25" xfId="1" applyNumberFormat="1" applyFont="1" applyFill="1" applyBorder="1" applyAlignment="1">
      <alignment horizontal="center" vertical="center"/>
    </xf>
    <xf numFmtId="164" fontId="15" fillId="5" borderId="36" xfId="1" applyNumberFormat="1" applyFont="1" applyFill="1" applyBorder="1" applyAlignment="1">
      <alignment horizontal="center" vertical="center"/>
    </xf>
    <xf numFmtId="164" fontId="15" fillId="5" borderId="35" xfId="1" applyNumberFormat="1" applyFont="1" applyFill="1" applyBorder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15" fillId="5" borderId="40" xfId="1" applyFont="1" applyFill="1" applyBorder="1" applyAlignment="1" applyProtection="1">
      <alignment horizontal="center" vertical="center" textRotation="90" wrapText="1"/>
      <protection locked="0" hidden="1"/>
    </xf>
    <xf numFmtId="0" fontId="15" fillId="5" borderId="16" xfId="1" applyFont="1" applyFill="1" applyBorder="1" applyAlignment="1" applyProtection="1">
      <alignment horizontal="center" vertical="center" textRotation="90" wrapText="1"/>
      <protection locked="0" hidden="1"/>
    </xf>
    <xf numFmtId="0" fontId="15" fillId="5" borderId="0" xfId="0" applyFont="1" applyFill="1" applyAlignment="1">
      <alignment horizontal="left" vertical="center"/>
    </xf>
    <xf numFmtId="49" fontId="14" fillId="5" borderId="42" xfId="0" applyNumberFormat="1" applyFont="1" applyFill="1" applyBorder="1" applyAlignment="1">
      <alignment horizontal="center" vertical="center"/>
    </xf>
    <xf numFmtId="49" fontId="14" fillId="5" borderId="41" xfId="0" applyNumberFormat="1" applyFont="1" applyFill="1" applyBorder="1" applyAlignment="1">
      <alignment horizontal="center" vertical="center"/>
    </xf>
    <xf numFmtId="0" fontId="23" fillId="2" borderId="37" xfId="0" applyFont="1" applyFill="1" applyBorder="1" applyAlignment="1">
      <alignment horizontal="left" wrapText="1"/>
    </xf>
    <xf numFmtId="0" fontId="23" fillId="5" borderId="25" xfId="1" applyFont="1" applyFill="1" applyBorder="1" applyAlignment="1">
      <alignment horizontal="center" vertical="center"/>
    </xf>
    <xf numFmtId="0" fontId="23" fillId="5" borderId="36" xfId="1" applyFont="1" applyFill="1" applyBorder="1" applyAlignment="1">
      <alignment horizontal="center" vertical="center"/>
    </xf>
    <xf numFmtId="0" fontId="23" fillId="5" borderId="35" xfId="1" applyFont="1" applyFill="1" applyBorder="1" applyAlignment="1">
      <alignment horizontal="center" vertical="center"/>
    </xf>
    <xf numFmtId="0" fontId="14" fillId="5" borderId="25" xfId="1" applyFont="1" applyFill="1" applyBorder="1" applyAlignment="1">
      <alignment horizontal="center" vertical="center"/>
    </xf>
    <xf numFmtId="0" fontId="14" fillId="5" borderId="36" xfId="1" applyFont="1" applyFill="1" applyBorder="1" applyAlignment="1">
      <alignment horizontal="center" vertical="center"/>
    </xf>
    <xf numFmtId="0" fontId="14" fillId="5" borderId="35" xfId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1" fillId="2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0" fontId="23" fillId="2" borderId="0" xfId="0" applyFont="1" applyFill="1" applyAlignment="1">
      <alignment horizontal="left"/>
    </xf>
    <xf numFmtId="49" fontId="13" fillId="2" borderId="0" xfId="0" applyNumberFormat="1" applyFont="1" applyFill="1" applyAlignment="1">
      <alignment horizontal="justify"/>
    </xf>
    <xf numFmtId="0" fontId="15" fillId="2" borderId="0" xfId="0" applyFont="1" applyFill="1" applyAlignment="1">
      <alignment horizontal="left"/>
    </xf>
    <xf numFmtId="0" fontId="15" fillId="2" borderId="37" xfId="0" applyFont="1" applyFill="1" applyBorder="1" applyAlignment="1">
      <alignment horizontal="left"/>
    </xf>
    <xf numFmtId="0" fontId="23" fillId="5" borderId="25" xfId="1" applyFont="1" applyFill="1" applyBorder="1" applyAlignment="1">
      <alignment horizontal="center"/>
    </xf>
    <xf numFmtId="0" fontId="23" fillId="5" borderId="36" xfId="1" applyFont="1" applyFill="1" applyBorder="1" applyAlignment="1">
      <alignment horizontal="center"/>
    </xf>
    <xf numFmtId="0" fontId="23" fillId="5" borderId="40" xfId="1" applyFont="1" applyFill="1" applyBorder="1" applyAlignment="1">
      <alignment horizontal="center" vertical="center" wrapText="1"/>
    </xf>
    <xf numFmtId="0" fontId="23" fillId="5" borderId="16" xfId="1" applyFont="1" applyFill="1" applyBorder="1" applyAlignment="1">
      <alignment horizontal="center" vertical="center" wrapText="1"/>
    </xf>
    <xf numFmtId="0" fontId="23" fillId="5" borderId="40" xfId="1" applyFont="1" applyFill="1" applyBorder="1" applyAlignment="1" applyProtection="1">
      <alignment horizontal="center" vertical="center" textRotation="90" wrapText="1"/>
      <protection locked="0" hidden="1"/>
    </xf>
    <xf numFmtId="0" fontId="23" fillId="5" borderId="16" xfId="1" applyFont="1" applyFill="1" applyBorder="1" applyAlignment="1" applyProtection="1">
      <alignment horizontal="center" vertical="center" textRotation="90" wrapText="1"/>
      <protection locked="0" hidden="1"/>
    </xf>
    <xf numFmtId="49" fontId="19" fillId="2" borderId="0" xfId="0" applyNumberFormat="1" applyFont="1" applyFill="1" applyAlignment="1">
      <alignment horizontal="left"/>
    </xf>
    <xf numFmtId="0" fontId="14" fillId="5" borderId="25" xfId="1" applyFont="1" applyFill="1" applyBorder="1" applyAlignment="1">
      <alignment horizontal="center"/>
    </xf>
    <xf numFmtId="0" fontId="14" fillId="5" borderId="36" xfId="1" applyFont="1" applyFill="1" applyBorder="1" applyAlignment="1">
      <alignment horizontal="center"/>
    </xf>
    <xf numFmtId="0" fontId="14" fillId="5" borderId="35" xfId="1" applyFont="1" applyFill="1" applyBorder="1" applyAlignment="1">
      <alignment horizontal="center"/>
    </xf>
    <xf numFmtId="49" fontId="13" fillId="5" borderId="0" xfId="0" applyNumberFormat="1" applyFont="1" applyFill="1" applyAlignment="1">
      <alignment horizontal="justify"/>
    </xf>
    <xf numFmtId="0" fontId="14" fillId="5" borderId="0" xfId="0" applyFont="1" applyFill="1" applyAlignment="1">
      <alignment horizontal="center"/>
    </xf>
    <xf numFmtId="0" fontId="15" fillId="5" borderId="0" xfId="0" applyFont="1" applyFill="1" applyAlignment="1">
      <alignment horizontal="center"/>
    </xf>
    <xf numFmtId="0" fontId="19" fillId="5" borderId="0" xfId="0" applyFont="1" applyFill="1" applyAlignment="1">
      <alignment horizontal="center"/>
    </xf>
    <xf numFmtId="0" fontId="21" fillId="5" borderId="0" xfId="0" applyFont="1" applyFill="1" applyAlignment="1">
      <alignment horizontal="left"/>
    </xf>
    <xf numFmtId="49" fontId="19" fillId="5" borderId="0" xfId="0" applyNumberFormat="1" applyFont="1" applyFill="1" applyAlignment="1">
      <alignment horizontal="left"/>
    </xf>
    <xf numFmtId="0" fontId="15" fillId="5" borderId="0" xfId="0" applyFont="1" applyFill="1" applyAlignment="1">
      <alignment horizontal="left"/>
    </xf>
    <xf numFmtId="0" fontId="15" fillId="5" borderId="37" xfId="0" applyFont="1" applyFill="1" applyBorder="1" applyAlignment="1">
      <alignment horizontal="left"/>
    </xf>
    <xf numFmtId="0" fontId="17" fillId="5" borderId="25" xfId="1" applyFont="1" applyFill="1" applyBorder="1" applyAlignment="1">
      <alignment horizontal="center"/>
    </xf>
    <xf numFmtId="0" fontId="17" fillId="5" borderId="36" xfId="1" applyFont="1" applyFill="1" applyBorder="1" applyAlignment="1">
      <alignment horizontal="center"/>
    </xf>
    <xf numFmtId="0" fontId="14" fillId="4" borderId="25" xfId="1" applyFont="1" applyFill="1" applyBorder="1" applyAlignment="1">
      <alignment horizontal="center"/>
    </xf>
    <xf numFmtId="0" fontId="14" fillId="4" borderId="36" xfId="1" applyFont="1" applyFill="1" applyBorder="1" applyAlignment="1">
      <alignment horizontal="center"/>
    </xf>
    <xf numFmtId="0" fontId="14" fillId="4" borderId="35" xfId="1" applyFont="1" applyFill="1" applyBorder="1" applyAlignment="1">
      <alignment horizontal="center"/>
    </xf>
    <xf numFmtId="0" fontId="23" fillId="4" borderId="25" xfId="1" applyFont="1" applyFill="1" applyBorder="1" applyAlignment="1">
      <alignment horizontal="center"/>
    </xf>
    <xf numFmtId="0" fontId="23" fillId="4" borderId="36" xfId="1" applyFont="1" applyFill="1" applyBorder="1" applyAlignment="1">
      <alignment horizontal="center"/>
    </xf>
    <xf numFmtId="0" fontId="23" fillId="4" borderId="40" xfId="1" applyFont="1" applyFill="1" applyBorder="1" applyAlignment="1">
      <alignment horizontal="center" vertical="center" wrapText="1"/>
    </xf>
    <xf numFmtId="0" fontId="23" fillId="4" borderId="16" xfId="1" applyFont="1" applyFill="1" applyBorder="1" applyAlignment="1">
      <alignment horizontal="center" vertical="center" wrapText="1"/>
    </xf>
    <xf numFmtId="0" fontId="23" fillId="4" borderId="40" xfId="1" applyFont="1" applyFill="1" applyBorder="1" applyAlignment="1" applyProtection="1">
      <alignment horizontal="center" vertical="center" textRotation="90" wrapText="1"/>
      <protection locked="0" hidden="1"/>
    </xf>
    <xf numFmtId="0" fontId="23" fillId="4" borderId="16" xfId="1" applyFont="1" applyFill="1" applyBorder="1" applyAlignment="1" applyProtection="1">
      <alignment horizontal="center" vertical="center" textRotation="90" wrapText="1"/>
      <protection locked="0" hidden="1"/>
    </xf>
    <xf numFmtId="0" fontId="14" fillId="4" borderId="25" xfId="1" applyFont="1" applyFill="1" applyBorder="1" applyAlignment="1">
      <alignment horizontal="center" vertical="center"/>
    </xf>
    <xf numFmtId="0" fontId="14" fillId="4" borderId="36" xfId="1" applyFont="1" applyFill="1" applyBorder="1" applyAlignment="1">
      <alignment horizontal="center" vertical="center"/>
    </xf>
    <xf numFmtId="0" fontId="14" fillId="4" borderId="35" xfId="1" applyFont="1" applyFill="1" applyBorder="1" applyAlignment="1">
      <alignment horizontal="center" vertical="center"/>
    </xf>
    <xf numFmtId="0" fontId="19" fillId="2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15" fillId="5" borderId="25" xfId="1" applyFont="1" applyFill="1" applyBorder="1" applyAlignment="1">
      <alignment horizontal="center" vertical="center"/>
    </xf>
    <xf numFmtId="0" fontId="15" fillId="5" borderId="36" xfId="1" applyFont="1" applyFill="1" applyBorder="1" applyAlignment="1">
      <alignment horizontal="center" vertical="center"/>
    </xf>
    <xf numFmtId="0" fontId="15" fillId="5" borderId="35" xfId="1" applyFont="1" applyFill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4" borderId="40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0" fillId="4" borderId="15" xfId="0" applyFill="1" applyBorder="1"/>
    <xf numFmtId="0" fontId="0" fillId="4" borderId="16" xfId="0" applyFill="1" applyBorder="1"/>
    <xf numFmtId="0" fontId="15" fillId="4" borderId="18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51" xfId="0" applyFont="1" applyFill="1" applyBorder="1" applyAlignment="1">
      <alignment horizontal="center" vertical="center"/>
    </xf>
    <xf numFmtId="44" fontId="24" fillId="4" borderId="25" xfId="4" applyNumberFormat="1" applyFont="1" applyFill="1" applyBorder="1" applyAlignment="1">
      <alignment horizontal="left" indent="44"/>
    </xf>
    <xf numFmtId="0" fontId="0" fillId="4" borderId="36" xfId="0" applyFill="1" applyBorder="1"/>
    <xf numFmtId="0" fontId="0" fillId="4" borderId="35" xfId="0" applyFill="1" applyBorder="1"/>
    <xf numFmtId="0" fontId="15" fillId="4" borderId="41" xfId="0" applyFont="1" applyFill="1" applyBorder="1" applyAlignment="1">
      <alignment horizontal="center" vertical="center" wrapText="1"/>
    </xf>
    <xf numFmtId="0" fontId="0" fillId="4" borderId="38" xfId="0" applyFill="1" applyBorder="1"/>
    <xf numFmtId="0" fontId="0" fillId="4" borderId="39" xfId="0" applyFill="1" applyBorder="1"/>
    <xf numFmtId="0" fontId="15" fillId="4" borderId="15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0" fontId="15" fillId="4" borderId="35" xfId="0" applyFont="1" applyFill="1" applyBorder="1" applyAlignment="1">
      <alignment horizontal="center" vertical="center" wrapText="1"/>
    </xf>
    <xf numFmtId="4" fontId="6" fillId="0" borderId="29" xfId="0" applyNumberFormat="1" applyFont="1" applyBorder="1" applyAlignment="1">
      <alignment horizontal="center"/>
    </xf>
    <xf numFmtId="4" fontId="6" fillId="0" borderId="44" xfId="0" applyNumberFormat="1" applyFont="1" applyBorder="1" applyAlignment="1">
      <alignment horizontal="center"/>
    </xf>
    <xf numFmtId="4" fontId="7" fillId="0" borderId="11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4" fontId="6" fillId="0" borderId="29" xfId="0" applyNumberFormat="1" applyFont="1" applyBorder="1" applyAlignment="1">
      <alignment horizontal="center" vertical="center"/>
    </xf>
    <xf numFmtId="4" fontId="6" fillId="0" borderId="43" xfId="0" applyNumberFormat="1" applyFont="1" applyBorder="1" applyAlignment="1">
      <alignment horizontal="center" vertical="center"/>
    </xf>
    <xf numFmtId="4" fontId="6" fillId="0" borderId="44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4" fontId="6" fillId="0" borderId="45" xfId="0" applyNumberFormat="1" applyFont="1" applyBorder="1" applyAlignment="1">
      <alignment horizontal="center"/>
    </xf>
    <xf numFmtId="4" fontId="6" fillId="0" borderId="46" xfId="0" applyNumberFormat="1" applyFont="1" applyBorder="1" applyAlignment="1">
      <alignment horizontal="center"/>
    </xf>
    <xf numFmtId="4" fontId="6" fillId="0" borderId="47" xfId="0" applyNumberFormat="1" applyFont="1" applyBorder="1" applyAlignment="1">
      <alignment horizontal="center"/>
    </xf>
  </cellXfs>
  <cellStyles count="7">
    <cellStyle name="Énfasis1" xfId="1" builtinId="29"/>
    <cellStyle name="Euro" xfId="2" xr:uid="{00000000-0005-0000-0000-000001000000}"/>
    <cellStyle name="Millares 4" xfId="3" xr:uid="{00000000-0005-0000-0000-000002000000}"/>
    <cellStyle name="Moneda" xfId="4" builtinId="4"/>
    <cellStyle name="Normal" xfId="0" builtinId="0"/>
    <cellStyle name="Normal 2" xfId="5" xr:uid="{00000000-0005-0000-0000-000005000000}"/>
    <cellStyle name="Normal 4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1237" name="Rectangle 3">
          <a:extLst>
            <a:ext uri="{FF2B5EF4-FFF2-40B4-BE49-F238E27FC236}">
              <a16:creationId xmlns:a16="http://schemas.microsoft.com/office/drawing/2014/main" id="{00000000-0008-0000-0200-0000D5040000}"/>
            </a:ext>
          </a:extLst>
        </xdr:cNvPr>
        <xdr:cNvSpPr>
          <a:spLocks noChangeArrowheads="1"/>
        </xdr:cNvSpPr>
      </xdr:nvSpPr>
      <xdr:spPr bwMode="auto">
        <a:xfrm>
          <a:off x="102298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2052" name="Rectangle 4">
          <a:extLst>
            <a:ext uri="{FF2B5EF4-FFF2-40B4-BE49-F238E27FC236}">
              <a16:creationId xmlns:a16="http://schemas.microsoft.com/office/drawing/2014/main" id="{00000000-0008-0000-0200-000004080000}"/>
            </a:ext>
          </a:extLst>
        </xdr:cNvPr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4309" name="Rectangle 3">
          <a:extLst>
            <a:ext uri="{FF2B5EF4-FFF2-40B4-BE49-F238E27FC236}">
              <a16:creationId xmlns:a16="http://schemas.microsoft.com/office/drawing/2014/main" id="{00000000-0008-0000-0300-0000D5100000}"/>
            </a:ext>
          </a:extLst>
        </xdr:cNvPr>
        <xdr:cNvSpPr>
          <a:spLocks noChangeArrowheads="1"/>
        </xdr:cNvSpPr>
      </xdr:nvSpPr>
      <xdr:spPr bwMode="auto">
        <a:xfrm>
          <a:off x="72199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052" name="Rectangle 4">
          <a:extLst>
            <a:ext uri="{FF2B5EF4-FFF2-40B4-BE49-F238E27FC236}">
              <a16:creationId xmlns:a16="http://schemas.microsoft.com/office/drawing/2014/main" id="{00000000-0008-0000-0300-000004080000}"/>
            </a:ext>
          </a:extLst>
        </xdr:cNvPr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F40"/>
  <sheetViews>
    <sheetView view="pageBreakPreview" topLeftCell="A5" zoomScaleNormal="100" zoomScaleSheetLayoutView="100" workbookViewId="0">
      <selection activeCell="J10" sqref="J10"/>
    </sheetView>
  </sheetViews>
  <sheetFormatPr baseColWidth="10" defaultColWidth="11.42578125" defaultRowHeight="12.75" x14ac:dyDescent="0.2"/>
  <cols>
    <col min="1" max="1" width="9.7109375" style="28" customWidth="1"/>
    <col min="2" max="2" width="10.5703125" style="28" customWidth="1"/>
    <col min="3" max="3" width="39" style="28" customWidth="1"/>
    <col min="4" max="4" width="29.28515625" style="28" customWidth="1"/>
    <col min="5" max="16384" width="11.42578125" style="28"/>
  </cols>
  <sheetData>
    <row r="1" spans="1:6" ht="22.5" customHeight="1" x14ac:dyDescent="0.2">
      <c r="A1" s="277" t="s">
        <v>290</v>
      </c>
      <c r="B1" s="277"/>
      <c r="C1" s="277"/>
      <c r="D1" s="277"/>
      <c r="E1" s="151"/>
      <c r="F1" s="151"/>
    </row>
    <row r="2" spans="1:6" ht="24.75" customHeight="1" x14ac:dyDescent="0.2">
      <c r="A2" s="278" t="s">
        <v>288</v>
      </c>
      <c r="B2" s="278"/>
      <c r="C2" s="278"/>
      <c r="D2" s="278"/>
      <c r="E2" s="151"/>
      <c r="F2" s="151"/>
    </row>
    <row r="3" spans="1:6" ht="26.25" customHeight="1" thickBot="1" x14ac:dyDescent="0.25">
      <c r="A3" s="279" t="s">
        <v>367</v>
      </c>
      <c r="B3" s="279"/>
      <c r="C3" s="279"/>
      <c r="D3" s="279"/>
      <c r="E3" s="151"/>
      <c r="F3" s="151"/>
    </row>
    <row r="4" spans="1:6" s="29" customFormat="1" ht="45" customHeight="1" thickBot="1" x14ac:dyDescent="0.25">
      <c r="A4" s="159" t="s">
        <v>98</v>
      </c>
      <c r="B4" s="146" t="s">
        <v>99</v>
      </c>
      <c r="C4" s="146" t="s">
        <v>79</v>
      </c>
      <c r="D4" s="160" t="s">
        <v>100</v>
      </c>
      <c r="E4" s="147"/>
      <c r="F4" s="147"/>
    </row>
    <row r="5" spans="1:6" ht="45" customHeight="1" x14ac:dyDescent="0.2">
      <c r="A5" s="275" t="s">
        <v>43</v>
      </c>
      <c r="B5" s="173"/>
      <c r="C5" s="174" t="s">
        <v>327</v>
      </c>
      <c r="D5" s="280" t="s">
        <v>101</v>
      </c>
      <c r="E5" s="151"/>
      <c r="F5" s="151"/>
    </row>
    <row r="6" spans="1:6" ht="23.25" customHeight="1" x14ac:dyDescent="0.2">
      <c r="A6" s="276"/>
      <c r="B6" s="175" t="s">
        <v>76</v>
      </c>
      <c r="C6" s="176" t="s">
        <v>326</v>
      </c>
      <c r="D6" s="281"/>
      <c r="E6" s="151"/>
      <c r="F6" s="151"/>
    </row>
    <row r="7" spans="1:6" ht="45" customHeight="1" x14ac:dyDescent="0.2">
      <c r="A7" s="272" t="s">
        <v>46</v>
      </c>
      <c r="B7" s="161"/>
      <c r="C7" s="162" t="s">
        <v>328</v>
      </c>
      <c r="D7" s="270" t="s">
        <v>102</v>
      </c>
      <c r="E7" s="151"/>
      <c r="F7" s="151"/>
    </row>
    <row r="8" spans="1:6" ht="18" customHeight="1" x14ac:dyDescent="0.2">
      <c r="A8" s="272"/>
      <c r="B8" s="163" t="s">
        <v>72</v>
      </c>
      <c r="C8" s="164" t="s">
        <v>329</v>
      </c>
      <c r="D8" s="270"/>
      <c r="E8" s="151"/>
      <c r="F8" s="151"/>
    </row>
    <row r="9" spans="1:6" ht="18" customHeight="1" x14ac:dyDescent="0.2">
      <c r="A9" s="272"/>
      <c r="B9" s="163"/>
      <c r="C9" s="162"/>
      <c r="D9" s="270"/>
      <c r="E9" s="151"/>
      <c r="F9" s="151" t="s">
        <v>248</v>
      </c>
    </row>
    <row r="10" spans="1:6" ht="27.75" customHeight="1" thickBot="1" x14ac:dyDescent="0.25">
      <c r="A10" s="273"/>
      <c r="B10" s="221"/>
      <c r="C10" s="172"/>
      <c r="D10" s="271"/>
      <c r="E10" s="151"/>
      <c r="F10" s="151"/>
    </row>
    <row r="11" spans="1:6" ht="15" customHeight="1" x14ac:dyDescent="0.2">
      <c r="A11" s="165"/>
      <c r="B11" s="165"/>
      <c r="C11" s="166"/>
      <c r="D11" s="166"/>
      <c r="E11" s="151"/>
      <c r="F11" s="151"/>
    </row>
    <row r="12" spans="1:6" ht="15" customHeight="1" x14ac:dyDescent="0.2">
      <c r="A12" s="165"/>
      <c r="B12" s="165"/>
      <c r="C12" s="166"/>
      <c r="D12" s="166"/>
      <c r="E12" s="151"/>
      <c r="F12" s="151"/>
    </row>
    <row r="13" spans="1:6" s="30" customFormat="1" ht="26.25" customHeight="1" x14ac:dyDescent="0.2">
      <c r="A13" s="274" t="s">
        <v>103</v>
      </c>
      <c r="B13" s="274"/>
      <c r="C13" s="274"/>
      <c r="D13" s="167" t="s">
        <v>104</v>
      </c>
      <c r="E13" s="168"/>
      <c r="F13" s="168"/>
    </row>
    <row r="14" spans="1:6" ht="15" customHeight="1" x14ac:dyDescent="0.2">
      <c r="A14" s="166"/>
      <c r="B14" s="166"/>
      <c r="C14" s="166"/>
      <c r="D14" s="166"/>
      <c r="E14" s="151"/>
      <c r="F14" s="151"/>
    </row>
    <row r="15" spans="1:6" ht="15" customHeight="1" x14ac:dyDescent="0.2">
      <c r="A15" s="169" t="s">
        <v>80</v>
      </c>
      <c r="B15" s="269" t="s">
        <v>81</v>
      </c>
      <c r="C15" s="269"/>
      <c r="D15" s="166" t="s">
        <v>105</v>
      </c>
      <c r="E15" s="151"/>
      <c r="F15" s="151"/>
    </row>
    <row r="16" spans="1:6" ht="15" customHeight="1" x14ac:dyDescent="0.2">
      <c r="A16" s="169"/>
      <c r="B16" s="170"/>
      <c r="C16" s="171"/>
      <c r="D16" s="166"/>
      <c r="E16" s="151"/>
      <c r="F16" s="151"/>
    </row>
    <row r="17" spans="1:6" ht="15" customHeight="1" x14ac:dyDescent="0.2">
      <c r="A17" s="169" t="s">
        <v>82</v>
      </c>
      <c r="B17" s="269" t="s">
        <v>83</v>
      </c>
      <c r="C17" s="269"/>
      <c r="D17" s="166" t="s">
        <v>106</v>
      </c>
      <c r="E17" s="151"/>
      <c r="F17" s="151"/>
    </row>
    <row r="18" spans="1:6" ht="15" customHeight="1" x14ac:dyDescent="0.2">
      <c r="A18" s="169"/>
      <c r="B18" s="170"/>
      <c r="C18" s="171"/>
      <c r="D18" s="166"/>
      <c r="E18" s="151"/>
      <c r="F18" s="151"/>
    </row>
    <row r="19" spans="1:6" ht="15" customHeight="1" x14ac:dyDescent="0.2">
      <c r="A19" s="169" t="s">
        <v>84</v>
      </c>
      <c r="B19" s="269" t="s">
        <v>85</v>
      </c>
      <c r="C19" s="269"/>
      <c r="D19" s="166" t="s">
        <v>330</v>
      </c>
      <c r="E19" s="151"/>
      <c r="F19" s="151"/>
    </row>
    <row r="20" spans="1:6" ht="15" customHeight="1" x14ac:dyDescent="0.2">
      <c r="A20" s="166"/>
      <c r="B20" s="166"/>
      <c r="C20" s="166"/>
      <c r="D20" s="166"/>
      <c r="E20" s="151"/>
      <c r="F20" s="151"/>
    </row>
    <row r="21" spans="1:6" ht="15" customHeight="1" x14ac:dyDescent="0.2">
      <c r="A21" s="166"/>
      <c r="B21" s="166"/>
      <c r="C21" s="166"/>
      <c r="D21" s="166" t="s">
        <v>107</v>
      </c>
      <c r="E21" s="151"/>
      <c r="F21" s="151"/>
    </row>
    <row r="22" spans="1:6" ht="15" customHeight="1" x14ac:dyDescent="0.2">
      <c r="A22" s="166"/>
      <c r="B22" s="166"/>
      <c r="C22" s="166"/>
      <c r="D22" s="166"/>
      <c r="E22" s="151"/>
      <c r="F22" s="151"/>
    </row>
    <row r="23" spans="1:6" ht="15" customHeight="1" x14ac:dyDescent="0.2">
      <c r="A23" s="166"/>
      <c r="B23" s="166"/>
      <c r="C23" s="166"/>
      <c r="D23" s="166"/>
      <c r="E23" s="151"/>
      <c r="F23" s="151"/>
    </row>
    <row r="24" spans="1:6" ht="15" customHeight="1" x14ac:dyDescent="0.2">
      <c r="A24" s="166"/>
      <c r="B24" s="166"/>
      <c r="C24" s="166"/>
      <c r="D24" s="166"/>
      <c r="E24" s="151"/>
      <c r="F24" s="151"/>
    </row>
    <row r="25" spans="1:6" ht="15" customHeight="1" x14ac:dyDescent="0.2">
      <c r="A25" s="166"/>
      <c r="B25" s="166"/>
      <c r="C25" s="166"/>
      <c r="D25" s="166"/>
      <c r="E25" s="151"/>
      <c r="F25" s="151"/>
    </row>
    <row r="26" spans="1:6" ht="15" customHeight="1" x14ac:dyDescent="0.2">
      <c r="A26" s="166"/>
      <c r="B26" s="166"/>
      <c r="C26" s="166"/>
      <c r="D26" s="166"/>
      <c r="E26" s="151"/>
      <c r="F26" s="151"/>
    </row>
    <row r="27" spans="1:6" ht="15" customHeight="1" x14ac:dyDescent="0.2">
      <c r="A27" s="166"/>
      <c r="B27" s="166"/>
      <c r="C27" s="166"/>
      <c r="D27" s="166"/>
      <c r="E27" s="151"/>
      <c r="F27" s="151"/>
    </row>
    <row r="28" spans="1:6" ht="15" customHeight="1" x14ac:dyDescent="0.2">
      <c r="A28" s="166"/>
      <c r="B28" s="166"/>
      <c r="C28" s="166"/>
      <c r="D28" s="166"/>
      <c r="E28" s="151"/>
      <c r="F28" s="151"/>
    </row>
    <row r="29" spans="1:6" ht="15" customHeight="1" x14ac:dyDescent="0.2">
      <c r="A29" s="166"/>
      <c r="B29" s="166"/>
      <c r="C29" s="166"/>
      <c r="D29" s="166"/>
      <c r="E29" s="151"/>
      <c r="F29" s="151"/>
    </row>
    <row r="30" spans="1:6" ht="15" customHeight="1" x14ac:dyDescent="0.2">
      <c r="A30" s="166"/>
      <c r="B30" s="166"/>
      <c r="C30" s="166"/>
      <c r="D30" s="166"/>
      <c r="E30" s="151"/>
      <c r="F30" s="151"/>
    </row>
    <row r="31" spans="1:6" ht="15" customHeight="1" x14ac:dyDescent="0.2">
      <c r="A31" s="166"/>
      <c r="B31" s="166"/>
      <c r="C31" s="166"/>
      <c r="D31" s="166"/>
      <c r="E31" s="151"/>
      <c r="F31" s="151"/>
    </row>
    <row r="32" spans="1:6" ht="15" customHeight="1" x14ac:dyDescent="0.2">
      <c r="A32" s="166"/>
      <c r="B32" s="166"/>
      <c r="C32" s="166"/>
      <c r="D32" s="166"/>
      <c r="E32" s="151"/>
      <c r="F32" s="151"/>
    </row>
    <row r="33" spans="1:6" ht="15" customHeight="1" x14ac:dyDescent="0.2">
      <c r="A33" s="166"/>
      <c r="B33" s="166"/>
      <c r="C33" s="166"/>
      <c r="D33" s="166"/>
      <c r="E33" s="151"/>
      <c r="F33" s="151"/>
    </row>
    <row r="34" spans="1:6" ht="15" customHeight="1" x14ac:dyDescent="0.2">
      <c r="A34" s="166"/>
      <c r="B34" s="166"/>
      <c r="C34" s="166"/>
      <c r="D34" s="166"/>
      <c r="E34" s="151"/>
      <c r="F34" s="151"/>
    </row>
    <row r="35" spans="1:6" ht="15" customHeight="1" x14ac:dyDescent="0.2">
      <c r="A35" s="166"/>
      <c r="B35" s="166"/>
      <c r="C35" s="166"/>
      <c r="D35" s="166"/>
      <c r="E35" s="151"/>
      <c r="F35" s="151"/>
    </row>
    <row r="36" spans="1:6" ht="15" customHeight="1" x14ac:dyDescent="0.2">
      <c r="A36" s="166"/>
      <c r="B36" s="166"/>
      <c r="C36" s="166"/>
      <c r="D36" s="166"/>
      <c r="E36" s="151"/>
      <c r="F36" s="151"/>
    </row>
    <row r="37" spans="1:6" ht="15" customHeight="1" x14ac:dyDescent="0.2">
      <c r="A37" s="151"/>
      <c r="B37" s="151"/>
      <c r="C37" s="151"/>
      <c r="D37" s="151"/>
      <c r="E37" s="151"/>
      <c r="F37" s="151"/>
    </row>
    <row r="38" spans="1:6" ht="15" customHeight="1" x14ac:dyDescent="0.2">
      <c r="A38" s="151"/>
      <c r="B38" s="151"/>
      <c r="C38" s="151"/>
      <c r="D38" s="151"/>
      <c r="E38" s="151"/>
      <c r="F38" s="151"/>
    </row>
    <row r="39" spans="1:6" ht="15" customHeight="1" x14ac:dyDescent="0.2">
      <c r="A39" s="151"/>
      <c r="B39" s="151"/>
      <c r="C39" s="151"/>
      <c r="D39" s="151"/>
      <c r="E39" s="151"/>
      <c r="F39" s="151"/>
    </row>
    <row r="40" spans="1:6" ht="15" customHeight="1" x14ac:dyDescent="0.2">
      <c r="A40" s="151"/>
      <c r="B40" s="151"/>
      <c r="C40" s="151"/>
      <c r="D40" s="151"/>
      <c r="E40" s="151"/>
      <c r="F40" s="151"/>
    </row>
  </sheetData>
  <mergeCells count="12">
    <mergeCell ref="A5:A6"/>
    <mergeCell ref="A1:D1"/>
    <mergeCell ref="A2:D2"/>
    <mergeCell ref="A3:D3"/>
    <mergeCell ref="D5:D6"/>
    <mergeCell ref="B17:C17"/>
    <mergeCell ref="B19:C19"/>
    <mergeCell ref="D7:D10"/>
    <mergeCell ref="A7:A8"/>
    <mergeCell ref="A9:A10"/>
    <mergeCell ref="A13:C13"/>
    <mergeCell ref="B15:C15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4294967293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M34"/>
  <sheetViews>
    <sheetView view="pageBreakPreview" topLeftCell="A28" zoomScale="106" zoomScaleSheetLayoutView="106" workbookViewId="0">
      <selection activeCell="J26" sqref="J26"/>
    </sheetView>
  </sheetViews>
  <sheetFormatPr baseColWidth="10" defaultColWidth="11.42578125" defaultRowHeight="12.75" x14ac:dyDescent="0.2"/>
  <cols>
    <col min="1" max="1" width="4.5703125" style="81" customWidth="1"/>
    <col min="2" max="2" width="4.42578125" style="81" customWidth="1"/>
    <col min="3" max="4" width="4.5703125" style="81" customWidth="1"/>
    <col min="5" max="5" width="6.140625" style="81" customWidth="1"/>
    <col min="6" max="6" width="10.28515625" style="81" customWidth="1"/>
    <col min="7" max="7" width="44.140625" style="77" customWidth="1"/>
    <col min="8" max="8" width="19.28515625" style="80" customWidth="1"/>
    <col min="9" max="11" width="11.42578125" style="60"/>
    <col min="12" max="13" width="12.85546875" style="60" bestFit="1" customWidth="1"/>
    <col min="14" max="16384" width="11.42578125" style="60"/>
  </cols>
  <sheetData>
    <row r="1" spans="1:9" ht="18.75" x14ac:dyDescent="0.3">
      <c r="A1" s="336" t="s">
        <v>287</v>
      </c>
      <c r="B1" s="341"/>
      <c r="C1" s="341"/>
      <c r="D1" s="341"/>
      <c r="E1" s="341"/>
      <c r="F1" s="341"/>
      <c r="G1" s="341"/>
      <c r="H1" s="341"/>
      <c r="I1" s="59"/>
    </row>
    <row r="2" spans="1:9" ht="18.75" x14ac:dyDescent="0.3">
      <c r="A2" s="336" t="s">
        <v>288</v>
      </c>
      <c r="B2" s="341"/>
      <c r="C2" s="341"/>
      <c r="D2" s="341"/>
      <c r="E2" s="341"/>
      <c r="F2" s="341"/>
      <c r="G2" s="341"/>
      <c r="H2" s="341"/>
      <c r="I2" s="59"/>
    </row>
    <row r="3" spans="1:9" ht="15" x14ac:dyDescent="0.2">
      <c r="A3" s="339" t="s">
        <v>177</v>
      </c>
      <c r="B3" s="340"/>
      <c r="C3" s="340"/>
      <c r="D3" s="340"/>
      <c r="E3" s="340"/>
      <c r="F3" s="340"/>
      <c r="G3" s="340"/>
      <c r="H3" s="340"/>
    </row>
    <row r="4" spans="1:9" ht="15" x14ac:dyDescent="0.2">
      <c r="A4" s="339" t="s">
        <v>371</v>
      </c>
      <c r="B4" s="340"/>
      <c r="C4" s="340"/>
      <c r="D4" s="340"/>
      <c r="E4" s="340"/>
      <c r="F4" s="340"/>
      <c r="G4" s="340"/>
      <c r="H4" s="340"/>
    </row>
    <row r="5" spans="1:9" ht="15" x14ac:dyDescent="0.2">
      <c r="A5" s="337" t="s">
        <v>10</v>
      </c>
      <c r="B5" s="338"/>
      <c r="C5" s="338"/>
      <c r="D5" s="338"/>
      <c r="E5" s="338"/>
      <c r="F5" s="338"/>
      <c r="G5" s="338"/>
      <c r="H5" s="338"/>
    </row>
    <row r="6" spans="1:9" ht="8.25" customHeight="1" x14ac:dyDescent="0.3">
      <c r="A6" s="342"/>
      <c r="B6" s="343"/>
      <c r="C6" s="343"/>
      <c r="D6" s="343"/>
      <c r="E6" s="343"/>
      <c r="F6" s="343"/>
      <c r="G6" s="343"/>
      <c r="H6" s="343"/>
    </row>
    <row r="7" spans="1:9" ht="15" x14ac:dyDescent="0.2">
      <c r="A7" s="346" t="s">
        <v>179</v>
      </c>
      <c r="B7" s="346"/>
      <c r="C7" s="346"/>
      <c r="D7" s="346"/>
      <c r="E7" s="346"/>
      <c r="F7" s="346"/>
      <c r="G7" s="346"/>
      <c r="H7" s="346"/>
    </row>
    <row r="8" spans="1:9" ht="15.75" thickBot="1" x14ac:dyDescent="0.25">
      <c r="A8" s="347" t="s">
        <v>320</v>
      </c>
      <c r="B8" s="347"/>
      <c r="C8" s="347"/>
      <c r="D8" s="347"/>
      <c r="E8" s="347"/>
      <c r="F8" s="347"/>
      <c r="G8" s="347"/>
      <c r="H8" s="347"/>
    </row>
    <row r="9" spans="1:9" ht="15" thickBot="1" x14ac:dyDescent="0.25">
      <c r="A9" s="348" t="s">
        <v>0</v>
      </c>
      <c r="B9" s="349"/>
      <c r="C9" s="349"/>
      <c r="D9" s="349"/>
      <c r="E9" s="349"/>
      <c r="F9" s="349"/>
      <c r="G9" s="350" t="s">
        <v>132</v>
      </c>
      <c r="H9" s="352" t="s">
        <v>133</v>
      </c>
    </row>
    <row r="10" spans="1:9" ht="187.5" customHeight="1" thickBot="1" x14ac:dyDescent="0.25">
      <c r="A10" s="97" t="s">
        <v>126</v>
      </c>
      <c r="B10" s="98" t="s">
        <v>127</v>
      </c>
      <c r="C10" s="98" t="s">
        <v>99</v>
      </c>
      <c r="D10" s="98" t="s">
        <v>128</v>
      </c>
      <c r="E10" s="99" t="s">
        <v>134</v>
      </c>
      <c r="F10" s="100" t="s">
        <v>88</v>
      </c>
      <c r="G10" s="351"/>
      <c r="H10" s="353"/>
    </row>
    <row r="11" spans="1:9" ht="15.75" customHeight="1" x14ac:dyDescent="0.2">
      <c r="A11" s="106">
        <v>5</v>
      </c>
      <c r="B11" s="107" t="s">
        <v>344</v>
      </c>
      <c r="C11" s="107" t="s">
        <v>43</v>
      </c>
      <c r="D11" s="107" t="s">
        <v>45</v>
      </c>
      <c r="E11" s="107" t="s">
        <v>355</v>
      </c>
      <c r="F11" s="179" t="s">
        <v>176</v>
      </c>
      <c r="G11" s="110" t="s">
        <v>161</v>
      </c>
      <c r="H11" s="111"/>
    </row>
    <row r="12" spans="1:9" ht="15.75" customHeight="1" x14ac:dyDescent="0.2">
      <c r="A12" s="106">
        <v>5</v>
      </c>
      <c r="B12" s="107" t="s">
        <v>344</v>
      </c>
      <c r="C12" s="107" t="s">
        <v>43</v>
      </c>
      <c r="D12" s="107" t="s">
        <v>45</v>
      </c>
      <c r="E12" s="107" t="s">
        <v>355</v>
      </c>
      <c r="F12" s="115">
        <v>54111</v>
      </c>
      <c r="G12" s="116" t="s">
        <v>41</v>
      </c>
      <c r="H12" s="117"/>
    </row>
    <row r="13" spans="1:9" ht="15.75" customHeight="1" x14ac:dyDescent="0.2">
      <c r="A13" s="106">
        <v>5</v>
      </c>
      <c r="B13" s="107" t="s">
        <v>344</v>
      </c>
      <c r="C13" s="107" t="s">
        <v>43</v>
      </c>
      <c r="D13" s="107" t="s">
        <v>45</v>
      </c>
      <c r="E13" s="107" t="s">
        <v>355</v>
      </c>
      <c r="F13" s="115">
        <v>54112</v>
      </c>
      <c r="G13" s="116" t="s">
        <v>40</v>
      </c>
      <c r="H13" s="117"/>
    </row>
    <row r="14" spans="1:9" ht="15.75" customHeight="1" x14ac:dyDescent="0.2">
      <c r="A14" s="106">
        <v>5</v>
      </c>
      <c r="B14" s="107" t="s">
        <v>344</v>
      </c>
      <c r="C14" s="107" t="s">
        <v>43</v>
      </c>
      <c r="D14" s="107" t="s">
        <v>45</v>
      </c>
      <c r="E14" s="107" t="s">
        <v>355</v>
      </c>
      <c r="F14" s="115">
        <v>54199</v>
      </c>
      <c r="G14" s="116" t="s">
        <v>169</v>
      </c>
      <c r="H14" s="117"/>
    </row>
    <row r="15" spans="1:9" ht="15.75" customHeight="1" x14ac:dyDescent="0.2">
      <c r="A15" s="106">
        <v>5</v>
      </c>
      <c r="B15" s="107" t="s">
        <v>344</v>
      </c>
      <c r="C15" s="107" t="s">
        <v>43</v>
      </c>
      <c r="D15" s="107" t="s">
        <v>45</v>
      </c>
      <c r="E15" s="107" t="s">
        <v>355</v>
      </c>
      <c r="F15" s="115">
        <v>54313</v>
      </c>
      <c r="G15" s="116" t="s">
        <v>182</v>
      </c>
      <c r="H15" s="117"/>
    </row>
    <row r="16" spans="1:9" ht="15.75" customHeight="1" x14ac:dyDescent="0.2">
      <c r="A16" s="106">
        <v>5</v>
      </c>
      <c r="B16" s="107" t="s">
        <v>344</v>
      </c>
      <c r="C16" s="107" t="s">
        <v>43</v>
      </c>
      <c r="D16" s="107" t="s">
        <v>45</v>
      </c>
      <c r="E16" s="107" t="s">
        <v>355</v>
      </c>
      <c r="F16" s="115">
        <v>54316</v>
      </c>
      <c r="G16" s="116" t="s">
        <v>183</v>
      </c>
      <c r="H16" s="117"/>
    </row>
    <row r="17" spans="1:13" ht="15.75" customHeight="1" x14ac:dyDescent="0.2">
      <c r="A17" s="106">
        <v>5</v>
      </c>
      <c r="B17" s="107" t="s">
        <v>344</v>
      </c>
      <c r="C17" s="107" t="s">
        <v>43</v>
      </c>
      <c r="D17" s="107" t="s">
        <v>45</v>
      </c>
      <c r="E17" s="107" t="s">
        <v>355</v>
      </c>
      <c r="F17" s="115">
        <v>54599</v>
      </c>
      <c r="G17" s="116" t="s">
        <v>186</v>
      </c>
      <c r="H17" s="117"/>
    </row>
    <row r="18" spans="1:13" ht="29.25" customHeight="1" x14ac:dyDescent="0.2">
      <c r="A18" s="106">
        <v>5</v>
      </c>
      <c r="B18" s="107" t="s">
        <v>344</v>
      </c>
      <c r="C18" s="107" t="s">
        <v>43</v>
      </c>
      <c r="D18" s="107" t="s">
        <v>45</v>
      </c>
      <c r="E18" s="107" t="s">
        <v>355</v>
      </c>
      <c r="F18" s="115">
        <v>55302</v>
      </c>
      <c r="G18" s="187" t="s">
        <v>321</v>
      </c>
      <c r="H18" s="117">
        <v>0</v>
      </c>
      <c r="K18" s="60">
        <v>55</v>
      </c>
      <c r="L18" s="222">
        <f>+H19</f>
        <v>0</v>
      </c>
    </row>
    <row r="19" spans="1:13" ht="15.75" customHeight="1" x14ac:dyDescent="0.2">
      <c r="A19" s="106">
        <v>5</v>
      </c>
      <c r="B19" s="107" t="s">
        <v>344</v>
      </c>
      <c r="C19" s="107" t="s">
        <v>43</v>
      </c>
      <c r="D19" s="107" t="s">
        <v>45</v>
      </c>
      <c r="E19" s="107" t="s">
        <v>355</v>
      </c>
      <c r="F19" s="115">
        <v>55304</v>
      </c>
      <c r="G19" s="116" t="s">
        <v>322</v>
      </c>
      <c r="H19" s="117"/>
      <c r="K19" s="60">
        <v>71</v>
      </c>
      <c r="L19" s="222">
        <f>+H26</f>
        <v>0</v>
      </c>
      <c r="M19" s="222"/>
    </row>
    <row r="20" spans="1:13" ht="15.75" customHeight="1" x14ac:dyDescent="0.2">
      <c r="A20" s="106">
        <v>5</v>
      </c>
      <c r="B20" s="107" t="s">
        <v>344</v>
      </c>
      <c r="C20" s="107" t="s">
        <v>43</v>
      </c>
      <c r="D20" s="107" t="s">
        <v>45</v>
      </c>
      <c r="E20" s="107" t="s">
        <v>355</v>
      </c>
      <c r="F20" s="115">
        <v>61101</v>
      </c>
      <c r="G20" s="116" t="s">
        <v>188</v>
      </c>
      <c r="H20" s="117"/>
      <c r="L20" s="228">
        <f>+L18+L19</f>
        <v>0</v>
      </c>
    </row>
    <row r="21" spans="1:13" ht="15.75" customHeight="1" x14ac:dyDescent="0.2">
      <c r="A21" s="106">
        <v>5</v>
      </c>
      <c r="B21" s="107" t="s">
        <v>344</v>
      </c>
      <c r="C21" s="107" t="s">
        <v>43</v>
      </c>
      <c r="D21" s="107" t="s">
        <v>45</v>
      </c>
      <c r="E21" s="107" t="s">
        <v>355</v>
      </c>
      <c r="F21" s="115">
        <v>61104</v>
      </c>
      <c r="G21" s="116" t="s">
        <v>308</v>
      </c>
      <c r="H21" s="117">
        <v>0</v>
      </c>
    </row>
    <row r="22" spans="1:13" ht="15.75" customHeight="1" x14ac:dyDescent="0.2">
      <c r="A22" s="106">
        <v>5</v>
      </c>
      <c r="B22" s="107" t="s">
        <v>344</v>
      </c>
      <c r="C22" s="107" t="s">
        <v>43</v>
      </c>
      <c r="D22" s="107" t="s">
        <v>45</v>
      </c>
      <c r="E22" s="107" t="s">
        <v>355</v>
      </c>
      <c r="F22" s="115">
        <v>61599</v>
      </c>
      <c r="G22" s="116" t="s">
        <v>190</v>
      </c>
      <c r="H22" s="117"/>
    </row>
    <row r="23" spans="1:13" ht="15.75" customHeight="1" x14ac:dyDescent="0.2">
      <c r="A23" s="106">
        <v>5</v>
      </c>
      <c r="B23" s="107" t="s">
        <v>344</v>
      </c>
      <c r="C23" s="107" t="s">
        <v>43</v>
      </c>
      <c r="D23" s="107" t="s">
        <v>45</v>
      </c>
      <c r="E23" s="107" t="s">
        <v>355</v>
      </c>
      <c r="F23" s="115">
        <v>61601</v>
      </c>
      <c r="G23" s="116" t="s">
        <v>191</v>
      </c>
      <c r="H23" s="117"/>
    </row>
    <row r="24" spans="1:13" ht="15.75" customHeight="1" x14ac:dyDescent="0.2">
      <c r="A24" s="106">
        <v>5</v>
      </c>
      <c r="B24" s="107" t="s">
        <v>344</v>
      </c>
      <c r="C24" s="107" t="s">
        <v>43</v>
      </c>
      <c r="D24" s="107" t="s">
        <v>45</v>
      </c>
      <c r="E24" s="107" t="s">
        <v>355</v>
      </c>
      <c r="F24" s="115">
        <v>61608</v>
      </c>
      <c r="G24" s="116" t="s">
        <v>193</v>
      </c>
      <c r="H24" s="117"/>
    </row>
    <row r="25" spans="1:13" ht="15.75" customHeight="1" x14ac:dyDescent="0.2">
      <c r="A25" s="106">
        <v>5</v>
      </c>
      <c r="B25" s="107" t="s">
        <v>344</v>
      </c>
      <c r="C25" s="107" t="s">
        <v>43</v>
      </c>
      <c r="D25" s="107" t="s">
        <v>45</v>
      </c>
      <c r="E25" s="107" t="s">
        <v>355</v>
      </c>
      <c r="F25" s="115">
        <v>61699</v>
      </c>
      <c r="G25" s="116" t="s">
        <v>194</v>
      </c>
      <c r="H25" s="117"/>
    </row>
    <row r="26" spans="1:13" ht="15.75" customHeight="1" thickBot="1" x14ac:dyDescent="0.25">
      <c r="A26" s="106">
        <v>5</v>
      </c>
      <c r="B26" s="107" t="s">
        <v>344</v>
      </c>
      <c r="C26" s="107" t="s">
        <v>43</v>
      </c>
      <c r="D26" s="107" t="s">
        <v>45</v>
      </c>
      <c r="E26" s="107" t="s">
        <v>355</v>
      </c>
      <c r="F26" s="122" t="s">
        <v>323</v>
      </c>
      <c r="G26" s="123" t="s">
        <v>322</v>
      </c>
      <c r="H26" s="124"/>
    </row>
    <row r="27" spans="1:13" ht="23.25" customHeight="1" thickBot="1" x14ac:dyDescent="0.65">
      <c r="A27" s="355" t="s">
        <v>325</v>
      </c>
      <c r="B27" s="356"/>
      <c r="C27" s="356"/>
      <c r="D27" s="356"/>
      <c r="E27" s="356"/>
      <c r="F27" s="356"/>
      <c r="G27" s="357"/>
      <c r="H27" s="186">
        <f>SUM(H19:H26)</f>
        <v>0</v>
      </c>
    </row>
    <row r="28" spans="1:13" x14ac:dyDescent="0.2">
      <c r="A28" s="181"/>
      <c r="B28" s="181"/>
      <c r="C28" s="181"/>
      <c r="D28" s="181"/>
      <c r="E28" s="181"/>
      <c r="F28" s="181"/>
      <c r="G28" s="178"/>
      <c r="H28" s="182"/>
    </row>
    <row r="29" spans="1:13" ht="15" x14ac:dyDescent="0.2">
      <c r="A29" s="181"/>
      <c r="B29" s="181"/>
      <c r="C29" s="181"/>
      <c r="D29" s="181"/>
      <c r="E29" s="181"/>
      <c r="F29" s="181"/>
      <c r="G29" s="183"/>
      <c r="H29" s="188">
        <f>+H27</f>
        <v>0</v>
      </c>
    </row>
    <row r="30" spans="1:13" ht="19.5" customHeight="1" x14ac:dyDescent="0.2">
      <c r="A30" s="363" t="s">
        <v>11</v>
      </c>
      <c r="B30" s="363"/>
      <c r="C30" s="363"/>
      <c r="D30" s="363"/>
      <c r="E30" s="363"/>
      <c r="F30" s="363"/>
      <c r="G30" s="178"/>
      <c r="H30" s="189">
        <f>SUM(H27-H29)</f>
        <v>0</v>
      </c>
    </row>
    <row r="31" spans="1:13" x14ac:dyDescent="0.2">
      <c r="A31" s="345" t="s">
        <v>1</v>
      </c>
      <c r="B31" s="345"/>
      <c r="C31" s="345"/>
      <c r="D31" s="345"/>
      <c r="E31" s="345"/>
      <c r="F31" s="345"/>
      <c r="G31" s="345"/>
      <c r="H31" s="83"/>
    </row>
    <row r="32" spans="1:13" x14ac:dyDescent="0.2">
      <c r="A32" s="345" t="s">
        <v>7</v>
      </c>
      <c r="B32" s="345"/>
      <c r="C32" s="345"/>
      <c r="D32" s="345"/>
      <c r="E32" s="345"/>
      <c r="F32" s="345"/>
      <c r="G32" s="345"/>
      <c r="H32" s="83"/>
    </row>
    <row r="33" spans="1:7" x14ac:dyDescent="0.2">
      <c r="A33" s="345" t="s">
        <v>8</v>
      </c>
      <c r="B33" s="345"/>
      <c r="C33" s="345"/>
      <c r="D33" s="345"/>
      <c r="E33" s="345"/>
      <c r="F33" s="345"/>
      <c r="G33" s="345"/>
    </row>
    <row r="34" spans="1:7" x14ac:dyDescent="0.2">
      <c r="A34" s="345"/>
      <c r="B34" s="345"/>
      <c r="C34" s="345"/>
      <c r="D34" s="345"/>
      <c r="E34" s="345"/>
      <c r="F34" s="345"/>
      <c r="G34" s="345"/>
    </row>
  </sheetData>
  <mergeCells count="17">
    <mergeCell ref="A27:G27"/>
    <mergeCell ref="A1:H1"/>
    <mergeCell ref="A2:H2"/>
    <mergeCell ref="A3:H3"/>
    <mergeCell ref="A4:H4"/>
    <mergeCell ref="A5:H5"/>
    <mergeCell ref="A6:H6"/>
    <mergeCell ref="A7:H7"/>
    <mergeCell ref="A8:H8"/>
    <mergeCell ref="A9:F9"/>
    <mergeCell ref="G9:G10"/>
    <mergeCell ref="H9:H10"/>
    <mergeCell ref="A30:F30"/>
    <mergeCell ref="A31:G31"/>
    <mergeCell ref="A32:G32"/>
    <mergeCell ref="A33:G33"/>
    <mergeCell ref="A34:G34"/>
  </mergeCells>
  <printOptions horizontalCentered="1"/>
  <pageMargins left="0.64" right="0.21" top="0.74803149606299213" bottom="0.74803149606299213" header="0.31496062992125984" footer="0.31496062992125984"/>
  <pageSetup scale="93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-0.249977111117893"/>
  </sheetPr>
  <dimension ref="A1:M41"/>
  <sheetViews>
    <sheetView topLeftCell="A5" workbookViewId="0">
      <selection activeCell="M31" sqref="M31"/>
    </sheetView>
  </sheetViews>
  <sheetFormatPr baseColWidth="10" defaultRowHeight="12.75" x14ac:dyDescent="0.2"/>
  <cols>
    <col min="1" max="1" width="4.42578125" customWidth="1"/>
    <col min="2" max="2" width="5.140625" customWidth="1"/>
    <col min="3" max="3" width="4.5703125" customWidth="1"/>
    <col min="4" max="4" width="3.85546875" bestFit="1" customWidth="1"/>
    <col min="5" max="5" width="6.5703125" bestFit="1" customWidth="1"/>
    <col min="6" max="6" width="14.7109375" customWidth="1"/>
    <col min="7" max="7" width="44.28515625" customWidth="1"/>
    <col min="8" max="8" width="30.7109375" customWidth="1"/>
    <col min="11" max="11" width="17.42578125" customWidth="1"/>
    <col min="12" max="12" width="12.85546875" bestFit="1" customWidth="1"/>
    <col min="13" max="13" width="16.42578125" customWidth="1"/>
  </cols>
  <sheetData>
    <row r="1" spans="1:13" s="261" customFormat="1" ht="15" x14ac:dyDescent="0.2">
      <c r="A1" s="339" t="s">
        <v>287</v>
      </c>
      <c r="B1" s="339"/>
      <c r="C1" s="339"/>
      <c r="D1" s="339"/>
      <c r="E1" s="339"/>
      <c r="F1" s="339"/>
      <c r="G1" s="339"/>
      <c r="H1" s="339"/>
      <c r="I1" s="260"/>
    </row>
    <row r="2" spans="1:13" s="261" customFormat="1" ht="15" x14ac:dyDescent="0.2">
      <c r="A2" s="339" t="s">
        <v>288</v>
      </c>
      <c r="B2" s="340"/>
      <c r="C2" s="340"/>
      <c r="D2" s="340"/>
      <c r="E2" s="340"/>
      <c r="F2" s="340"/>
      <c r="G2" s="340"/>
      <c r="H2" s="340"/>
      <c r="I2" s="260"/>
    </row>
    <row r="3" spans="1:13" s="261" customFormat="1" ht="15" x14ac:dyDescent="0.2">
      <c r="A3" s="339" t="s">
        <v>178</v>
      </c>
      <c r="B3" s="340"/>
      <c r="C3" s="340"/>
      <c r="D3" s="340"/>
      <c r="E3" s="340"/>
      <c r="F3" s="340"/>
      <c r="G3" s="340"/>
      <c r="H3" s="340"/>
    </row>
    <row r="4" spans="1:13" s="261" customFormat="1" ht="15" x14ac:dyDescent="0.2">
      <c r="A4" s="339" t="s">
        <v>371</v>
      </c>
      <c r="B4" s="340"/>
      <c r="C4" s="340"/>
      <c r="D4" s="340"/>
      <c r="E4" s="340"/>
      <c r="F4" s="340"/>
      <c r="G4" s="340"/>
      <c r="H4" s="340"/>
    </row>
    <row r="5" spans="1:13" s="261" customFormat="1" ht="15" x14ac:dyDescent="0.2">
      <c r="A5" s="337" t="s">
        <v>10</v>
      </c>
      <c r="B5" s="338"/>
      <c r="C5" s="338"/>
      <c r="D5" s="338"/>
      <c r="E5" s="338"/>
      <c r="F5" s="338"/>
      <c r="G5" s="338"/>
      <c r="H5" s="338"/>
      <c r="K5" s="215" t="s">
        <v>248</v>
      </c>
    </row>
    <row r="6" spans="1:13" s="261" customFormat="1" ht="8.25" customHeight="1" x14ac:dyDescent="0.2">
      <c r="A6" s="380"/>
      <c r="B6" s="381"/>
      <c r="C6" s="381"/>
      <c r="D6" s="381"/>
      <c r="E6" s="381"/>
      <c r="F6" s="381"/>
      <c r="G6" s="381"/>
      <c r="H6" s="381"/>
      <c r="K6" s="215" t="s">
        <v>248</v>
      </c>
    </row>
    <row r="7" spans="1:13" s="261" customFormat="1" ht="15" x14ac:dyDescent="0.2">
      <c r="A7" s="346" t="s">
        <v>12</v>
      </c>
      <c r="B7" s="346"/>
      <c r="C7" s="346"/>
      <c r="D7" s="346"/>
      <c r="E7" s="346"/>
      <c r="F7" s="346"/>
      <c r="G7" s="346"/>
      <c r="H7" s="346"/>
      <c r="K7" s="215"/>
    </row>
    <row r="8" spans="1:13" s="261" customFormat="1" ht="15.75" thickBot="1" x14ac:dyDescent="0.25">
      <c r="A8" s="347" t="s">
        <v>357</v>
      </c>
      <c r="B8" s="347"/>
      <c r="C8" s="347"/>
      <c r="D8" s="347"/>
      <c r="E8" s="347"/>
      <c r="F8" s="347"/>
      <c r="G8" s="347"/>
      <c r="H8" s="347"/>
      <c r="K8" s="215"/>
    </row>
    <row r="9" spans="1:13" s="261" customFormat="1" ht="18" customHeight="1" thickBot="1" x14ac:dyDescent="0.25">
      <c r="A9" s="382" t="s">
        <v>0</v>
      </c>
      <c r="B9" s="383"/>
      <c r="C9" s="383"/>
      <c r="D9" s="383"/>
      <c r="E9" s="383"/>
      <c r="F9" s="384"/>
      <c r="G9" s="318" t="s">
        <v>132</v>
      </c>
      <c r="H9" s="324" t="s">
        <v>133</v>
      </c>
      <c r="K9" s="215"/>
    </row>
    <row r="10" spans="1:13" s="261" customFormat="1" ht="82.5" customHeight="1" thickBot="1" x14ac:dyDescent="0.25">
      <c r="A10" s="248" t="s">
        <v>126</v>
      </c>
      <c r="B10" s="249" t="s">
        <v>127</v>
      </c>
      <c r="C10" s="249" t="s">
        <v>99</v>
      </c>
      <c r="D10" s="249" t="s">
        <v>131</v>
      </c>
      <c r="E10" s="250" t="s">
        <v>129</v>
      </c>
      <c r="F10" s="251" t="s">
        <v>130</v>
      </c>
      <c r="G10" s="319"/>
      <c r="H10" s="325"/>
      <c r="K10" s="262"/>
      <c r="M10" s="263"/>
    </row>
    <row r="11" spans="1:13" s="261" customFormat="1" ht="15.75" customHeight="1" x14ac:dyDescent="0.2">
      <c r="A11" s="112">
        <v>3</v>
      </c>
      <c r="B11" s="113" t="s">
        <v>46</v>
      </c>
      <c r="C11" s="113" t="s">
        <v>366</v>
      </c>
      <c r="D11" s="113" t="s">
        <v>45</v>
      </c>
      <c r="E11" s="108" t="s">
        <v>358</v>
      </c>
      <c r="F11" s="115">
        <v>51202</v>
      </c>
      <c r="G11" s="116" t="s">
        <v>161</v>
      </c>
      <c r="H11" s="118">
        <v>25914</v>
      </c>
    </row>
    <row r="12" spans="1:13" s="261" customFormat="1" ht="15.75" customHeight="1" x14ac:dyDescent="0.2">
      <c r="A12" s="112">
        <v>3</v>
      </c>
      <c r="B12" s="113" t="s">
        <v>46</v>
      </c>
      <c r="C12" s="113" t="s">
        <v>365</v>
      </c>
      <c r="D12" s="113" t="s">
        <v>45</v>
      </c>
      <c r="E12" s="108" t="s">
        <v>358</v>
      </c>
      <c r="F12" s="115">
        <v>51601</v>
      </c>
      <c r="G12" s="116" t="s">
        <v>331</v>
      </c>
      <c r="H12" s="117"/>
      <c r="J12" s="261">
        <v>51</v>
      </c>
      <c r="K12" s="264">
        <f>H11</f>
        <v>25914</v>
      </c>
    </row>
    <row r="13" spans="1:13" s="261" customFormat="1" ht="15.75" customHeight="1" x14ac:dyDescent="0.2">
      <c r="A13" s="112">
        <v>3</v>
      </c>
      <c r="B13" s="113" t="s">
        <v>46</v>
      </c>
      <c r="C13" s="113" t="s">
        <v>366</v>
      </c>
      <c r="D13" s="113" t="s">
        <v>45</v>
      </c>
      <c r="E13" s="108" t="s">
        <v>358</v>
      </c>
      <c r="F13" s="115">
        <v>54101</v>
      </c>
      <c r="G13" s="116" t="s">
        <v>32</v>
      </c>
      <c r="H13" s="117">
        <v>15793</v>
      </c>
      <c r="J13" s="261">
        <v>54</v>
      </c>
      <c r="K13" s="265">
        <f>+H13+H14+H15+H16+H17+H18+H19+H20+H21+H22+H23+H24+H25+H26+H27+H28</f>
        <v>201391.69</v>
      </c>
    </row>
    <row r="14" spans="1:13" s="261" customFormat="1" ht="15.75" customHeight="1" x14ac:dyDescent="0.2">
      <c r="A14" s="112">
        <v>3</v>
      </c>
      <c r="B14" s="113" t="s">
        <v>46</v>
      </c>
      <c r="C14" s="113" t="s">
        <v>366</v>
      </c>
      <c r="D14" s="113" t="s">
        <v>45</v>
      </c>
      <c r="E14" s="108" t="s">
        <v>358</v>
      </c>
      <c r="F14" s="115">
        <v>54102</v>
      </c>
      <c r="G14" s="116" t="s">
        <v>374</v>
      </c>
      <c r="H14" s="117">
        <v>400</v>
      </c>
      <c r="K14" s="265"/>
    </row>
    <row r="15" spans="1:13" s="261" customFormat="1" ht="15.75" customHeight="1" x14ac:dyDescent="0.2">
      <c r="A15" s="112">
        <v>3</v>
      </c>
      <c r="B15" s="113" t="s">
        <v>46</v>
      </c>
      <c r="C15" s="113" t="s">
        <v>366</v>
      </c>
      <c r="D15" s="113" t="s">
        <v>45</v>
      </c>
      <c r="E15" s="108" t="s">
        <v>358</v>
      </c>
      <c r="F15" s="115">
        <v>54104</v>
      </c>
      <c r="G15" s="116" t="s">
        <v>162</v>
      </c>
      <c r="H15" s="117">
        <v>1600</v>
      </c>
      <c r="J15" s="261">
        <v>55</v>
      </c>
      <c r="K15" s="263">
        <f>+H29</f>
        <v>60.910000000000004</v>
      </c>
    </row>
    <row r="16" spans="1:13" s="261" customFormat="1" ht="15.75" customHeight="1" x14ac:dyDescent="0.2">
      <c r="A16" s="112">
        <v>3</v>
      </c>
      <c r="B16" s="113" t="s">
        <v>46</v>
      </c>
      <c r="C16" s="113" t="s">
        <v>366</v>
      </c>
      <c r="D16" s="113" t="s">
        <v>45</v>
      </c>
      <c r="E16" s="108" t="s">
        <v>358</v>
      </c>
      <c r="F16" s="115">
        <v>54105</v>
      </c>
      <c r="G16" s="116" t="s">
        <v>260</v>
      </c>
      <c r="H16" s="117">
        <v>650</v>
      </c>
      <c r="J16" s="261">
        <v>56</v>
      </c>
      <c r="K16" s="263">
        <f>+H30</f>
        <v>34275.839999999997</v>
      </c>
    </row>
    <row r="17" spans="1:11" s="261" customFormat="1" ht="15.75" customHeight="1" x14ac:dyDescent="0.2">
      <c r="A17" s="112">
        <v>3</v>
      </c>
      <c r="B17" s="113" t="s">
        <v>46</v>
      </c>
      <c r="C17" s="113" t="s">
        <v>366</v>
      </c>
      <c r="D17" s="113" t="s">
        <v>45</v>
      </c>
      <c r="E17" s="108" t="s">
        <v>358</v>
      </c>
      <c r="F17" s="115">
        <v>54107</v>
      </c>
      <c r="G17" s="116" t="s">
        <v>164</v>
      </c>
      <c r="H17" s="117">
        <v>1000</v>
      </c>
      <c r="J17" s="261">
        <v>61</v>
      </c>
      <c r="K17" s="263">
        <f>H31+H32</f>
        <v>7935</v>
      </c>
    </row>
    <row r="18" spans="1:11" s="261" customFormat="1" ht="15.75" customHeight="1" x14ac:dyDescent="0.2">
      <c r="A18" s="112">
        <v>3</v>
      </c>
      <c r="B18" s="113" t="s">
        <v>46</v>
      </c>
      <c r="C18" s="113" t="s">
        <v>366</v>
      </c>
      <c r="D18" s="113" t="s">
        <v>45</v>
      </c>
      <c r="E18" s="108" t="s">
        <v>358</v>
      </c>
      <c r="F18" s="115">
        <v>54114</v>
      </c>
      <c r="G18" s="116" t="s">
        <v>375</v>
      </c>
      <c r="H18" s="117">
        <v>100</v>
      </c>
      <c r="J18" s="261">
        <v>72</v>
      </c>
      <c r="K18" s="263">
        <f>H33</f>
        <v>518.26</v>
      </c>
    </row>
    <row r="19" spans="1:11" s="261" customFormat="1" ht="15.75" customHeight="1" x14ac:dyDescent="0.2">
      <c r="A19" s="112">
        <v>3</v>
      </c>
      <c r="B19" s="113" t="s">
        <v>46</v>
      </c>
      <c r="C19" s="113" t="s">
        <v>366</v>
      </c>
      <c r="D19" s="113" t="s">
        <v>45</v>
      </c>
      <c r="E19" s="108" t="s">
        <v>358</v>
      </c>
      <c r="F19" s="115">
        <v>54116</v>
      </c>
      <c r="G19" s="259" t="s">
        <v>376</v>
      </c>
      <c r="H19" s="117">
        <v>2700</v>
      </c>
      <c r="K19" s="263"/>
    </row>
    <row r="20" spans="1:11" s="266" customFormat="1" ht="15.75" customHeight="1" x14ac:dyDescent="0.2">
      <c r="A20" s="112">
        <v>3</v>
      </c>
      <c r="B20" s="113" t="s">
        <v>46</v>
      </c>
      <c r="C20" s="113" t="s">
        <v>366</v>
      </c>
      <c r="D20" s="113" t="s">
        <v>45</v>
      </c>
      <c r="E20" s="108" t="s">
        <v>358</v>
      </c>
      <c r="F20" s="115">
        <v>54199</v>
      </c>
      <c r="G20" s="116" t="s">
        <v>205</v>
      </c>
      <c r="H20" s="117">
        <f>21699.32+0.02</f>
        <v>21699.34</v>
      </c>
      <c r="K20" s="267">
        <f>+K12+K13+K15+K16+K17+K18</f>
        <v>270095.7</v>
      </c>
    </row>
    <row r="21" spans="1:11" s="261" customFormat="1" ht="15.75" customHeight="1" x14ac:dyDescent="0.2">
      <c r="A21" s="112">
        <v>3</v>
      </c>
      <c r="B21" s="113" t="s">
        <v>46</v>
      </c>
      <c r="C21" s="113" t="s">
        <v>365</v>
      </c>
      <c r="D21" s="113" t="s">
        <v>45</v>
      </c>
      <c r="E21" s="108" t="s">
        <v>358</v>
      </c>
      <c r="F21" s="115">
        <v>54201</v>
      </c>
      <c r="G21" s="116" t="s">
        <v>36</v>
      </c>
      <c r="H21" s="117">
        <v>31000</v>
      </c>
    </row>
    <row r="22" spans="1:11" s="261" customFormat="1" ht="15.75" customHeight="1" x14ac:dyDescent="0.2">
      <c r="A22" s="112">
        <v>3</v>
      </c>
      <c r="B22" s="113" t="s">
        <v>46</v>
      </c>
      <c r="C22" s="113" t="s">
        <v>365</v>
      </c>
      <c r="D22" s="113" t="s">
        <v>45</v>
      </c>
      <c r="E22" s="108" t="s">
        <v>358</v>
      </c>
      <c r="F22" s="115">
        <v>54205</v>
      </c>
      <c r="G22" s="116" t="s">
        <v>17</v>
      </c>
      <c r="H22" s="117">
        <f>30994.35+18000</f>
        <v>48994.35</v>
      </c>
    </row>
    <row r="23" spans="1:11" s="261" customFormat="1" ht="15.75" customHeight="1" x14ac:dyDescent="0.2">
      <c r="A23" s="112">
        <v>3</v>
      </c>
      <c r="B23" s="113" t="s">
        <v>46</v>
      </c>
      <c r="C23" s="113" t="s">
        <v>366</v>
      </c>
      <c r="D23" s="113" t="s">
        <v>45</v>
      </c>
      <c r="E23" s="108" t="s">
        <v>358</v>
      </c>
      <c r="F23" s="115">
        <v>54304</v>
      </c>
      <c r="G23" s="116" t="s">
        <v>269</v>
      </c>
      <c r="H23" s="117">
        <v>3555</v>
      </c>
    </row>
    <row r="24" spans="1:11" s="261" customFormat="1" ht="15.75" customHeight="1" x14ac:dyDescent="0.2">
      <c r="A24" s="112">
        <v>3</v>
      </c>
      <c r="B24" s="113" t="s">
        <v>46</v>
      </c>
      <c r="C24" s="113" t="s">
        <v>366</v>
      </c>
      <c r="D24" s="113" t="s">
        <v>45</v>
      </c>
      <c r="E24" s="108" t="s">
        <v>358</v>
      </c>
      <c r="F24" s="115">
        <v>54310</v>
      </c>
      <c r="G24" s="116" t="s">
        <v>172</v>
      </c>
      <c r="H24" s="117">
        <v>0</v>
      </c>
    </row>
    <row r="25" spans="1:11" s="261" customFormat="1" ht="15.75" customHeight="1" x14ac:dyDescent="0.2">
      <c r="A25" s="112">
        <v>3</v>
      </c>
      <c r="B25" s="113" t="s">
        <v>46</v>
      </c>
      <c r="C25" s="113" t="s">
        <v>366</v>
      </c>
      <c r="D25" s="113" t="s">
        <v>45</v>
      </c>
      <c r="E25" s="108" t="s">
        <v>358</v>
      </c>
      <c r="F25" s="115">
        <v>54314</v>
      </c>
      <c r="G25" s="116" t="s">
        <v>67</v>
      </c>
      <c r="H25" s="117">
        <v>5300</v>
      </c>
    </row>
    <row r="26" spans="1:11" s="261" customFormat="1" ht="15.75" customHeight="1" x14ac:dyDescent="0.2">
      <c r="A26" s="112">
        <v>3</v>
      </c>
      <c r="B26" s="113" t="s">
        <v>46</v>
      </c>
      <c r="C26" s="113" t="s">
        <v>366</v>
      </c>
      <c r="D26" s="113" t="s">
        <v>45</v>
      </c>
      <c r="E26" s="108" t="s">
        <v>358</v>
      </c>
      <c r="F26" s="115">
        <v>54399</v>
      </c>
      <c r="G26" s="116" t="s">
        <v>270</v>
      </c>
      <c r="H26" s="117">
        <v>2600</v>
      </c>
    </row>
    <row r="27" spans="1:11" s="261" customFormat="1" ht="15.75" customHeight="1" x14ac:dyDescent="0.2">
      <c r="A27" s="112">
        <v>3</v>
      </c>
      <c r="B27" s="113" t="s">
        <v>46</v>
      </c>
      <c r="C27" s="113" t="s">
        <v>365</v>
      </c>
      <c r="D27" s="113" t="s">
        <v>45</v>
      </c>
      <c r="E27" s="108" t="s">
        <v>358</v>
      </c>
      <c r="F27" s="115">
        <v>54602</v>
      </c>
      <c r="G27" s="116" t="s">
        <v>187</v>
      </c>
      <c r="H27" s="117">
        <v>35000</v>
      </c>
    </row>
    <row r="28" spans="1:11" s="261" customFormat="1" ht="15.75" customHeight="1" x14ac:dyDescent="0.2">
      <c r="A28" s="112">
        <v>3</v>
      </c>
      <c r="B28" s="113" t="s">
        <v>46</v>
      </c>
      <c r="C28" s="113" t="s">
        <v>365</v>
      </c>
      <c r="D28" s="113" t="s">
        <v>45</v>
      </c>
      <c r="E28" s="108" t="s">
        <v>358</v>
      </c>
      <c r="F28" s="115">
        <v>54603</v>
      </c>
      <c r="G28" s="116" t="s">
        <v>313</v>
      </c>
      <c r="H28" s="117">
        <v>31000</v>
      </c>
    </row>
    <row r="29" spans="1:11" s="261" customFormat="1" ht="15.75" customHeight="1" x14ac:dyDescent="0.2">
      <c r="A29" s="112">
        <v>3</v>
      </c>
      <c r="B29" s="113" t="s">
        <v>46</v>
      </c>
      <c r="C29" s="113" t="s">
        <v>366</v>
      </c>
      <c r="D29" s="113" t="s">
        <v>45</v>
      </c>
      <c r="E29" s="108" t="s">
        <v>358</v>
      </c>
      <c r="F29" s="115">
        <v>55603</v>
      </c>
      <c r="G29" s="116" t="s">
        <v>173</v>
      </c>
      <c r="H29" s="117">
        <f>55.24+5.67</f>
        <v>60.910000000000004</v>
      </c>
    </row>
    <row r="30" spans="1:11" s="261" customFormat="1" ht="15.75" customHeight="1" x14ac:dyDescent="0.2">
      <c r="A30" s="112">
        <v>3</v>
      </c>
      <c r="B30" s="113" t="s">
        <v>46</v>
      </c>
      <c r="C30" s="113" t="s">
        <v>366</v>
      </c>
      <c r="D30" s="113" t="s">
        <v>45</v>
      </c>
      <c r="E30" s="108" t="s">
        <v>358</v>
      </c>
      <c r="F30" s="115">
        <v>56304</v>
      </c>
      <c r="G30" s="116" t="s">
        <v>239</v>
      </c>
      <c r="H30" s="117">
        <v>34275.839999999997</v>
      </c>
    </row>
    <row r="31" spans="1:11" s="261" customFormat="1" ht="15.75" customHeight="1" x14ac:dyDescent="0.2">
      <c r="A31" s="112">
        <v>3</v>
      </c>
      <c r="B31" s="113" t="s">
        <v>46</v>
      </c>
      <c r="C31" s="113" t="s">
        <v>366</v>
      </c>
      <c r="D31" s="113" t="s">
        <v>45</v>
      </c>
      <c r="E31" s="108" t="s">
        <v>358</v>
      </c>
      <c r="F31" s="115">
        <v>61102</v>
      </c>
      <c r="G31" s="257" t="s">
        <v>189</v>
      </c>
      <c r="H31" s="117">
        <v>7935</v>
      </c>
    </row>
    <row r="32" spans="1:11" s="261" customFormat="1" ht="15.75" customHeight="1" x14ac:dyDescent="0.2">
      <c r="A32" s="112">
        <v>3</v>
      </c>
      <c r="B32" s="113" t="s">
        <v>46</v>
      </c>
      <c r="C32" s="113" t="s">
        <v>366</v>
      </c>
      <c r="D32" s="113" t="s">
        <v>45</v>
      </c>
      <c r="E32" s="108" t="s">
        <v>358</v>
      </c>
      <c r="F32" s="115">
        <v>61104</v>
      </c>
      <c r="G32" s="116" t="s">
        <v>334</v>
      </c>
      <c r="H32" s="117"/>
    </row>
    <row r="33" spans="1:11" s="261" customFormat="1" ht="15.75" customHeight="1" x14ac:dyDescent="0.2">
      <c r="A33" s="112">
        <v>3</v>
      </c>
      <c r="B33" s="113" t="s">
        <v>46</v>
      </c>
      <c r="C33" s="113" t="s">
        <v>365</v>
      </c>
      <c r="D33" s="113" t="s">
        <v>45</v>
      </c>
      <c r="E33" s="108" t="s">
        <v>358</v>
      </c>
      <c r="F33" s="115">
        <v>72101</v>
      </c>
      <c r="G33" s="116" t="s">
        <v>310</v>
      </c>
      <c r="H33" s="117">
        <v>518.26</v>
      </c>
    </row>
    <row r="34" spans="1:11" s="261" customFormat="1" ht="15.75" customHeight="1" thickBot="1" x14ac:dyDescent="0.25">
      <c r="A34" s="119"/>
      <c r="B34" s="120"/>
      <c r="C34" s="120"/>
      <c r="D34" s="120"/>
      <c r="E34" s="121"/>
      <c r="F34" s="122"/>
      <c r="G34" s="123"/>
      <c r="H34" s="124"/>
    </row>
    <row r="35" spans="1:11" s="261" customFormat="1" ht="30.75" customHeight="1" thickBot="1" x14ac:dyDescent="0.25">
      <c r="A35" s="382" t="s">
        <v>215</v>
      </c>
      <c r="B35" s="383"/>
      <c r="C35" s="383"/>
      <c r="D35" s="383"/>
      <c r="E35" s="383"/>
      <c r="F35" s="383"/>
      <c r="G35" s="384"/>
      <c r="H35" s="268">
        <f>SUM(H11:H34)</f>
        <v>270095.7</v>
      </c>
    </row>
    <row r="36" spans="1:11" s="60" customFormat="1" ht="21.75" thickBot="1" x14ac:dyDescent="0.25">
      <c r="A36" s="327"/>
      <c r="B36" s="327"/>
      <c r="C36" s="327"/>
      <c r="D36" s="327"/>
      <c r="E36" s="327"/>
      <c r="F36" s="327"/>
      <c r="G36" s="328"/>
      <c r="H36" s="126"/>
    </row>
    <row r="37" spans="1:11" s="60" customFormat="1" x14ac:dyDescent="0.2">
      <c r="A37" s="81"/>
      <c r="B37" s="81"/>
      <c r="C37" s="81"/>
      <c r="D37" s="81"/>
      <c r="E37" s="81"/>
      <c r="F37" s="81"/>
      <c r="G37" s="77"/>
      <c r="H37" s="83"/>
    </row>
    <row r="38" spans="1:11" s="60" customFormat="1" x14ac:dyDescent="0.2">
      <c r="A38" s="81"/>
      <c r="B38" s="81"/>
      <c r="C38" s="81"/>
      <c r="D38" s="81"/>
      <c r="E38" s="81"/>
      <c r="F38" s="81"/>
      <c r="G38" s="77"/>
      <c r="H38" s="83"/>
    </row>
    <row r="39" spans="1:11" s="60" customFormat="1" x14ac:dyDescent="0.2">
      <c r="A39" s="81"/>
      <c r="B39" s="81"/>
      <c r="C39" s="81"/>
      <c r="D39" s="81"/>
      <c r="E39" s="81"/>
      <c r="F39" s="81"/>
      <c r="G39" s="77"/>
      <c r="H39" s="83">
        <f>+Ingresos!F49</f>
        <v>270095.7</v>
      </c>
      <c r="K39" s="60" t="s">
        <v>381</v>
      </c>
    </row>
    <row r="40" spans="1:11" s="60" customFormat="1" x14ac:dyDescent="0.2">
      <c r="A40" s="81"/>
      <c r="B40" s="81"/>
      <c r="C40" s="81"/>
      <c r="D40" s="81"/>
      <c r="E40" s="81"/>
      <c r="F40" s="81"/>
      <c r="G40" s="77"/>
      <c r="H40" s="83"/>
    </row>
    <row r="41" spans="1:11" s="60" customFormat="1" x14ac:dyDescent="0.2">
      <c r="A41" s="81"/>
      <c r="B41" s="81"/>
      <c r="C41" s="81"/>
      <c r="D41" s="81"/>
      <c r="E41" s="81"/>
      <c r="F41" s="81"/>
      <c r="G41" s="77"/>
      <c r="H41" s="83">
        <f>+H39-H35</f>
        <v>0</v>
      </c>
    </row>
  </sheetData>
  <mergeCells count="13">
    <mergeCell ref="A36:G36"/>
    <mergeCell ref="A7:H7"/>
    <mergeCell ref="A8:H8"/>
    <mergeCell ref="A9:F9"/>
    <mergeCell ref="G9:G10"/>
    <mergeCell ref="H9:H10"/>
    <mergeCell ref="A35:G35"/>
    <mergeCell ref="A6:H6"/>
    <mergeCell ref="A1:H1"/>
    <mergeCell ref="A2:H2"/>
    <mergeCell ref="A3:H3"/>
    <mergeCell ref="A4:H4"/>
    <mergeCell ref="A5:H5"/>
  </mergeCells>
  <phoneticPr fontId="39" type="noConversion"/>
  <printOptions horizontalCentered="1"/>
  <pageMargins left="0.59055118110236227" right="0" top="0.74803149606299213" bottom="0.74803149606299213" header="0.31496062992125984" footer="0.31496062992125984"/>
  <pageSetup scale="85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2060"/>
  </sheetPr>
  <dimension ref="A1:L42"/>
  <sheetViews>
    <sheetView topLeftCell="A4" workbookViewId="0">
      <selection activeCell="B29" sqref="B29"/>
    </sheetView>
  </sheetViews>
  <sheetFormatPr baseColWidth="10" defaultColWidth="11.42578125" defaultRowHeight="12.75" x14ac:dyDescent="0.2"/>
  <cols>
    <col min="1" max="1" width="5" style="40" customWidth="1"/>
    <col min="2" max="2" width="26" style="40" customWidth="1"/>
    <col min="3" max="3" width="9.85546875" style="40" customWidth="1"/>
    <col min="4" max="4" width="13.7109375" style="40" customWidth="1"/>
    <col min="5" max="5" width="14.7109375" style="40" customWidth="1"/>
    <col min="6" max="6" width="14" style="40" customWidth="1"/>
    <col min="7" max="7" width="11.5703125" style="40" customWidth="1"/>
    <col min="8" max="8" width="15" style="40" customWidth="1"/>
    <col min="9" max="9" width="11.28515625" style="40" customWidth="1"/>
    <col min="10" max="10" width="13.7109375" style="40" customWidth="1"/>
    <col min="11" max="16384" width="11.42578125" style="40"/>
  </cols>
  <sheetData>
    <row r="1" spans="1:12" ht="18.75" x14ac:dyDescent="0.2">
      <c r="B1" s="391" t="s">
        <v>217</v>
      </c>
      <c r="C1" s="391"/>
      <c r="D1" s="391"/>
      <c r="E1" s="391"/>
      <c r="F1" s="391"/>
      <c r="G1" s="391"/>
      <c r="H1" s="391"/>
      <c r="I1" s="391"/>
      <c r="J1" s="391"/>
    </row>
    <row r="2" spans="1:12" ht="12.75" customHeight="1" x14ac:dyDescent="0.2">
      <c r="B2" s="391" t="s">
        <v>265</v>
      </c>
      <c r="C2" s="391"/>
      <c r="D2" s="391"/>
      <c r="E2" s="391"/>
      <c r="F2" s="391"/>
      <c r="G2" s="391"/>
      <c r="H2" s="391"/>
      <c r="I2" s="391"/>
      <c r="J2" s="391"/>
    </row>
    <row r="3" spans="1:12" ht="13.5" thickBot="1" x14ac:dyDescent="0.25"/>
    <row r="4" spans="1:12" ht="51" customHeight="1" thickBot="1" x14ac:dyDescent="0.25">
      <c r="A4" s="396" t="s">
        <v>242</v>
      </c>
      <c r="B4" s="402" t="s">
        <v>74</v>
      </c>
      <c r="C4" s="392" t="s">
        <v>73</v>
      </c>
      <c r="D4" s="406" t="s">
        <v>225</v>
      </c>
      <c r="E4" s="407"/>
      <c r="F4" s="392" t="s">
        <v>30</v>
      </c>
      <c r="G4" s="406" t="s">
        <v>226</v>
      </c>
      <c r="H4" s="400"/>
      <c r="I4" s="400"/>
      <c r="J4" s="401"/>
    </row>
    <row r="5" spans="1:12" ht="26.25" customHeight="1" thickBot="1" x14ac:dyDescent="0.25">
      <c r="A5" s="397"/>
      <c r="B5" s="403"/>
      <c r="C5" s="405"/>
      <c r="D5" s="392" t="s">
        <v>142</v>
      </c>
      <c r="E5" s="392" t="s">
        <v>75</v>
      </c>
      <c r="F5" s="394"/>
      <c r="G5" s="56" t="s">
        <v>142</v>
      </c>
      <c r="H5" s="56" t="s">
        <v>75</v>
      </c>
      <c r="I5" s="56" t="s">
        <v>142</v>
      </c>
      <c r="J5" s="56" t="s">
        <v>75</v>
      </c>
    </row>
    <row r="6" spans="1:12" ht="13.5" customHeight="1" thickBot="1" x14ac:dyDescent="0.25">
      <c r="A6" s="398"/>
      <c r="B6" s="404"/>
      <c r="C6" s="393"/>
      <c r="D6" s="393"/>
      <c r="E6" s="393"/>
      <c r="F6" s="395"/>
      <c r="G6" s="406" t="s">
        <v>230</v>
      </c>
      <c r="H6" s="401"/>
      <c r="I6" s="406" t="s">
        <v>231</v>
      </c>
      <c r="J6" s="401"/>
    </row>
    <row r="7" spans="1:12" ht="30" customHeight="1" x14ac:dyDescent="0.2">
      <c r="A7" s="55">
        <v>1</v>
      </c>
      <c r="B7" s="52" t="s">
        <v>224</v>
      </c>
      <c r="C7" s="41" t="s">
        <v>76</v>
      </c>
      <c r="D7" s="42">
        <v>1284</v>
      </c>
      <c r="E7" s="43">
        <f t="shared" ref="E7:E12" si="0">D7*12</f>
        <v>15408</v>
      </c>
      <c r="F7" s="43">
        <f>SUM(D7)</f>
        <v>1284</v>
      </c>
      <c r="G7" s="44">
        <f>1000*7.5%</f>
        <v>75</v>
      </c>
      <c r="H7" s="43">
        <f>SUM(G7*12)</f>
        <v>900</v>
      </c>
      <c r="I7" s="42">
        <f>SUM(D7*6.75%)</f>
        <v>86.67</v>
      </c>
      <c r="J7" s="49">
        <f t="shared" ref="J7:J12" si="1">I7*12</f>
        <v>1040.04</v>
      </c>
    </row>
    <row r="8" spans="1:12" ht="30" customHeight="1" x14ac:dyDescent="0.2">
      <c r="A8" s="54">
        <v>2</v>
      </c>
      <c r="B8" s="53" t="s">
        <v>227</v>
      </c>
      <c r="C8" s="45" t="s">
        <v>76</v>
      </c>
      <c r="D8" s="42">
        <v>856</v>
      </c>
      <c r="E8" s="43">
        <f t="shared" si="0"/>
        <v>10272</v>
      </c>
      <c r="F8" s="43">
        <f t="shared" ref="F8:F12" si="2">SUM(D8)</f>
        <v>856</v>
      </c>
      <c r="G8" s="44">
        <f>685.71*7.5%</f>
        <v>51.428249999999998</v>
      </c>
      <c r="H8" s="43">
        <f t="shared" ref="H8:H12" si="3">SUM(G8*12)</f>
        <v>617.13900000000001</v>
      </c>
      <c r="I8" s="42">
        <f t="shared" ref="I8:I12" si="4">SUM(D8*6.75%)</f>
        <v>57.78</v>
      </c>
      <c r="J8" s="49">
        <f t="shared" si="1"/>
        <v>693.36</v>
      </c>
    </row>
    <row r="9" spans="1:12" ht="30" customHeight="1" x14ac:dyDescent="0.2">
      <c r="A9" s="54">
        <v>3</v>
      </c>
      <c r="B9" s="53" t="s">
        <v>229</v>
      </c>
      <c r="C9" s="45" t="s">
        <v>76</v>
      </c>
      <c r="D9" s="42">
        <v>604.54999999999995</v>
      </c>
      <c r="E9" s="43">
        <f t="shared" si="0"/>
        <v>7254.5999999999995</v>
      </c>
      <c r="F9" s="43">
        <f t="shared" si="2"/>
        <v>604.54999999999995</v>
      </c>
      <c r="G9" s="44">
        <f>SUM(D9*7.5%)</f>
        <v>45.341249999999995</v>
      </c>
      <c r="H9" s="43">
        <f t="shared" si="3"/>
        <v>544.09499999999991</v>
      </c>
      <c r="I9" s="42">
        <f t="shared" si="4"/>
        <v>40.807124999999999</v>
      </c>
      <c r="J9" s="49">
        <f t="shared" si="1"/>
        <v>489.68549999999999</v>
      </c>
    </row>
    <row r="10" spans="1:12" ht="30" customHeight="1" x14ac:dyDescent="0.2">
      <c r="A10" s="54">
        <v>4</v>
      </c>
      <c r="B10" s="53" t="s">
        <v>250</v>
      </c>
      <c r="C10" s="45" t="s">
        <v>76</v>
      </c>
      <c r="D10" s="42">
        <v>485</v>
      </c>
      <c r="E10" s="43">
        <f t="shared" si="0"/>
        <v>5820</v>
      </c>
      <c r="F10" s="43">
        <f t="shared" si="2"/>
        <v>485</v>
      </c>
      <c r="G10" s="44">
        <f t="shared" ref="G10:G12" si="5">SUM(D10*7.5%)</f>
        <v>36.375</v>
      </c>
      <c r="H10" s="43">
        <f t="shared" si="3"/>
        <v>436.5</v>
      </c>
      <c r="I10" s="42">
        <f t="shared" si="4"/>
        <v>32.737500000000004</v>
      </c>
      <c r="J10" s="49">
        <f t="shared" si="1"/>
        <v>392.85</v>
      </c>
    </row>
    <row r="11" spans="1:12" ht="30" customHeight="1" x14ac:dyDescent="0.2">
      <c r="A11" s="54">
        <v>5</v>
      </c>
      <c r="B11" s="53" t="s">
        <v>228</v>
      </c>
      <c r="C11" s="45" t="s">
        <v>76</v>
      </c>
      <c r="D11" s="42">
        <v>401.25</v>
      </c>
      <c r="E11" s="43">
        <f t="shared" si="0"/>
        <v>4815</v>
      </c>
      <c r="F11" s="43">
        <f t="shared" si="2"/>
        <v>401.25</v>
      </c>
      <c r="G11" s="44">
        <f t="shared" si="5"/>
        <v>30.09375</v>
      </c>
      <c r="H11" s="43">
        <f t="shared" si="3"/>
        <v>361.125</v>
      </c>
      <c r="I11" s="42">
        <f t="shared" si="4"/>
        <v>27.084375000000001</v>
      </c>
      <c r="J11" s="49">
        <f t="shared" si="1"/>
        <v>325.01250000000005</v>
      </c>
    </row>
    <row r="12" spans="1:12" ht="30" customHeight="1" x14ac:dyDescent="0.2">
      <c r="A12" s="54">
        <v>6</v>
      </c>
      <c r="B12" s="53" t="s">
        <v>251</v>
      </c>
      <c r="C12" s="45" t="s">
        <v>76</v>
      </c>
      <c r="D12" s="42">
        <v>350</v>
      </c>
      <c r="E12" s="43">
        <f t="shared" si="0"/>
        <v>4200</v>
      </c>
      <c r="F12" s="43">
        <f t="shared" si="2"/>
        <v>350</v>
      </c>
      <c r="G12" s="44">
        <f t="shared" si="5"/>
        <v>26.25</v>
      </c>
      <c r="H12" s="43">
        <f t="shared" si="3"/>
        <v>315</v>
      </c>
      <c r="I12" s="42">
        <f t="shared" si="4"/>
        <v>23.625</v>
      </c>
      <c r="J12" s="49">
        <f t="shared" si="1"/>
        <v>283.5</v>
      </c>
    </row>
    <row r="13" spans="1:12" ht="21.75" customHeight="1" thickBot="1" x14ac:dyDescent="0.25">
      <c r="A13" s="54"/>
      <c r="B13" s="53" t="s">
        <v>266</v>
      </c>
      <c r="C13" s="93"/>
      <c r="D13" s="46"/>
      <c r="E13" s="94"/>
      <c r="F13" s="94"/>
      <c r="G13" s="96">
        <v>55</v>
      </c>
      <c r="H13" s="94">
        <f>SUM(G13*12)</f>
        <v>660</v>
      </c>
      <c r="I13" s="46"/>
      <c r="J13" s="95"/>
    </row>
    <row r="14" spans="1:12" ht="24.95" customHeight="1" thickBot="1" x14ac:dyDescent="0.25">
      <c r="A14" s="385" t="s">
        <v>243</v>
      </c>
      <c r="B14" s="386"/>
      <c r="C14" s="387"/>
      <c r="D14" s="57">
        <f t="shared" ref="D14:J14" si="6">SUM(D7:D13)</f>
        <v>3980.8</v>
      </c>
      <c r="E14" s="58">
        <f t="shared" si="6"/>
        <v>47769.599999999999</v>
      </c>
      <c r="F14" s="58">
        <f t="shared" si="6"/>
        <v>3980.8</v>
      </c>
      <c r="G14" s="57">
        <f>SUM(G7:G13)</f>
        <v>319.48824999999999</v>
      </c>
      <c r="H14" s="58">
        <f t="shared" si="6"/>
        <v>3833.8589999999999</v>
      </c>
      <c r="I14" s="57">
        <f t="shared" si="6"/>
        <v>268.70399999999995</v>
      </c>
      <c r="J14" s="58">
        <f t="shared" si="6"/>
        <v>3224.4480000000003</v>
      </c>
      <c r="L14" s="48"/>
    </row>
    <row r="15" spans="1:12" ht="24.95" customHeight="1" thickBot="1" x14ac:dyDescent="0.5">
      <c r="A15" s="388"/>
      <c r="B15" s="389"/>
      <c r="C15" s="390"/>
      <c r="D15" s="399">
        <f>SUM(E14+F14+H14+J14)</f>
        <v>58808.706999999995</v>
      </c>
      <c r="E15" s="400"/>
      <c r="F15" s="400"/>
      <c r="G15" s="400"/>
      <c r="H15" s="400"/>
      <c r="I15" s="400"/>
      <c r="J15" s="401"/>
    </row>
    <row r="16" spans="1:12" ht="24.95" customHeight="1" x14ac:dyDescent="0.2"/>
    <row r="17" spans="1:10" ht="24.95" customHeight="1" x14ac:dyDescent="0.2">
      <c r="B17" s="29"/>
    </row>
    <row r="18" spans="1:10" ht="24.95" customHeight="1" x14ac:dyDescent="0.2">
      <c r="G18" s="51"/>
    </row>
    <row r="19" spans="1:10" ht="24.95" customHeight="1" x14ac:dyDescent="0.2">
      <c r="G19" s="51"/>
    </row>
    <row r="20" spans="1:10" ht="24.95" customHeight="1" x14ac:dyDescent="0.2">
      <c r="G20" s="51"/>
    </row>
    <row r="21" spans="1:10" ht="24.95" customHeight="1" x14ac:dyDescent="0.2">
      <c r="G21" s="51"/>
    </row>
    <row r="27" spans="1:10" ht="18.75" x14ac:dyDescent="0.2">
      <c r="B27" s="391" t="s">
        <v>217</v>
      </c>
      <c r="C27" s="391"/>
      <c r="D27" s="391"/>
      <c r="E27" s="391"/>
      <c r="F27" s="391"/>
      <c r="G27" s="391"/>
      <c r="H27" s="391"/>
      <c r="I27" s="391"/>
      <c r="J27" s="391"/>
    </row>
    <row r="28" spans="1:10" ht="18.75" x14ac:dyDescent="0.2">
      <c r="B28" s="391" t="s">
        <v>275</v>
      </c>
      <c r="C28" s="391"/>
      <c r="D28" s="391"/>
      <c r="E28" s="391"/>
      <c r="F28" s="391"/>
      <c r="G28" s="391"/>
      <c r="H28" s="391"/>
      <c r="I28" s="391"/>
      <c r="J28" s="391"/>
    </row>
    <row r="29" spans="1:10" ht="13.5" thickBot="1" x14ac:dyDescent="0.25"/>
    <row r="30" spans="1:10" ht="15.75" thickBot="1" x14ac:dyDescent="0.25">
      <c r="A30" s="396" t="s">
        <v>242</v>
      </c>
      <c r="B30" s="402" t="s">
        <v>252</v>
      </c>
      <c r="C30" s="392" t="s">
        <v>73</v>
      </c>
      <c r="D30" s="406" t="s">
        <v>225</v>
      </c>
      <c r="E30" s="407"/>
      <c r="F30" s="392" t="s">
        <v>30</v>
      </c>
      <c r="G30" s="406" t="s">
        <v>226</v>
      </c>
      <c r="H30" s="400"/>
      <c r="I30" s="400"/>
      <c r="J30" s="401"/>
    </row>
    <row r="31" spans="1:10" ht="15.75" thickBot="1" x14ac:dyDescent="0.25">
      <c r="A31" s="397"/>
      <c r="B31" s="403"/>
      <c r="C31" s="405"/>
      <c r="D31" s="392" t="s">
        <v>142</v>
      </c>
      <c r="E31" s="392" t="s">
        <v>75</v>
      </c>
      <c r="F31" s="394"/>
      <c r="G31" s="56" t="s">
        <v>142</v>
      </c>
      <c r="H31" s="56" t="s">
        <v>75</v>
      </c>
      <c r="I31" s="56" t="s">
        <v>142</v>
      </c>
      <c r="J31" s="56" t="s">
        <v>75</v>
      </c>
    </row>
    <row r="32" spans="1:10" ht="13.5" thickBot="1" x14ac:dyDescent="0.25">
      <c r="A32" s="398"/>
      <c r="B32" s="404"/>
      <c r="C32" s="393"/>
      <c r="D32" s="393"/>
      <c r="E32" s="393"/>
      <c r="F32" s="395"/>
      <c r="G32" s="406" t="s">
        <v>230</v>
      </c>
      <c r="H32" s="401"/>
      <c r="I32" s="406" t="s">
        <v>231</v>
      </c>
      <c r="J32" s="401"/>
    </row>
    <row r="33" spans="1:10" ht="14.25" x14ac:dyDescent="0.2">
      <c r="A33" s="55">
        <v>1</v>
      </c>
      <c r="B33" s="52" t="s">
        <v>253</v>
      </c>
      <c r="C33" s="41" t="s">
        <v>76</v>
      </c>
      <c r="D33" s="42">
        <v>380</v>
      </c>
      <c r="E33" s="43">
        <f t="shared" ref="E33:E39" si="7">D33*12</f>
        <v>4560</v>
      </c>
      <c r="F33" s="43"/>
      <c r="G33" s="44">
        <f t="shared" ref="G33:G34" si="8">SUM(D33*7.5%)</f>
        <v>28.5</v>
      </c>
      <c r="H33" s="43">
        <f>SUM(G33*12)</f>
        <v>342</v>
      </c>
      <c r="I33" s="42">
        <f>SUM(D33*6.75%)</f>
        <v>25.650000000000002</v>
      </c>
      <c r="J33" s="49">
        <f t="shared" ref="J33:J39" si="9">I33*12</f>
        <v>307.8</v>
      </c>
    </row>
    <row r="34" spans="1:10" ht="14.25" x14ac:dyDescent="0.2">
      <c r="A34" s="54">
        <v>2</v>
      </c>
      <c r="B34" s="53" t="s">
        <v>254</v>
      </c>
      <c r="C34" s="45" t="s">
        <v>76</v>
      </c>
      <c r="D34" s="42">
        <v>328.5</v>
      </c>
      <c r="E34" s="43">
        <f t="shared" si="7"/>
        <v>3942</v>
      </c>
      <c r="F34" s="43"/>
      <c r="G34" s="44">
        <f t="shared" si="8"/>
        <v>24.637499999999999</v>
      </c>
      <c r="H34" s="43">
        <f t="shared" ref="H34:H39" si="10">SUM(G34*12)</f>
        <v>295.64999999999998</v>
      </c>
      <c r="I34" s="42">
        <f t="shared" ref="I34:I39" si="11">SUM(D34*6.75%)</f>
        <v>22.173750000000002</v>
      </c>
      <c r="J34" s="49">
        <f t="shared" si="9"/>
        <v>266.08500000000004</v>
      </c>
    </row>
    <row r="35" spans="1:10" ht="14.25" x14ac:dyDescent="0.2">
      <c r="A35" s="55">
        <v>3</v>
      </c>
      <c r="B35" s="53" t="s">
        <v>255</v>
      </c>
      <c r="C35" s="45" t="s">
        <v>76</v>
      </c>
      <c r="D35" s="42">
        <v>328.5</v>
      </c>
      <c r="E35" s="43">
        <f t="shared" ref="E35:E36" si="12">D35*12</f>
        <v>3942</v>
      </c>
      <c r="F35" s="43"/>
      <c r="G35" s="44">
        <f t="shared" ref="G35:G39" si="13">SUM(D35*7.5%)</f>
        <v>24.637499999999999</v>
      </c>
      <c r="H35" s="43">
        <f t="shared" ref="H35:H36" si="14">SUM(G35*12)</f>
        <v>295.64999999999998</v>
      </c>
      <c r="I35" s="42">
        <f t="shared" ref="I35:I36" si="15">SUM(D35*6.75%)</f>
        <v>22.173750000000002</v>
      </c>
      <c r="J35" s="49">
        <f t="shared" ref="J35:J36" si="16">I35*12</f>
        <v>266.08500000000004</v>
      </c>
    </row>
    <row r="36" spans="1:10" ht="14.25" x14ac:dyDescent="0.2">
      <c r="A36" s="54">
        <v>4</v>
      </c>
      <c r="B36" s="53" t="s">
        <v>256</v>
      </c>
      <c r="C36" s="45" t="s">
        <v>76</v>
      </c>
      <c r="D36" s="42">
        <v>380</v>
      </c>
      <c r="E36" s="43">
        <f t="shared" si="12"/>
        <v>4560</v>
      </c>
      <c r="F36" s="43"/>
      <c r="G36" s="44">
        <f t="shared" si="13"/>
        <v>28.5</v>
      </c>
      <c r="H36" s="43">
        <f t="shared" si="14"/>
        <v>342</v>
      </c>
      <c r="I36" s="42">
        <f t="shared" si="15"/>
        <v>25.650000000000002</v>
      </c>
      <c r="J36" s="49">
        <f t="shared" si="16"/>
        <v>307.8</v>
      </c>
    </row>
    <row r="37" spans="1:10" ht="14.25" x14ac:dyDescent="0.2">
      <c r="A37" s="55">
        <v>5</v>
      </c>
      <c r="B37" s="53" t="s">
        <v>257</v>
      </c>
      <c r="C37" s="45" t="s">
        <v>76</v>
      </c>
      <c r="D37" s="42">
        <v>328.5</v>
      </c>
      <c r="E37" s="43">
        <f t="shared" si="7"/>
        <v>3942</v>
      </c>
      <c r="F37" s="43"/>
      <c r="G37" s="44">
        <f t="shared" si="13"/>
        <v>24.637499999999999</v>
      </c>
      <c r="H37" s="43">
        <f t="shared" si="10"/>
        <v>295.64999999999998</v>
      </c>
      <c r="I37" s="42">
        <f t="shared" si="11"/>
        <v>22.173750000000002</v>
      </c>
      <c r="J37" s="49">
        <f t="shared" si="9"/>
        <v>266.08500000000004</v>
      </c>
    </row>
    <row r="38" spans="1:10" ht="14.25" x14ac:dyDescent="0.2">
      <c r="A38" s="54">
        <v>6</v>
      </c>
      <c r="B38" s="53" t="s">
        <v>258</v>
      </c>
      <c r="C38" s="45" t="s">
        <v>76</v>
      </c>
      <c r="D38" s="42">
        <v>328.5</v>
      </c>
      <c r="E38" s="43">
        <f t="shared" si="7"/>
        <v>3942</v>
      </c>
      <c r="F38" s="43"/>
      <c r="G38" s="44">
        <f t="shared" si="13"/>
        <v>24.637499999999999</v>
      </c>
      <c r="H38" s="43">
        <f t="shared" si="10"/>
        <v>295.64999999999998</v>
      </c>
      <c r="I38" s="42">
        <f t="shared" si="11"/>
        <v>22.173750000000002</v>
      </c>
      <c r="J38" s="49">
        <f t="shared" si="9"/>
        <v>266.08500000000004</v>
      </c>
    </row>
    <row r="39" spans="1:10" ht="14.25" x14ac:dyDescent="0.2">
      <c r="A39" s="55">
        <v>7</v>
      </c>
      <c r="B39" s="53" t="s">
        <v>259</v>
      </c>
      <c r="C39" s="45" t="s">
        <v>76</v>
      </c>
      <c r="D39" s="42">
        <v>328.5</v>
      </c>
      <c r="E39" s="43">
        <f t="shared" si="7"/>
        <v>3942</v>
      </c>
      <c r="F39" s="43"/>
      <c r="G39" s="44">
        <f t="shared" si="13"/>
        <v>24.637499999999999</v>
      </c>
      <c r="H39" s="43">
        <f t="shared" si="10"/>
        <v>295.64999999999998</v>
      </c>
      <c r="I39" s="42">
        <f t="shared" si="11"/>
        <v>22.173750000000002</v>
      </c>
      <c r="J39" s="49">
        <f t="shared" si="9"/>
        <v>266.08500000000004</v>
      </c>
    </row>
    <row r="40" spans="1:10" ht="15" thickBot="1" x14ac:dyDescent="0.25">
      <c r="A40" s="54"/>
      <c r="B40" s="53"/>
      <c r="C40" s="45"/>
      <c r="D40" s="46"/>
      <c r="E40" s="47"/>
      <c r="F40" s="47"/>
      <c r="G40" s="47"/>
      <c r="H40" s="47"/>
      <c r="I40" s="46"/>
      <c r="J40" s="50"/>
    </row>
    <row r="41" spans="1:10" ht="15.75" thickBot="1" x14ac:dyDescent="0.25">
      <c r="A41" s="385" t="s">
        <v>243</v>
      </c>
      <c r="B41" s="386"/>
      <c r="C41" s="387"/>
      <c r="D41" s="57">
        <f t="shared" ref="D41:J41" si="17">SUM(D33:D40)</f>
        <v>2402.5</v>
      </c>
      <c r="E41" s="58">
        <f t="shared" si="17"/>
        <v>28830</v>
      </c>
      <c r="F41" s="58">
        <f t="shared" si="17"/>
        <v>0</v>
      </c>
      <c r="G41" s="57">
        <f t="shared" si="17"/>
        <v>180.18749999999997</v>
      </c>
      <c r="H41" s="58">
        <f t="shared" si="17"/>
        <v>2162.25</v>
      </c>
      <c r="I41" s="57">
        <f t="shared" si="17"/>
        <v>162.16875000000002</v>
      </c>
      <c r="J41" s="58">
        <f t="shared" si="17"/>
        <v>1946.0250000000001</v>
      </c>
    </row>
    <row r="42" spans="1:10" ht="21.75" thickBot="1" x14ac:dyDescent="0.5">
      <c r="A42" s="388"/>
      <c r="B42" s="389"/>
      <c r="C42" s="390"/>
      <c r="D42" s="399">
        <f>SUM(E41+F41+H41+J41)</f>
        <v>32938.275000000001</v>
      </c>
      <c r="E42" s="400"/>
      <c r="F42" s="400"/>
      <c r="G42" s="400"/>
      <c r="H42" s="400"/>
      <c r="I42" s="400"/>
      <c r="J42" s="401"/>
    </row>
  </sheetData>
  <mergeCells count="28">
    <mergeCell ref="A41:C42"/>
    <mergeCell ref="D42:J42"/>
    <mergeCell ref="B27:J27"/>
    <mergeCell ref="B28:J28"/>
    <mergeCell ref="A30:A32"/>
    <mergeCell ref="B30:B32"/>
    <mergeCell ref="C30:C32"/>
    <mergeCell ref="D30:E30"/>
    <mergeCell ref="F30:F32"/>
    <mergeCell ref="G30:J30"/>
    <mergeCell ref="D31:D32"/>
    <mergeCell ref="E31:E32"/>
    <mergeCell ref="G32:H32"/>
    <mergeCell ref="I32:J32"/>
    <mergeCell ref="A14:C15"/>
    <mergeCell ref="B1:J1"/>
    <mergeCell ref="B2:J2"/>
    <mergeCell ref="E5:E6"/>
    <mergeCell ref="F4:F6"/>
    <mergeCell ref="A4:A6"/>
    <mergeCell ref="D15:J15"/>
    <mergeCell ref="B4:B6"/>
    <mergeCell ref="C4:C6"/>
    <mergeCell ref="D4:E4"/>
    <mergeCell ref="D5:D6"/>
    <mergeCell ref="G4:J4"/>
    <mergeCell ref="G6:H6"/>
    <mergeCell ref="I6:J6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</sheetPr>
  <dimension ref="A1:I31"/>
  <sheetViews>
    <sheetView topLeftCell="A4" workbookViewId="0">
      <selection activeCell="L12" sqref="L12"/>
    </sheetView>
  </sheetViews>
  <sheetFormatPr baseColWidth="10" defaultColWidth="11.42578125" defaultRowHeight="12.75" x14ac:dyDescent="0.2"/>
  <cols>
    <col min="1" max="1" width="10.7109375" style="1" customWidth="1"/>
    <col min="2" max="2" width="5.140625" style="1" customWidth="1"/>
    <col min="3" max="3" width="12.7109375" style="2" customWidth="1"/>
    <col min="4" max="4" width="14.140625" style="2" customWidth="1"/>
    <col min="5" max="5" width="14.5703125" style="2" customWidth="1"/>
    <col min="6" max="6" width="12" style="2" customWidth="1"/>
    <col min="7" max="7" width="8" style="2" customWidth="1"/>
    <col min="8" max="8" width="13.7109375" style="2" customWidth="1"/>
    <col min="9" max="9" width="12.7109375" style="2" customWidth="1"/>
    <col min="10" max="16384" width="11.42578125" style="1"/>
  </cols>
  <sheetData>
    <row r="1" spans="1:9" ht="18" x14ac:dyDescent="0.25">
      <c r="A1" s="415" t="s">
        <v>218</v>
      </c>
      <c r="B1" s="415"/>
      <c r="C1" s="415"/>
      <c r="D1" s="415"/>
      <c r="E1" s="415"/>
      <c r="F1" s="415"/>
      <c r="G1" s="415"/>
      <c r="H1" s="415"/>
      <c r="I1" s="415"/>
    </row>
    <row r="2" spans="1:9" ht="18" x14ac:dyDescent="0.25">
      <c r="A2" s="415" t="s">
        <v>159</v>
      </c>
      <c r="B2" s="415"/>
      <c r="C2" s="415"/>
      <c r="D2" s="415"/>
      <c r="E2" s="415"/>
      <c r="F2" s="415"/>
      <c r="G2" s="415"/>
      <c r="H2" s="415"/>
      <c r="I2" s="415"/>
    </row>
    <row r="3" spans="1:9" ht="18" x14ac:dyDescent="0.25">
      <c r="A3" s="415" t="s">
        <v>219</v>
      </c>
      <c r="B3" s="415"/>
      <c r="C3" s="415"/>
      <c r="D3" s="415"/>
      <c r="E3" s="415"/>
      <c r="F3" s="415"/>
      <c r="G3" s="415"/>
      <c r="H3" s="415"/>
      <c r="I3" s="415"/>
    </row>
    <row r="5" spans="1:9" ht="15.75" x14ac:dyDescent="0.25">
      <c r="A5" s="416" t="s">
        <v>136</v>
      </c>
      <c r="B5" s="416"/>
      <c r="C5" s="416"/>
      <c r="D5" s="416"/>
      <c r="E5" s="416"/>
      <c r="F5" s="416"/>
      <c r="G5" s="416"/>
      <c r="H5" s="416"/>
      <c r="I5" s="416"/>
    </row>
    <row r="7" spans="1:9" x14ac:dyDescent="0.2">
      <c r="A7" s="24" t="s">
        <v>137</v>
      </c>
      <c r="B7" s="20" t="s">
        <v>138</v>
      </c>
      <c r="C7" s="25">
        <v>491069.98</v>
      </c>
      <c r="D7" s="2" t="s">
        <v>139</v>
      </c>
    </row>
    <row r="8" spans="1:9" x14ac:dyDescent="0.2">
      <c r="A8" s="25" t="s">
        <v>140</v>
      </c>
      <c r="C8" s="26">
        <v>0.1</v>
      </c>
      <c r="D8" s="2" t="s">
        <v>75</v>
      </c>
    </row>
    <row r="9" spans="1:9" x14ac:dyDescent="0.2">
      <c r="A9" s="25" t="s">
        <v>141</v>
      </c>
      <c r="C9" s="25">
        <v>46.25</v>
      </c>
      <c r="D9" s="2" t="s">
        <v>142</v>
      </c>
    </row>
    <row r="10" spans="1:9" x14ac:dyDescent="0.2">
      <c r="A10" s="25" t="s">
        <v>143</v>
      </c>
      <c r="B10" s="20" t="s">
        <v>138</v>
      </c>
      <c r="C10" s="25">
        <v>6023.33</v>
      </c>
      <c r="D10" s="2" t="s">
        <v>142</v>
      </c>
    </row>
    <row r="11" spans="1:9" ht="13.5" thickBot="1" x14ac:dyDescent="0.25">
      <c r="B11" s="2"/>
    </row>
    <row r="12" spans="1:9" x14ac:dyDescent="0.2">
      <c r="A12" s="21"/>
      <c r="B12" s="22"/>
      <c r="C12" s="417" t="s">
        <v>144</v>
      </c>
      <c r="D12" s="418"/>
      <c r="E12" s="417" t="s">
        <v>145</v>
      </c>
      <c r="F12" s="419"/>
      <c r="G12" s="419"/>
      <c r="H12" s="418"/>
      <c r="I12" s="23"/>
    </row>
    <row r="13" spans="1:9" x14ac:dyDescent="0.2">
      <c r="A13" s="3"/>
      <c r="B13" s="4"/>
      <c r="C13" s="408" t="s">
        <v>146</v>
      </c>
      <c r="D13" s="409"/>
      <c r="E13" s="7" t="s">
        <v>147</v>
      </c>
      <c r="F13" s="7" t="s">
        <v>148</v>
      </c>
      <c r="G13" s="7" t="s">
        <v>149</v>
      </c>
      <c r="H13" s="410" t="s">
        <v>150</v>
      </c>
      <c r="I13" s="8" t="s">
        <v>151</v>
      </c>
    </row>
    <row r="14" spans="1:9" x14ac:dyDescent="0.2">
      <c r="A14" s="5" t="s">
        <v>152</v>
      </c>
      <c r="B14" s="6" t="s">
        <v>153</v>
      </c>
      <c r="C14" s="9" t="s">
        <v>160</v>
      </c>
      <c r="D14" s="9" t="s">
        <v>154</v>
      </c>
      <c r="E14" s="10" t="s">
        <v>155</v>
      </c>
      <c r="F14" s="9" t="s">
        <v>156</v>
      </c>
      <c r="G14" s="10" t="s">
        <v>157</v>
      </c>
      <c r="H14" s="411"/>
      <c r="I14" s="11" t="s">
        <v>158</v>
      </c>
    </row>
    <row r="15" spans="1:9" x14ac:dyDescent="0.2">
      <c r="A15" s="27">
        <v>39814</v>
      </c>
      <c r="B15" s="6">
        <v>0</v>
      </c>
      <c r="C15" s="13">
        <v>0</v>
      </c>
      <c r="D15" s="13">
        <v>0</v>
      </c>
      <c r="E15" s="13">
        <v>0</v>
      </c>
      <c r="F15" s="13">
        <v>0</v>
      </c>
      <c r="G15" s="13"/>
      <c r="H15" s="13"/>
      <c r="I15" s="14">
        <v>491069.98</v>
      </c>
    </row>
    <row r="16" spans="1:9" x14ac:dyDescent="0.2">
      <c r="A16" s="27">
        <v>39844</v>
      </c>
      <c r="B16" s="6">
        <v>31</v>
      </c>
      <c r="C16" s="13">
        <f>SUM(I15*31/4800)</f>
        <v>3171.4936208333329</v>
      </c>
      <c r="D16" s="13">
        <f>SUM(C10-C16)</f>
        <v>2851.836379166667</v>
      </c>
      <c r="E16" s="15">
        <f>SUM(C16:D16)</f>
        <v>6023.33</v>
      </c>
      <c r="F16" s="13">
        <v>46.25</v>
      </c>
      <c r="G16" s="13">
        <v>0</v>
      </c>
      <c r="H16" s="13">
        <f>SUM(E16:G16)</f>
        <v>6069.58</v>
      </c>
      <c r="I16" s="14">
        <f>+I15-D16</f>
        <v>488218.14362083329</v>
      </c>
    </row>
    <row r="17" spans="1:9" x14ac:dyDescent="0.2">
      <c r="A17" s="27">
        <v>39872</v>
      </c>
      <c r="B17" s="6">
        <v>28</v>
      </c>
      <c r="C17" s="13">
        <f>SUM(I16*28/4800)</f>
        <v>2847.9391711215276</v>
      </c>
      <c r="D17" s="13">
        <f>SUM(C10-C17)</f>
        <v>3175.3908288784723</v>
      </c>
      <c r="E17" s="15">
        <f>SUM(C17:D17)</f>
        <v>6023.33</v>
      </c>
      <c r="F17" s="13">
        <v>46.25</v>
      </c>
      <c r="G17" s="13"/>
      <c r="H17" s="13">
        <f>SUM(E17:G17)</f>
        <v>6069.58</v>
      </c>
      <c r="I17" s="14">
        <f t="shared" ref="I17:I27" si="0">+I16-D17</f>
        <v>485042.75279195484</v>
      </c>
    </row>
    <row r="18" spans="1:9" x14ac:dyDescent="0.2">
      <c r="A18" s="27">
        <v>39903</v>
      </c>
      <c r="B18" s="6">
        <v>31</v>
      </c>
      <c r="C18" s="13">
        <f>SUM(I17*31/4800)</f>
        <v>3132.5677784480417</v>
      </c>
      <c r="D18" s="13">
        <f>SUM(C10-C18)</f>
        <v>2890.7622215519582</v>
      </c>
      <c r="E18" s="15">
        <f t="shared" ref="E18:E27" si="1">SUM(C18:D18)</f>
        <v>6023.33</v>
      </c>
      <c r="F18" s="13">
        <v>46.25</v>
      </c>
      <c r="G18" s="13"/>
      <c r="H18" s="13">
        <f t="shared" ref="H18:H27" si="2">SUM(E18:G18)</f>
        <v>6069.58</v>
      </c>
      <c r="I18" s="14">
        <f t="shared" si="0"/>
        <v>482151.99057040288</v>
      </c>
    </row>
    <row r="19" spans="1:9" x14ac:dyDescent="0.2">
      <c r="A19" s="27">
        <v>39933</v>
      </c>
      <c r="B19" s="6">
        <v>30</v>
      </c>
      <c r="C19" s="13">
        <f t="shared" ref="C19:C26" si="3">SUM(I18*30/4800)</f>
        <v>3013.4499410650183</v>
      </c>
      <c r="D19" s="13">
        <f>SUM(C10-C19)</f>
        <v>3009.8800589349817</v>
      </c>
      <c r="E19" s="15">
        <f t="shared" si="1"/>
        <v>6023.33</v>
      </c>
      <c r="F19" s="13">
        <v>46.25</v>
      </c>
      <c r="G19" s="13"/>
      <c r="H19" s="13">
        <f t="shared" si="2"/>
        <v>6069.58</v>
      </c>
      <c r="I19" s="14">
        <f t="shared" si="0"/>
        <v>479142.11051146791</v>
      </c>
    </row>
    <row r="20" spans="1:9" x14ac:dyDescent="0.2">
      <c r="A20" s="27">
        <v>39964</v>
      </c>
      <c r="B20" s="6">
        <v>31</v>
      </c>
      <c r="C20" s="13">
        <f>SUM(I19*31/4800)</f>
        <v>3094.4594637198966</v>
      </c>
      <c r="D20" s="13">
        <f>SUM(C10-C20)</f>
        <v>2928.8705362801034</v>
      </c>
      <c r="E20" s="15">
        <f t="shared" si="1"/>
        <v>6023.33</v>
      </c>
      <c r="F20" s="13">
        <v>46.25</v>
      </c>
      <c r="G20" s="13"/>
      <c r="H20" s="13">
        <f t="shared" si="2"/>
        <v>6069.58</v>
      </c>
      <c r="I20" s="14">
        <f t="shared" si="0"/>
        <v>476213.23997518781</v>
      </c>
    </row>
    <row r="21" spans="1:9" x14ac:dyDescent="0.2">
      <c r="A21" s="27">
        <v>39994</v>
      </c>
      <c r="B21" s="6">
        <v>30</v>
      </c>
      <c r="C21" s="13">
        <f t="shared" si="3"/>
        <v>2976.3327498449239</v>
      </c>
      <c r="D21" s="13">
        <f>SUM(C10-C21)</f>
        <v>3046.997250155076</v>
      </c>
      <c r="E21" s="15">
        <f t="shared" si="1"/>
        <v>6023.33</v>
      </c>
      <c r="F21" s="13">
        <v>46.25</v>
      </c>
      <c r="G21" s="13"/>
      <c r="H21" s="13">
        <f t="shared" si="2"/>
        <v>6069.58</v>
      </c>
      <c r="I21" s="14">
        <f t="shared" si="0"/>
        <v>473166.24272503273</v>
      </c>
    </row>
    <row r="22" spans="1:9" x14ac:dyDescent="0.2">
      <c r="A22" s="27">
        <v>40025</v>
      </c>
      <c r="B22" s="6">
        <v>31</v>
      </c>
      <c r="C22" s="13">
        <f>SUM(I21*31/4800)</f>
        <v>3055.8653175991694</v>
      </c>
      <c r="D22" s="13">
        <f>SUM(C10-C22)</f>
        <v>2967.4646824008305</v>
      </c>
      <c r="E22" s="15">
        <f t="shared" si="1"/>
        <v>6023.33</v>
      </c>
      <c r="F22" s="13">
        <v>46.25</v>
      </c>
      <c r="G22" s="13"/>
      <c r="H22" s="13">
        <f t="shared" si="2"/>
        <v>6069.58</v>
      </c>
      <c r="I22" s="14">
        <f t="shared" si="0"/>
        <v>470198.77804263192</v>
      </c>
    </row>
    <row r="23" spans="1:9" x14ac:dyDescent="0.2">
      <c r="A23" s="27">
        <v>40056</v>
      </c>
      <c r="B23" s="6">
        <v>31</v>
      </c>
      <c r="C23" s="13">
        <f>SUM(I22*31/4800)</f>
        <v>3036.7004415253314</v>
      </c>
      <c r="D23" s="13">
        <f>SUM(C10-C23)</f>
        <v>2986.6295584746686</v>
      </c>
      <c r="E23" s="15">
        <f t="shared" si="1"/>
        <v>6023.33</v>
      </c>
      <c r="F23" s="13">
        <v>46.25</v>
      </c>
      <c r="G23" s="13"/>
      <c r="H23" s="13">
        <f t="shared" si="2"/>
        <v>6069.58</v>
      </c>
      <c r="I23" s="14">
        <f t="shared" si="0"/>
        <v>467212.14848415728</v>
      </c>
    </row>
    <row r="24" spans="1:9" x14ac:dyDescent="0.2">
      <c r="A24" s="27">
        <v>40086</v>
      </c>
      <c r="B24" s="6">
        <v>30</v>
      </c>
      <c r="C24" s="13">
        <f t="shared" si="3"/>
        <v>2920.0759280259831</v>
      </c>
      <c r="D24" s="13">
        <f>SUM(C10-C24)</f>
        <v>3103.2540719740168</v>
      </c>
      <c r="E24" s="15">
        <f t="shared" si="1"/>
        <v>6023.33</v>
      </c>
      <c r="F24" s="13">
        <v>46.25</v>
      </c>
      <c r="G24" s="13"/>
      <c r="H24" s="13">
        <f t="shared" si="2"/>
        <v>6069.58</v>
      </c>
      <c r="I24" s="14">
        <f t="shared" si="0"/>
        <v>464108.89441218326</v>
      </c>
    </row>
    <row r="25" spans="1:9" x14ac:dyDescent="0.2">
      <c r="A25" s="27">
        <v>40117</v>
      </c>
      <c r="B25" s="6">
        <v>31</v>
      </c>
      <c r="C25" s="13">
        <f>SUM(I24*31/4800)</f>
        <v>2997.3699430786833</v>
      </c>
      <c r="D25" s="13">
        <f>SUM(C10-C25)</f>
        <v>3025.9600569213167</v>
      </c>
      <c r="E25" s="15">
        <f t="shared" si="1"/>
        <v>6023.33</v>
      </c>
      <c r="F25" s="13">
        <v>46.25</v>
      </c>
      <c r="G25" s="13"/>
      <c r="H25" s="13">
        <f t="shared" si="2"/>
        <v>6069.58</v>
      </c>
      <c r="I25" s="14">
        <f t="shared" si="0"/>
        <v>461082.93435526197</v>
      </c>
    </row>
    <row r="26" spans="1:9" x14ac:dyDescent="0.2">
      <c r="A26" s="27">
        <v>40147</v>
      </c>
      <c r="B26" s="6">
        <v>30</v>
      </c>
      <c r="C26" s="13">
        <f t="shared" si="3"/>
        <v>2881.7683397203873</v>
      </c>
      <c r="D26" s="13">
        <f>SUM(C10-C26)</f>
        <v>3141.5616602796126</v>
      </c>
      <c r="E26" s="15">
        <f t="shared" si="1"/>
        <v>6023.33</v>
      </c>
      <c r="F26" s="13">
        <v>46.25</v>
      </c>
      <c r="G26" s="13"/>
      <c r="H26" s="13">
        <f t="shared" si="2"/>
        <v>6069.58</v>
      </c>
      <c r="I26" s="14">
        <f t="shared" si="0"/>
        <v>457941.37269498233</v>
      </c>
    </row>
    <row r="27" spans="1:9" x14ac:dyDescent="0.2">
      <c r="A27" s="27">
        <v>40178</v>
      </c>
      <c r="B27" s="6">
        <v>31</v>
      </c>
      <c r="C27" s="13">
        <f>SUM(I26*31/4800)</f>
        <v>2957.5380319884275</v>
      </c>
      <c r="D27" s="13">
        <f>SUM(C10-C27)</f>
        <v>3065.7919680115724</v>
      </c>
      <c r="E27" s="15">
        <f t="shared" si="1"/>
        <v>6023.33</v>
      </c>
      <c r="F27" s="13">
        <v>46.25</v>
      </c>
      <c r="G27" s="13"/>
      <c r="H27" s="13">
        <f t="shared" si="2"/>
        <v>6069.58</v>
      </c>
      <c r="I27" s="14">
        <f t="shared" si="0"/>
        <v>454875.58072697074</v>
      </c>
    </row>
    <row r="28" spans="1:9" x14ac:dyDescent="0.2">
      <c r="A28" s="12"/>
      <c r="B28" s="6"/>
      <c r="C28" s="13"/>
      <c r="D28" s="13"/>
      <c r="E28" s="15"/>
      <c r="F28" s="13"/>
      <c r="G28" s="13"/>
      <c r="H28" s="13"/>
      <c r="I28" s="14"/>
    </row>
    <row r="29" spans="1:9" ht="15.75" thickBot="1" x14ac:dyDescent="0.4">
      <c r="A29" s="16"/>
      <c r="B29" s="17">
        <f t="shared" ref="B29:H29" si="4">SUM(B15:B28)</f>
        <v>365</v>
      </c>
      <c r="C29" s="18">
        <f t="shared" si="4"/>
        <v>36085.560726970725</v>
      </c>
      <c r="D29" s="18">
        <f t="shared" si="4"/>
        <v>36194.399273029281</v>
      </c>
      <c r="E29" s="18">
        <f t="shared" si="4"/>
        <v>72279.960000000006</v>
      </c>
      <c r="F29" s="18">
        <f t="shared" si="4"/>
        <v>555</v>
      </c>
      <c r="G29" s="18">
        <f t="shared" si="4"/>
        <v>0</v>
      </c>
      <c r="H29" s="18">
        <f t="shared" si="4"/>
        <v>72834.960000000006</v>
      </c>
      <c r="I29" s="19"/>
    </row>
    <row r="31" spans="1:9" x14ac:dyDescent="0.2">
      <c r="D31" s="412" t="s">
        <v>220</v>
      </c>
      <c r="E31" s="413"/>
      <c r="F31" s="414"/>
    </row>
  </sheetData>
  <mergeCells count="9">
    <mergeCell ref="C13:D13"/>
    <mergeCell ref="H13:H14"/>
    <mergeCell ref="D31:F31"/>
    <mergeCell ref="A1:I1"/>
    <mergeCell ref="A2:I2"/>
    <mergeCell ref="A3:I3"/>
    <mergeCell ref="A5:I5"/>
    <mergeCell ref="C12:D12"/>
    <mergeCell ref="E12:H12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499984740745262"/>
  </sheetPr>
  <dimension ref="A1:F28"/>
  <sheetViews>
    <sheetView view="pageBreakPreview" topLeftCell="A16" zoomScale="95" zoomScaleNormal="100" zoomScaleSheetLayoutView="95" workbookViewId="0">
      <selection activeCell="E20" sqref="E20"/>
    </sheetView>
  </sheetViews>
  <sheetFormatPr baseColWidth="10" defaultColWidth="18.7109375" defaultRowHeight="12.75" x14ac:dyDescent="0.2"/>
  <cols>
    <col min="1" max="1" width="16.42578125" style="32" customWidth="1"/>
    <col min="2" max="2" width="42.5703125" style="32" customWidth="1"/>
    <col min="3" max="3" width="23.5703125" style="32" customWidth="1"/>
    <col min="4" max="16384" width="18.7109375" style="32"/>
  </cols>
  <sheetData>
    <row r="1" spans="1:6" ht="26.25" customHeight="1" x14ac:dyDescent="0.2">
      <c r="A1" s="277" t="s">
        <v>290</v>
      </c>
      <c r="B1" s="277"/>
      <c r="C1" s="277"/>
      <c r="D1" s="31"/>
      <c r="E1" s="31"/>
      <c r="F1" s="31"/>
    </row>
    <row r="2" spans="1:6" ht="24.75" customHeight="1" x14ac:dyDescent="0.2">
      <c r="A2" s="278" t="s">
        <v>288</v>
      </c>
      <c r="B2" s="278"/>
      <c r="C2" s="278"/>
      <c r="D2" s="33"/>
      <c r="E2" s="33"/>
      <c r="F2" s="33"/>
    </row>
    <row r="3" spans="1:6" ht="24" customHeight="1" x14ac:dyDescent="0.2">
      <c r="A3" s="285" t="s">
        <v>368</v>
      </c>
      <c r="B3" s="285"/>
      <c r="C3" s="285"/>
      <c r="D3" s="34"/>
      <c r="E3" s="34"/>
      <c r="F3" s="34"/>
    </row>
    <row r="4" spans="1:6" ht="26.25" customHeight="1" thickBot="1" x14ac:dyDescent="0.25">
      <c r="A4" s="282" t="s">
        <v>116</v>
      </c>
      <c r="B4" s="282"/>
      <c r="C4" s="282"/>
      <c r="D4" s="34"/>
      <c r="E4" s="34"/>
      <c r="F4" s="34"/>
    </row>
    <row r="5" spans="1:6" s="29" customFormat="1" ht="37.5" customHeight="1" thickBot="1" x14ac:dyDescent="0.25">
      <c r="A5" s="145" t="s">
        <v>108</v>
      </c>
      <c r="B5" s="146" t="s">
        <v>79</v>
      </c>
      <c r="C5" s="146" t="s">
        <v>109</v>
      </c>
    </row>
    <row r="6" spans="1:6" s="28" customFormat="1" ht="24.95" customHeight="1" x14ac:dyDescent="0.2">
      <c r="A6" s="148">
        <v>11</v>
      </c>
      <c r="B6" s="149" t="s">
        <v>110</v>
      </c>
      <c r="C6" s="150">
        <f>SUM(Ingresos!J9:J17)</f>
        <v>20927.306666666704</v>
      </c>
    </row>
    <row r="7" spans="1:6" s="28" customFormat="1" ht="24.95" customHeight="1" x14ac:dyDescent="0.2">
      <c r="A7" s="148">
        <v>12</v>
      </c>
      <c r="B7" s="149" t="s">
        <v>111</v>
      </c>
      <c r="C7" s="150">
        <f>Ingresos!J18+Ingresos!J19+Ingresos!J20+Ingresos!J21+Ingresos!J22+Ingresos!J24+Ingresos!J25+Ingresos!J26+Ingresos!J27+Ingresos!J28+Ingresos!J29+Ingresos!J30+Ingresos!J31</f>
        <v>92326.513000000006</v>
      </c>
    </row>
    <row r="8" spans="1:6" s="28" customFormat="1" ht="24.95" customHeight="1" x14ac:dyDescent="0.2">
      <c r="A8" s="148">
        <v>14</v>
      </c>
      <c r="B8" s="149" t="s">
        <v>112</v>
      </c>
      <c r="C8" s="150">
        <f>SUM(Ingresos!J33:J33)</f>
        <v>289.66666666666669</v>
      </c>
    </row>
    <row r="9" spans="1:6" s="28" customFormat="1" ht="24.95" customHeight="1" x14ac:dyDescent="0.2">
      <c r="A9" s="148">
        <v>15</v>
      </c>
      <c r="B9" s="149" t="s">
        <v>113</v>
      </c>
      <c r="C9" s="150">
        <f>SUM(Ingresos!J34:J40)</f>
        <v>11062.041666666666</v>
      </c>
    </row>
    <row r="10" spans="1:6" s="28" customFormat="1" ht="24.95" customHeight="1" x14ac:dyDescent="0.2">
      <c r="A10" s="148">
        <v>16</v>
      </c>
      <c r="B10" s="149" t="s">
        <v>115</v>
      </c>
      <c r="C10" s="150">
        <f>+Ingresos!L34</f>
        <v>493792.95999999996</v>
      </c>
    </row>
    <row r="11" spans="1:6" s="28" customFormat="1" ht="24.95" customHeight="1" x14ac:dyDescent="0.2">
      <c r="A11" s="148">
        <v>22</v>
      </c>
      <c r="B11" s="149" t="s">
        <v>114</v>
      </c>
      <c r="C11" s="150">
        <f>F10</f>
        <v>0</v>
      </c>
    </row>
    <row r="12" spans="1:6" s="28" customFormat="1" ht="24.95" customHeight="1" x14ac:dyDescent="0.2">
      <c r="A12" s="148">
        <v>31</v>
      </c>
      <c r="B12" s="149" t="s">
        <v>289</v>
      </c>
      <c r="C12" s="150">
        <f>Ingresos!J45</f>
        <v>0</v>
      </c>
    </row>
    <row r="13" spans="1:6" s="28" customFormat="1" ht="24.95" customHeight="1" thickBot="1" x14ac:dyDescent="0.25">
      <c r="A13" s="148">
        <v>32</v>
      </c>
      <c r="B13" s="152" t="s">
        <v>117</v>
      </c>
      <c r="C13" s="150">
        <f>+Ingresos!L47</f>
        <v>725383.17</v>
      </c>
    </row>
    <row r="14" spans="1:6" s="28" customFormat="1" ht="24.95" customHeight="1" thickBot="1" x14ac:dyDescent="0.25">
      <c r="A14" s="283" t="s">
        <v>118</v>
      </c>
      <c r="B14" s="284"/>
      <c r="C14" s="153">
        <f>SUM(C6:C13)</f>
        <v>1343781.6580000001</v>
      </c>
    </row>
    <row r="15" spans="1:6" s="28" customFormat="1" ht="12.75" customHeight="1" x14ac:dyDescent="0.2">
      <c r="A15" s="154"/>
      <c r="B15" s="154"/>
      <c r="C15" s="155"/>
    </row>
    <row r="16" spans="1:6" s="28" customFormat="1" ht="26.25" customHeight="1" thickBot="1" x14ac:dyDescent="0.25">
      <c r="A16" s="282" t="s">
        <v>120</v>
      </c>
      <c r="B16" s="282"/>
      <c r="C16" s="282"/>
    </row>
    <row r="17" spans="1:5" s="28" customFormat="1" ht="37.5" customHeight="1" thickBot="1" x14ac:dyDescent="0.25">
      <c r="A17" s="145" t="s">
        <v>108</v>
      </c>
      <c r="B17" s="156" t="s">
        <v>79</v>
      </c>
      <c r="C17" s="146" t="s">
        <v>109</v>
      </c>
    </row>
    <row r="18" spans="1:5" s="28" customFormat="1" ht="24.95" customHeight="1" x14ac:dyDescent="0.2">
      <c r="A18" s="148">
        <v>51</v>
      </c>
      <c r="B18" s="157" t="s">
        <v>121</v>
      </c>
      <c r="C18" s="150">
        <f>+'Egresos F. MPal.'!K3+'funcionamiento libre disponibil'!K7+'EGRESOS 120'!J9+'216 FONDO APOYO MUNICIPAL'!K12</f>
        <v>493897.2</v>
      </c>
    </row>
    <row r="19" spans="1:5" s="28" customFormat="1" ht="32.25" customHeight="1" x14ac:dyDescent="0.2">
      <c r="A19" s="148">
        <v>54</v>
      </c>
      <c r="B19" s="157" t="s">
        <v>122</v>
      </c>
      <c r="C19" s="150">
        <f>+'Egresos F. MPal.'!K4+'funcionamiento libre disponibil'!K8+'EGRESOS 120'!J10+'216 FONDO APOYO MUNICIPAL'!K13</f>
        <v>634424.11999999988</v>
      </c>
    </row>
    <row r="20" spans="1:5" s="28" customFormat="1" ht="24.95" customHeight="1" x14ac:dyDescent="0.2">
      <c r="A20" s="148">
        <v>55</v>
      </c>
      <c r="B20" s="157" t="s">
        <v>123</v>
      </c>
      <c r="C20" s="150">
        <f>+'Egresos F. MPal.'!K5+'funcionamiento libre disponibil'!K9+'EGRESOS 120'!J11+'216 FONDO APOYO MUNICIPAL'!K15</f>
        <v>15260.91</v>
      </c>
    </row>
    <row r="21" spans="1:5" s="28" customFormat="1" ht="24.95" customHeight="1" x14ac:dyDescent="0.2">
      <c r="A21" s="148">
        <v>56</v>
      </c>
      <c r="B21" s="157" t="s">
        <v>115</v>
      </c>
      <c r="C21" s="150">
        <f>+'Egresos F. MPal.'!K7+'funcionamiento libre disponibil'!K10+'EGRESOS 120'!J12+'216 FONDO APOYO MUNICIPAL'!K16</f>
        <v>40675.839999999997</v>
      </c>
      <c r="E21" s="35"/>
    </row>
    <row r="22" spans="1:5" s="28" customFormat="1" ht="24.95" customHeight="1" x14ac:dyDescent="0.2">
      <c r="A22" s="148">
        <v>61</v>
      </c>
      <c r="B22" s="157" t="s">
        <v>124</v>
      </c>
      <c r="C22" s="150">
        <f>+'Egresos F. MPal.'!K6+'funcionamiento libre disponibil'!K11+'EGRESOS 120'!J13+' FONDOS DECRETO LEGISLATIVO 650'!K19+'216 FONDO APOYO MUNICIPAL'!K17</f>
        <v>156327.47</v>
      </c>
    </row>
    <row r="23" spans="1:5" ht="24.95" customHeight="1" x14ac:dyDescent="0.2">
      <c r="A23" s="148">
        <v>62</v>
      </c>
      <c r="B23" s="157" t="s">
        <v>114</v>
      </c>
      <c r="C23" s="150">
        <v>0</v>
      </c>
    </row>
    <row r="24" spans="1:5" ht="30" customHeight="1" x14ac:dyDescent="0.2">
      <c r="A24" s="148">
        <v>71</v>
      </c>
      <c r="B24" s="157" t="s">
        <v>319</v>
      </c>
      <c r="C24" s="124">
        <f>+'Amortizacion de Prestamo'!L19</f>
        <v>0</v>
      </c>
    </row>
    <row r="25" spans="1:5" ht="36" customHeight="1" thickBot="1" x14ac:dyDescent="0.25">
      <c r="A25" s="148">
        <v>72</v>
      </c>
      <c r="B25" s="158" t="s">
        <v>125</v>
      </c>
      <c r="C25" s="150">
        <f>+'Egresos F. MPal.'!H75+'funcionamiento libre disponibil'!H62+'EGRESOS 120'!H62+'216 FONDO APOYO MUNICIPAL'!H33</f>
        <v>3196.12</v>
      </c>
    </row>
    <row r="26" spans="1:5" ht="24.95" customHeight="1" thickBot="1" x14ac:dyDescent="0.25">
      <c r="A26" s="283" t="s">
        <v>119</v>
      </c>
      <c r="B26" s="284"/>
      <c r="C26" s="153">
        <f>SUM(C18:C25)</f>
        <v>1343781.66</v>
      </c>
    </row>
    <row r="27" spans="1:5" ht="18" customHeight="1" x14ac:dyDescent="0.2"/>
    <row r="28" spans="1:5" ht="18" customHeight="1" x14ac:dyDescent="0.2"/>
  </sheetData>
  <mergeCells count="7">
    <mergeCell ref="A4:C4"/>
    <mergeCell ref="A14:B14"/>
    <mergeCell ref="A16:C16"/>
    <mergeCell ref="A26:B26"/>
    <mergeCell ref="A1:C1"/>
    <mergeCell ref="A2:C2"/>
    <mergeCell ref="A3:C3"/>
  </mergeCells>
  <printOptions horizontalCentered="1"/>
  <pageMargins left="0.70866141732283472" right="0.70866141732283472" top="0.57999999999999996" bottom="0.2" header="0.31496062992125984" footer="0.31496062992125984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>
    <tabColor rgb="FF00B0F0"/>
  </sheetPr>
  <dimension ref="A1:M57"/>
  <sheetViews>
    <sheetView view="pageBreakPreview" topLeftCell="A33" zoomScale="115" zoomScaleNormal="100" zoomScaleSheetLayoutView="115" workbookViewId="0">
      <selection activeCell="O43" sqref="O43"/>
    </sheetView>
  </sheetViews>
  <sheetFormatPr baseColWidth="10" defaultColWidth="11.42578125" defaultRowHeight="12.75" x14ac:dyDescent="0.2"/>
  <cols>
    <col min="1" max="1" width="8.140625" style="213" customWidth="1"/>
    <col min="2" max="2" width="32.140625" style="190" customWidth="1"/>
    <col min="3" max="3" width="13.42578125" style="246" customWidth="1"/>
    <col min="4" max="4" width="12" style="190" customWidth="1"/>
    <col min="5" max="5" width="11.28515625" style="190" customWidth="1"/>
    <col min="6" max="6" width="13.140625" style="190" customWidth="1"/>
    <col min="7" max="7" width="13.42578125" style="190" customWidth="1"/>
    <col min="8" max="8" width="15.7109375" style="190" hidden="1" customWidth="1"/>
    <col min="9" max="9" width="10" style="190" customWidth="1"/>
    <col min="10" max="10" width="15.7109375" style="208" customWidth="1"/>
    <col min="11" max="11" width="11.42578125" style="190"/>
    <col min="12" max="12" width="12.85546875" style="190" bestFit="1" customWidth="1"/>
    <col min="13" max="13" width="12.42578125" style="190" bestFit="1" customWidth="1"/>
    <col min="14" max="16384" width="11.42578125" style="190"/>
  </cols>
  <sheetData>
    <row r="1" spans="1:13" ht="18.75" x14ac:dyDescent="0.2">
      <c r="A1" s="294" t="s">
        <v>287</v>
      </c>
      <c r="B1" s="294"/>
      <c r="C1" s="294"/>
      <c r="D1" s="294"/>
      <c r="E1" s="294"/>
      <c r="F1" s="294"/>
      <c r="G1" s="294"/>
      <c r="H1" s="294"/>
      <c r="I1" s="294"/>
      <c r="J1" s="294"/>
    </row>
    <row r="2" spans="1:13" ht="18.75" x14ac:dyDescent="0.2">
      <c r="A2" s="294" t="s">
        <v>288</v>
      </c>
      <c r="B2" s="294"/>
      <c r="C2" s="294"/>
      <c r="D2" s="294"/>
      <c r="E2" s="294"/>
      <c r="F2" s="294"/>
      <c r="G2" s="294"/>
      <c r="H2" s="294"/>
      <c r="I2" s="294"/>
      <c r="J2" s="294"/>
    </row>
    <row r="3" spans="1:13" ht="18.75" x14ac:dyDescent="0.2">
      <c r="A3" s="295" t="s">
        <v>369</v>
      </c>
      <c r="B3" s="294"/>
      <c r="C3" s="294"/>
      <c r="D3" s="294"/>
      <c r="E3" s="294"/>
      <c r="F3" s="294"/>
      <c r="G3" s="294"/>
      <c r="H3" s="294"/>
      <c r="I3" s="294"/>
      <c r="J3" s="294"/>
    </row>
    <row r="4" spans="1:13" ht="18.75" x14ac:dyDescent="0.2">
      <c r="A4" s="290" t="s">
        <v>9</v>
      </c>
      <c r="B4" s="290"/>
      <c r="C4" s="290"/>
      <c r="D4" s="290"/>
      <c r="E4" s="290"/>
      <c r="F4" s="290"/>
      <c r="G4" s="290"/>
      <c r="H4" s="290"/>
      <c r="I4" s="290"/>
      <c r="J4" s="290"/>
    </row>
    <row r="5" spans="1:13" ht="13.5" thickBot="1" x14ac:dyDescent="0.25">
      <c r="A5" s="296" t="s">
        <v>232</v>
      </c>
      <c r="B5" s="296"/>
      <c r="C5" s="296"/>
      <c r="D5" s="296"/>
      <c r="E5" s="296"/>
      <c r="F5" s="296"/>
      <c r="G5" s="296"/>
      <c r="H5" s="296"/>
      <c r="I5" s="296"/>
      <c r="J5" s="296"/>
    </row>
    <row r="6" spans="1:13" ht="19.5" customHeight="1" thickBot="1" x14ac:dyDescent="0.25">
      <c r="A6" s="306" t="s">
        <v>88</v>
      </c>
      <c r="B6" s="297" t="s">
        <v>89</v>
      </c>
      <c r="C6" s="300" t="s">
        <v>233</v>
      </c>
      <c r="D6" s="301"/>
      <c r="E6" s="301"/>
      <c r="F6" s="302"/>
      <c r="G6" s="291" t="s">
        <v>91</v>
      </c>
      <c r="H6" s="291" t="s">
        <v>94</v>
      </c>
      <c r="I6" s="291" t="s">
        <v>92</v>
      </c>
      <c r="J6" s="303" t="s">
        <v>93</v>
      </c>
    </row>
    <row r="7" spans="1:13" ht="15.75" customHeight="1" thickBot="1" x14ac:dyDescent="0.25">
      <c r="A7" s="307"/>
      <c r="B7" s="298"/>
      <c r="C7" s="309" t="s">
        <v>350</v>
      </c>
      <c r="D7" s="310"/>
      <c r="E7" s="238"/>
      <c r="F7" s="191" t="s">
        <v>90</v>
      </c>
      <c r="G7" s="292"/>
      <c r="H7" s="292"/>
      <c r="I7" s="292"/>
      <c r="J7" s="304"/>
      <c r="L7" s="190">
        <v>11</v>
      </c>
      <c r="M7" s="233">
        <f>+J9+J10+J11+J12+J13+J14+J15+J16+J17</f>
        <v>20927.306666666704</v>
      </c>
    </row>
    <row r="8" spans="1:13" ht="108" customHeight="1" thickBot="1" x14ac:dyDescent="0.25">
      <c r="A8" s="308"/>
      <c r="B8" s="299"/>
      <c r="C8" s="243" t="s">
        <v>356</v>
      </c>
      <c r="D8" s="235" t="s">
        <v>351</v>
      </c>
      <c r="E8" s="225" t="s">
        <v>361</v>
      </c>
      <c r="F8" s="225" t="s">
        <v>359</v>
      </c>
      <c r="G8" s="293"/>
      <c r="H8" s="293"/>
      <c r="I8" s="293"/>
      <c r="J8" s="305"/>
      <c r="M8" s="234"/>
    </row>
    <row r="9" spans="1:13" ht="15.75" customHeight="1" x14ac:dyDescent="0.2">
      <c r="A9" s="192" t="s">
        <v>13</v>
      </c>
      <c r="B9" s="193" t="s">
        <v>14</v>
      </c>
      <c r="C9" s="240"/>
      <c r="D9" s="194"/>
      <c r="E9" s="194"/>
      <c r="F9" s="194"/>
      <c r="G9" s="237">
        <v>11646.6706666667</v>
      </c>
      <c r="H9" s="194"/>
      <c r="I9" s="194"/>
      <c r="J9" s="194">
        <f>SUM(C9:I9)</f>
        <v>11646.6706666667</v>
      </c>
    </row>
    <row r="10" spans="1:13" ht="15.75" customHeight="1" x14ac:dyDescent="0.2">
      <c r="A10" s="192">
        <v>11802</v>
      </c>
      <c r="B10" s="193" t="s">
        <v>276</v>
      </c>
      <c r="C10" s="240"/>
      <c r="D10" s="194"/>
      <c r="E10" s="194"/>
      <c r="F10" s="194"/>
      <c r="G10" s="218">
        <v>3731.6870000000004</v>
      </c>
      <c r="H10" s="194"/>
      <c r="I10" s="194"/>
      <c r="J10" s="194">
        <f>SUM(C10:I10)</f>
        <v>3731.6870000000004</v>
      </c>
    </row>
    <row r="11" spans="1:13" ht="15.75" customHeight="1" x14ac:dyDescent="0.2">
      <c r="A11" s="192">
        <v>11803</v>
      </c>
      <c r="B11" s="256" t="s">
        <v>372</v>
      </c>
      <c r="C11" s="240"/>
      <c r="D11" s="194"/>
      <c r="E11" s="194"/>
      <c r="F11" s="194"/>
      <c r="G11" s="218">
        <v>72.784999999999982</v>
      </c>
      <c r="H11" s="194"/>
      <c r="I11" s="194"/>
      <c r="J11" s="194">
        <f>+G11</f>
        <v>72.784999999999982</v>
      </c>
    </row>
    <row r="12" spans="1:13" ht="15.75" customHeight="1" x14ac:dyDescent="0.2">
      <c r="A12" s="192">
        <v>11804</v>
      </c>
      <c r="B12" s="193" t="s">
        <v>277</v>
      </c>
      <c r="C12" s="240"/>
      <c r="D12" s="194"/>
      <c r="E12" s="194"/>
      <c r="F12" s="194"/>
      <c r="G12" s="218">
        <v>3417.5443333333337</v>
      </c>
      <c r="H12" s="194"/>
      <c r="I12" s="194"/>
      <c r="J12" s="194">
        <f t="shared" ref="J12:J41" si="0">SUM(C12:I12)</f>
        <v>3417.5443333333337</v>
      </c>
      <c r="M12" s="127"/>
    </row>
    <row r="13" spans="1:13" ht="15.75" customHeight="1" x14ac:dyDescent="0.2">
      <c r="A13" s="192">
        <v>11806</v>
      </c>
      <c r="B13" s="193" t="s">
        <v>278</v>
      </c>
      <c r="C13" s="240"/>
      <c r="D13" s="194"/>
      <c r="E13" s="194"/>
      <c r="F13" s="194"/>
      <c r="G13" s="218">
        <v>310.31099999999998</v>
      </c>
      <c r="H13" s="194"/>
      <c r="I13" s="194"/>
      <c r="J13" s="194">
        <f t="shared" si="0"/>
        <v>310.31099999999998</v>
      </c>
    </row>
    <row r="14" spans="1:13" ht="15.75" customHeight="1" x14ac:dyDescent="0.2">
      <c r="A14" s="192">
        <v>11813</v>
      </c>
      <c r="B14" s="193" t="s">
        <v>279</v>
      </c>
      <c r="C14" s="240"/>
      <c r="D14" s="194"/>
      <c r="E14" s="194"/>
      <c r="F14" s="194"/>
      <c r="G14" s="218">
        <v>408.52500000000003</v>
      </c>
      <c r="H14" s="194"/>
      <c r="I14" s="194"/>
      <c r="J14" s="194">
        <f t="shared" si="0"/>
        <v>408.52500000000003</v>
      </c>
    </row>
    <row r="15" spans="1:13" ht="15.75" customHeight="1" x14ac:dyDescent="0.2">
      <c r="A15" s="192">
        <v>11814</v>
      </c>
      <c r="B15" s="193" t="s">
        <v>280</v>
      </c>
      <c r="C15" s="240"/>
      <c r="D15" s="194"/>
      <c r="E15" s="194"/>
      <c r="F15" s="194"/>
      <c r="G15" s="218">
        <v>763.62666666666667</v>
      </c>
      <c r="H15" s="194"/>
      <c r="I15" s="194"/>
      <c r="J15" s="194">
        <f t="shared" si="0"/>
        <v>763.62666666666667</v>
      </c>
    </row>
    <row r="16" spans="1:13" ht="15.75" customHeight="1" x14ac:dyDescent="0.2">
      <c r="A16" s="195">
        <v>11818</v>
      </c>
      <c r="B16" s="193" t="s">
        <v>49</v>
      </c>
      <c r="C16" s="240"/>
      <c r="D16" s="194"/>
      <c r="E16" s="194"/>
      <c r="F16" s="194"/>
      <c r="G16" s="218">
        <v>565.64700000000005</v>
      </c>
      <c r="H16" s="194"/>
      <c r="I16" s="194"/>
      <c r="J16" s="194">
        <f t="shared" si="0"/>
        <v>565.64700000000005</v>
      </c>
    </row>
    <row r="17" spans="1:12" ht="15.75" customHeight="1" x14ac:dyDescent="0.2">
      <c r="A17" s="195">
        <v>11899</v>
      </c>
      <c r="B17" s="193" t="s">
        <v>281</v>
      </c>
      <c r="C17" s="240"/>
      <c r="D17" s="194"/>
      <c r="E17" s="194"/>
      <c r="F17" s="194"/>
      <c r="G17" s="194">
        <v>10.51</v>
      </c>
      <c r="H17" s="194"/>
      <c r="I17" s="194"/>
      <c r="J17" s="194">
        <f t="shared" si="0"/>
        <v>10.51</v>
      </c>
    </row>
    <row r="18" spans="1:12" ht="15.75" customHeight="1" x14ac:dyDescent="0.2">
      <c r="A18" s="195">
        <v>12105</v>
      </c>
      <c r="B18" s="196" t="s">
        <v>202</v>
      </c>
      <c r="C18" s="240"/>
      <c r="D18" s="194"/>
      <c r="E18" s="194"/>
      <c r="F18" s="194"/>
      <c r="G18" s="218">
        <v>11628.933333333334</v>
      </c>
      <c r="H18" s="194"/>
      <c r="I18" s="194"/>
      <c r="J18" s="194">
        <f t="shared" si="0"/>
        <v>11628.933333333334</v>
      </c>
    </row>
    <row r="19" spans="1:12" ht="15.75" customHeight="1" x14ac:dyDescent="0.2">
      <c r="A19" s="195">
        <v>12106</v>
      </c>
      <c r="B19" s="196" t="s">
        <v>262</v>
      </c>
      <c r="C19" s="240"/>
      <c r="D19" s="194"/>
      <c r="E19" s="194"/>
      <c r="F19" s="194"/>
      <c r="G19" s="218">
        <v>210.5</v>
      </c>
      <c r="H19" s="194"/>
      <c r="I19" s="194"/>
      <c r="J19" s="194">
        <f t="shared" si="0"/>
        <v>210.5</v>
      </c>
    </row>
    <row r="20" spans="1:12" ht="15.75" customHeight="1" x14ac:dyDescent="0.2">
      <c r="A20" s="195">
        <v>12108</v>
      </c>
      <c r="B20" s="193" t="s">
        <v>17</v>
      </c>
      <c r="C20" s="240"/>
      <c r="D20" s="194"/>
      <c r="E20" s="194"/>
      <c r="F20" s="194"/>
      <c r="G20" s="218">
        <v>10823.531000000001</v>
      </c>
      <c r="H20" s="194"/>
      <c r="I20" s="194"/>
      <c r="J20" s="194">
        <f t="shared" si="0"/>
        <v>10823.531000000001</v>
      </c>
    </row>
    <row r="21" spans="1:12" ht="15.75" customHeight="1" x14ac:dyDescent="0.2">
      <c r="A21" s="197" t="s">
        <v>15</v>
      </c>
      <c r="B21" s="198" t="s">
        <v>16</v>
      </c>
      <c r="C21" s="240"/>
      <c r="D21" s="194"/>
      <c r="E21" s="194"/>
      <c r="F21" s="194"/>
      <c r="G21" s="218">
        <v>6811.1970000000001</v>
      </c>
      <c r="H21" s="194"/>
      <c r="I21" s="194"/>
      <c r="J21" s="194">
        <f t="shared" si="0"/>
        <v>6811.1970000000001</v>
      </c>
    </row>
    <row r="22" spans="1:12" ht="15.75" customHeight="1" x14ac:dyDescent="0.2">
      <c r="A22" s="197" t="s">
        <v>50</v>
      </c>
      <c r="B22" s="198" t="s">
        <v>51</v>
      </c>
      <c r="C22" s="240"/>
      <c r="D22" s="194"/>
      <c r="E22" s="194"/>
      <c r="F22" s="194"/>
      <c r="G22" s="218">
        <v>4106.2333333333336</v>
      </c>
      <c r="H22" s="194"/>
      <c r="I22" s="194"/>
      <c r="J22" s="194">
        <f t="shared" si="0"/>
        <v>4106.2333333333336</v>
      </c>
    </row>
    <row r="23" spans="1:12" ht="15.75" customHeight="1" x14ac:dyDescent="0.2">
      <c r="A23" s="197" t="s">
        <v>95</v>
      </c>
      <c r="B23" s="198" t="s">
        <v>96</v>
      </c>
      <c r="C23" s="240"/>
      <c r="D23" s="194"/>
      <c r="E23" s="194"/>
      <c r="F23" s="194"/>
      <c r="G23" s="218" t="s">
        <v>332</v>
      </c>
      <c r="H23" s="194"/>
      <c r="I23" s="194"/>
      <c r="J23" s="194">
        <f t="shared" si="0"/>
        <v>0</v>
      </c>
    </row>
    <row r="24" spans="1:12" ht="15.75" customHeight="1" x14ac:dyDescent="0.2">
      <c r="A24" s="197" t="s">
        <v>52</v>
      </c>
      <c r="B24" s="198" t="s">
        <v>53</v>
      </c>
      <c r="C24" s="240"/>
      <c r="D24" s="194"/>
      <c r="E24" s="194"/>
      <c r="F24" s="194"/>
      <c r="G24" s="218">
        <v>6898.7593333333325</v>
      </c>
      <c r="H24" s="194"/>
      <c r="I24" s="194"/>
      <c r="J24" s="194">
        <f t="shared" si="0"/>
        <v>6898.7593333333325</v>
      </c>
    </row>
    <row r="25" spans="1:12" ht="15.75" customHeight="1" x14ac:dyDescent="0.2">
      <c r="A25" s="197">
        <v>12117</v>
      </c>
      <c r="B25" s="198" t="s">
        <v>282</v>
      </c>
      <c r="C25" s="240"/>
      <c r="D25" s="194"/>
      <c r="E25" s="194"/>
      <c r="F25" s="194"/>
      <c r="G25" s="218">
        <v>10172.635666666667</v>
      </c>
      <c r="H25" s="194"/>
      <c r="I25" s="194"/>
      <c r="J25" s="194">
        <f t="shared" si="0"/>
        <v>10172.635666666667</v>
      </c>
    </row>
    <row r="26" spans="1:12" ht="15.75" customHeight="1" x14ac:dyDescent="0.2">
      <c r="A26" s="197" t="s">
        <v>54</v>
      </c>
      <c r="B26" s="198" t="s">
        <v>55</v>
      </c>
      <c r="C26" s="240"/>
      <c r="D26" s="194"/>
      <c r="E26" s="194"/>
      <c r="F26" s="194"/>
      <c r="G26" s="218">
        <v>28194</v>
      </c>
      <c r="H26" s="194"/>
      <c r="I26" s="194"/>
      <c r="J26" s="194">
        <f t="shared" si="0"/>
        <v>28194</v>
      </c>
    </row>
    <row r="27" spans="1:12" ht="15.75" customHeight="1" x14ac:dyDescent="0.2">
      <c r="A27" s="197" t="s">
        <v>56</v>
      </c>
      <c r="B27" s="198" t="s">
        <v>57</v>
      </c>
      <c r="C27" s="240"/>
      <c r="D27" s="194"/>
      <c r="E27" s="194"/>
      <c r="F27" s="194"/>
      <c r="G27" s="218">
        <v>474.59999999999997</v>
      </c>
      <c r="H27" s="194"/>
      <c r="I27" s="194"/>
      <c r="J27" s="194">
        <f t="shared" si="0"/>
        <v>474.59999999999997</v>
      </c>
    </row>
    <row r="28" spans="1:12" ht="15.75" customHeight="1" x14ac:dyDescent="0.2">
      <c r="A28" s="197">
        <v>12121</v>
      </c>
      <c r="B28" s="198" t="s">
        <v>283</v>
      </c>
      <c r="C28" s="240"/>
      <c r="D28" s="194"/>
      <c r="E28" s="194"/>
      <c r="F28" s="194"/>
      <c r="G28" s="218">
        <v>875</v>
      </c>
      <c r="H28" s="194"/>
      <c r="I28" s="194"/>
      <c r="J28" s="194">
        <f t="shared" si="0"/>
        <v>875</v>
      </c>
    </row>
    <row r="29" spans="1:12" ht="15.75" customHeight="1" x14ac:dyDescent="0.2">
      <c r="A29" s="197">
        <v>12199</v>
      </c>
      <c r="B29" s="198" t="s">
        <v>263</v>
      </c>
      <c r="C29" s="240"/>
      <c r="D29" s="194"/>
      <c r="E29" s="194"/>
      <c r="F29" s="194"/>
      <c r="G29" s="218">
        <v>3371.4416666666671</v>
      </c>
      <c r="H29" s="194"/>
      <c r="I29" s="194"/>
      <c r="J29" s="194">
        <f t="shared" si="0"/>
        <v>3371.4416666666671</v>
      </c>
    </row>
    <row r="30" spans="1:12" ht="15.75" customHeight="1" x14ac:dyDescent="0.2">
      <c r="A30" s="197" t="s">
        <v>86</v>
      </c>
      <c r="B30" s="198" t="s">
        <v>97</v>
      </c>
      <c r="C30" s="240"/>
      <c r="D30" s="194"/>
      <c r="E30" s="194"/>
      <c r="F30" s="194"/>
      <c r="G30" s="218">
        <v>8636.9066666666677</v>
      </c>
      <c r="H30" s="194"/>
      <c r="I30" s="194"/>
      <c r="J30" s="194">
        <f t="shared" si="0"/>
        <v>8636.9066666666677</v>
      </c>
      <c r="K30" s="190">
        <v>12</v>
      </c>
      <c r="L30" s="234">
        <f>J18+J19+J20+J21+J22+J24+J25+J26+J27+J28+J29+J30+J31</f>
        <v>92326.513000000006</v>
      </c>
    </row>
    <row r="31" spans="1:12" ht="15.75" customHeight="1" x14ac:dyDescent="0.2">
      <c r="A31" s="197" t="s">
        <v>18</v>
      </c>
      <c r="B31" s="198" t="s">
        <v>19</v>
      </c>
      <c r="C31" s="240"/>
      <c r="D31" s="194"/>
      <c r="E31" s="194"/>
      <c r="F31" s="194"/>
      <c r="G31" s="218">
        <v>122.77499999999999</v>
      </c>
      <c r="H31" s="194"/>
      <c r="I31" s="194"/>
      <c r="J31" s="194">
        <f t="shared" si="0"/>
        <v>122.77499999999999</v>
      </c>
      <c r="K31" s="190">
        <v>14</v>
      </c>
      <c r="L31" s="233">
        <f>J33</f>
        <v>289.66666666666669</v>
      </c>
    </row>
    <row r="32" spans="1:12" ht="15.75" customHeight="1" x14ac:dyDescent="0.2">
      <c r="A32" s="197">
        <v>12299</v>
      </c>
      <c r="B32" s="219" t="s">
        <v>336</v>
      </c>
      <c r="C32" s="240"/>
      <c r="D32" s="194"/>
      <c r="E32" s="194"/>
      <c r="F32" s="194"/>
      <c r="G32" s="218" t="s">
        <v>332</v>
      </c>
      <c r="H32" s="194"/>
      <c r="I32" s="194"/>
      <c r="J32" s="194">
        <f t="shared" si="0"/>
        <v>0</v>
      </c>
    </row>
    <row r="33" spans="1:12" ht="15.75" customHeight="1" x14ac:dyDescent="0.2">
      <c r="A33" s="197" t="s">
        <v>20</v>
      </c>
      <c r="B33" s="198" t="s">
        <v>21</v>
      </c>
      <c r="C33" s="240"/>
      <c r="D33" s="194"/>
      <c r="E33" s="194"/>
      <c r="F33" s="194"/>
      <c r="G33" s="218">
        <v>289.66666666666669</v>
      </c>
      <c r="H33" s="194"/>
      <c r="I33" s="194"/>
      <c r="J33" s="194">
        <f t="shared" si="0"/>
        <v>289.66666666666669</v>
      </c>
      <c r="K33" s="190">
        <v>15</v>
      </c>
      <c r="L33" s="234">
        <f>J34+J35+J36+J38+J40</f>
        <v>6532.0416666666661</v>
      </c>
    </row>
    <row r="34" spans="1:12" ht="15.75" customHeight="1" x14ac:dyDescent="0.2">
      <c r="A34" s="197" t="s">
        <v>22</v>
      </c>
      <c r="B34" s="198" t="s">
        <v>23</v>
      </c>
      <c r="C34" s="240"/>
      <c r="D34" s="194"/>
      <c r="E34" s="194"/>
      <c r="F34" s="194"/>
      <c r="G34" s="218">
        <v>2507.0860000000002</v>
      </c>
      <c r="H34" s="194"/>
      <c r="I34" s="194"/>
      <c r="J34" s="194">
        <f t="shared" si="0"/>
        <v>2507.0860000000002</v>
      </c>
      <c r="K34" s="190">
        <v>16</v>
      </c>
      <c r="L34" s="234">
        <f>+J42+J43</f>
        <v>493792.95999999996</v>
      </c>
    </row>
    <row r="35" spans="1:12" x14ac:dyDescent="0.2">
      <c r="A35" s="197" t="s">
        <v>25</v>
      </c>
      <c r="B35" s="198" t="s">
        <v>24</v>
      </c>
      <c r="C35" s="240"/>
      <c r="D35" s="194"/>
      <c r="E35" s="194"/>
      <c r="F35" s="194"/>
      <c r="G35" s="218">
        <v>1604.6026666666669</v>
      </c>
      <c r="H35" s="194"/>
      <c r="I35" s="194"/>
      <c r="J35" s="194">
        <f>SUM(C35:I35)</f>
        <v>1604.6026666666669</v>
      </c>
    </row>
    <row r="36" spans="1:12" x14ac:dyDescent="0.2">
      <c r="A36" s="197">
        <v>15312</v>
      </c>
      <c r="B36" s="198" t="s">
        <v>284</v>
      </c>
      <c r="C36" s="244"/>
      <c r="D36" s="194"/>
      <c r="E36" s="194"/>
      <c r="F36" s="194"/>
      <c r="G36" s="218">
        <v>32.110000000000007</v>
      </c>
      <c r="H36" s="194"/>
      <c r="I36" s="194"/>
      <c r="J36" s="194">
        <f>SUM(C36:I36)</f>
        <v>32.110000000000007</v>
      </c>
      <c r="L36" s="234">
        <f>+L34+L33+L31+L30+M7</f>
        <v>613868.48800000013</v>
      </c>
    </row>
    <row r="37" spans="1:12" x14ac:dyDescent="0.2">
      <c r="A37" s="200">
        <v>15314</v>
      </c>
      <c r="B37" s="236" t="s">
        <v>373</v>
      </c>
      <c r="C37" s="240"/>
      <c r="D37" s="194"/>
      <c r="E37" s="194"/>
      <c r="F37" s="194"/>
      <c r="G37" s="218">
        <v>4530</v>
      </c>
      <c r="H37" s="194"/>
      <c r="I37" s="194"/>
      <c r="J37" s="218">
        <f>+G37</f>
        <v>4530</v>
      </c>
      <c r="L37" s="234"/>
    </row>
    <row r="38" spans="1:12" ht="25.5" x14ac:dyDescent="0.2">
      <c r="A38" s="200">
        <v>15402</v>
      </c>
      <c r="B38" s="201" t="s">
        <v>285</v>
      </c>
      <c r="C38" s="240"/>
      <c r="D38" s="194"/>
      <c r="E38" s="194"/>
      <c r="F38" s="194"/>
      <c r="G38" s="218">
        <v>2019.3333333333333</v>
      </c>
      <c r="H38" s="194"/>
      <c r="I38" s="194"/>
      <c r="J38" s="194">
        <f t="shared" si="0"/>
        <v>2019.3333333333333</v>
      </c>
    </row>
    <row r="39" spans="1:12" x14ac:dyDescent="0.2">
      <c r="A39" s="200" t="s">
        <v>58</v>
      </c>
      <c r="B39" s="201" t="s">
        <v>59</v>
      </c>
      <c r="C39" s="240"/>
      <c r="D39" s="194"/>
      <c r="E39" s="194"/>
      <c r="F39" s="194"/>
      <c r="G39" s="218" t="s">
        <v>332</v>
      </c>
      <c r="H39" s="194"/>
      <c r="I39" s="194"/>
      <c r="J39" s="194">
        <f t="shared" si="0"/>
        <v>0</v>
      </c>
    </row>
    <row r="40" spans="1:12" x14ac:dyDescent="0.2">
      <c r="A40" s="200" t="s">
        <v>60</v>
      </c>
      <c r="B40" s="201" t="s">
        <v>61</v>
      </c>
      <c r="C40" s="240"/>
      <c r="D40" s="194"/>
      <c r="E40" s="194"/>
      <c r="F40" s="194"/>
      <c r="G40" s="218">
        <v>368.90966666666668</v>
      </c>
      <c r="H40" s="194"/>
      <c r="I40" s="194"/>
      <c r="J40" s="194">
        <f t="shared" si="0"/>
        <v>368.90966666666668</v>
      </c>
    </row>
    <row r="41" spans="1:12" x14ac:dyDescent="0.2">
      <c r="A41" s="197" t="s">
        <v>26</v>
      </c>
      <c r="B41" s="198" t="s">
        <v>261</v>
      </c>
      <c r="C41" s="240"/>
      <c r="D41" s="199"/>
      <c r="E41" s="199"/>
      <c r="F41" s="199"/>
      <c r="G41" s="202"/>
      <c r="H41" s="199"/>
      <c r="I41" s="199"/>
      <c r="J41" s="199">
        <f t="shared" si="0"/>
        <v>0</v>
      </c>
    </row>
    <row r="42" spans="1:12" ht="25.5" x14ac:dyDescent="0.2">
      <c r="A42" s="200">
        <v>1620701</v>
      </c>
      <c r="B42" s="236" t="s">
        <v>353</v>
      </c>
      <c r="C42" s="240">
        <v>301792.94</v>
      </c>
      <c r="D42" s="194"/>
      <c r="E42" s="194"/>
      <c r="F42" s="194">
        <v>192000.02</v>
      </c>
      <c r="G42" s="203"/>
      <c r="H42" s="194"/>
      <c r="I42" s="194"/>
      <c r="J42" s="194">
        <f>+C42+F42</f>
        <v>493792.95999999996</v>
      </c>
    </row>
    <row r="43" spans="1:12" x14ac:dyDescent="0.2">
      <c r="A43" s="200">
        <v>1620703</v>
      </c>
      <c r="B43" s="236" t="s">
        <v>354</v>
      </c>
      <c r="C43" s="240"/>
      <c r="D43" s="194"/>
      <c r="E43" s="194"/>
      <c r="F43" s="194"/>
      <c r="G43" s="203"/>
      <c r="H43" s="194"/>
      <c r="I43" s="241">
        <v>0</v>
      </c>
      <c r="J43" s="194">
        <f>+I43</f>
        <v>0</v>
      </c>
    </row>
    <row r="44" spans="1:12" ht="25.5" x14ac:dyDescent="0.2">
      <c r="A44" s="200" t="s">
        <v>27</v>
      </c>
      <c r="B44" s="201" t="s">
        <v>201</v>
      </c>
      <c r="C44" s="240"/>
      <c r="D44" s="194"/>
      <c r="E44" s="194"/>
      <c r="F44" s="194"/>
      <c r="G44" s="203"/>
      <c r="H44" s="194"/>
      <c r="I44" s="194"/>
      <c r="J44" s="194">
        <f t="shared" ref="J44:J48" si="1">SUM(C44:I44)</f>
        <v>0</v>
      </c>
    </row>
    <row r="45" spans="1:12" x14ac:dyDescent="0.2">
      <c r="A45" s="200">
        <v>31304</v>
      </c>
      <c r="B45" s="201" t="s">
        <v>286</v>
      </c>
      <c r="C45" s="240"/>
      <c r="D45" s="194"/>
      <c r="E45" s="194"/>
      <c r="F45" s="194"/>
      <c r="G45" s="194"/>
      <c r="H45" s="194"/>
      <c r="I45" s="194" t="s">
        <v>248</v>
      </c>
      <c r="J45" s="194">
        <f t="shared" si="1"/>
        <v>0</v>
      </c>
    </row>
    <row r="46" spans="1:12" x14ac:dyDescent="0.2">
      <c r="A46" s="200" t="s">
        <v>197</v>
      </c>
      <c r="B46" s="201" t="s">
        <v>198</v>
      </c>
      <c r="C46" s="240"/>
      <c r="D46" s="194"/>
      <c r="E46" s="194"/>
      <c r="F46" s="194"/>
      <c r="G46" s="203"/>
      <c r="H46" s="194"/>
      <c r="I46" s="194"/>
      <c r="J46" s="194">
        <f t="shared" si="1"/>
        <v>0</v>
      </c>
    </row>
    <row r="47" spans="1:12" x14ac:dyDescent="0.2">
      <c r="A47" s="200" t="s">
        <v>71</v>
      </c>
      <c r="B47" s="201" t="s">
        <v>200</v>
      </c>
      <c r="C47" s="240">
        <v>170654.67</v>
      </c>
      <c r="D47" s="194">
        <f>-N44</f>
        <v>0</v>
      </c>
      <c r="E47" s="194">
        <v>1212.56</v>
      </c>
      <c r="F47" s="194">
        <v>46095.66</v>
      </c>
      <c r="G47" s="218">
        <v>12195.23</v>
      </c>
      <c r="H47" s="194"/>
      <c r="I47" s="194"/>
      <c r="J47" s="194">
        <f t="shared" si="1"/>
        <v>230158.12000000002</v>
      </c>
      <c r="K47" s="190">
        <v>32</v>
      </c>
      <c r="L47" s="234">
        <f>+J47+J48</f>
        <v>725383.17</v>
      </c>
    </row>
    <row r="48" spans="1:12" ht="15.75" thickBot="1" x14ac:dyDescent="0.25">
      <c r="A48" s="200" t="s">
        <v>199</v>
      </c>
      <c r="B48" s="201" t="s">
        <v>264</v>
      </c>
      <c r="C48" s="245">
        <v>52052.13</v>
      </c>
      <c r="D48" s="204"/>
      <c r="E48" s="204"/>
      <c r="F48" s="204">
        <v>32000.02</v>
      </c>
      <c r="G48" s="204">
        <v>411172.9</v>
      </c>
      <c r="H48" s="204"/>
      <c r="I48" s="255">
        <v>0</v>
      </c>
      <c r="J48" s="204">
        <f t="shared" si="1"/>
        <v>495225.05000000005</v>
      </c>
    </row>
    <row r="49" spans="1:10" s="205" customFormat="1" ht="24.95" customHeight="1" thickBot="1" x14ac:dyDescent="0.25">
      <c r="A49" s="286" t="s">
        <v>118</v>
      </c>
      <c r="B49" s="287"/>
      <c r="C49" s="217">
        <f>SUM(C41:C48)</f>
        <v>524499.74</v>
      </c>
      <c r="D49" s="217">
        <f>SUM(D9:D48)</f>
        <v>0</v>
      </c>
      <c r="E49" s="217">
        <f>SUM(E47)</f>
        <v>1212.56</v>
      </c>
      <c r="F49" s="224">
        <f>SUM(F9:F48)</f>
        <v>270095.7</v>
      </c>
      <c r="G49" s="224">
        <f>SUM(G9:G48)</f>
        <v>547973.65800000005</v>
      </c>
      <c r="H49" s="224">
        <f t="shared" ref="H49" si="2">SUM(H9:H48)</f>
        <v>0</v>
      </c>
      <c r="I49" s="242">
        <f>SUM(I9:I48)</f>
        <v>0</v>
      </c>
      <c r="J49" s="214">
        <f>SUM(C49:I49)</f>
        <v>1343781.6580000001</v>
      </c>
    </row>
    <row r="50" spans="1:10" ht="15" customHeight="1" x14ac:dyDescent="0.2">
      <c r="A50" s="206"/>
      <c r="B50" s="207"/>
      <c r="G50" s="233">
        <f>SUM(G9:G48)</f>
        <v>547973.65800000005</v>
      </c>
    </row>
    <row r="51" spans="1:10" s="210" customFormat="1" ht="20.25" customHeight="1" x14ac:dyDescent="0.2">
      <c r="A51" s="209" t="s">
        <v>11</v>
      </c>
      <c r="C51" s="247"/>
      <c r="J51" s="211">
        <f>J49</f>
        <v>1343781.6580000001</v>
      </c>
    </row>
    <row r="52" spans="1:10" x14ac:dyDescent="0.2">
      <c r="A52" s="288" t="s">
        <v>2</v>
      </c>
      <c r="B52" s="288"/>
      <c r="C52" s="288"/>
      <c r="D52" s="288"/>
      <c r="E52" s="288"/>
      <c r="F52" s="288"/>
      <c r="G52" s="288"/>
      <c r="J52" s="212">
        <f>SUM(J49-J51)</f>
        <v>0</v>
      </c>
    </row>
    <row r="53" spans="1:10" x14ac:dyDescent="0.2">
      <c r="A53" s="288" t="s">
        <v>3</v>
      </c>
      <c r="B53" s="288"/>
      <c r="C53" s="288"/>
      <c r="D53" s="288"/>
      <c r="E53" s="288"/>
      <c r="F53" s="288"/>
      <c r="G53" s="288"/>
    </row>
    <row r="54" spans="1:10" x14ac:dyDescent="0.2">
      <c r="A54" s="289" t="s">
        <v>248</v>
      </c>
      <c r="B54" s="288"/>
      <c r="C54" s="288"/>
      <c r="D54" s="288"/>
      <c r="E54" s="288"/>
      <c r="F54" s="288"/>
      <c r="G54" s="288"/>
    </row>
    <row r="55" spans="1:10" x14ac:dyDescent="0.2">
      <c r="A55" s="288" t="s">
        <v>4</v>
      </c>
      <c r="B55" s="288"/>
      <c r="C55" s="288"/>
      <c r="D55" s="288"/>
      <c r="E55" s="288"/>
      <c r="F55" s="288"/>
      <c r="G55" s="288"/>
    </row>
    <row r="56" spans="1:10" x14ac:dyDescent="0.2">
      <c r="A56" s="288" t="s">
        <v>5</v>
      </c>
      <c r="B56" s="288"/>
      <c r="C56" s="288"/>
      <c r="D56" s="288"/>
      <c r="E56" s="288"/>
      <c r="F56" s="288"/>
      <c r="G56" s="288"/>
      <c r="I56" s="127" t="s">
        <v>333</v>
      </c>
    </row>
    <row r="57" spans="1:10" x14ac:dyDescent="0.2">
      <c r="A57" s="288" t="s">
        <v>6</v>
      </c>
      <c r="B57" s="288"/>
      <c r="C57" s="288"/>
      <c r="D57" s="288"/>
      <c r="E57" s="288"/>
      <c r="F57" s="288"/>
      <c r="G57" s="288"/>
    </row>
  </sheetData>
  <sortState xmlns:xlrd2="http://schemas.microsoft.com/office/spreadsheetml/2017/richdata2" ref="A10:B19">
    <sortCondition ref="A9"/>
  </sortState>
  <mergeCells count="20">
    <mergeCell ref="A4:J4"/>
    <mergeCell ref="G6:G8"/>
    <mergeCell ref="H6:H8"/>
    <mergeCell ref="I6:I8"/>
    <mergeCell ref="A1:J1"/>
    <mergeCell ref="A2:J2"/>
    <mergeCell ref="A3:J3"/>
    <mergeCell ref="A5:J5"/>
    <mergeCell ref="B6:B8"/>
    <mergeCell ref="C6:F6"/>
    <mergeCell ref="J6:J8"/>
    <mergeCell ref="A6:A8"/>
    <mergeCell ref="C7:D7"/>
    <mergeCell ref="A49:B49"/>
    <mergeCell ref="A52:G52"/>
    <mergeCell ref="A57:G57"/>
    <mergeCell ref="A53:G53"/>
    <mergeCell ref="A54:G54"/>
    <mergeCell ref="A55:G55"/>
    <mergeCell ref="A56:G56"/>
  </mergeCells>
  <phoneticPr fontId="2" type="noConversion"/>
  <printOptions horizontalCentered="1"/>
  <pageMargins left="0.43" right="0.12" top="0.59055118110236227" bottom="0.11811023622047245" header="0" footer="0"/>
  <pageSetup scale="78" orientation="portrait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">
    <tabColor rgb="FFC00000"/>
  </sheetPr>
  <dimension ref="A1:O85"/>
  <sheetViews>
    <sheetView showWhiteSpace="0" view="pageLayout" topLeftCell="A45" zoomScale="93" zoomScaleNormal="100" zoomScaleSheetLayoutView="115" zoomScalePageLayoutView="93" workbookViewId="0">
      <selection sqref="A1:H76"/>
    </sheetView>
  </sheetViews>
  <sheetFormatPr baseColWidth="10" defaultColWidth="11.42578125" defaultRowHeight="12.75" x14ac:dyDescent="0.2"/>
  <cols>
    <col min="1" max="1" width="4.5703125" style="39" customWidth="1"/>
    <col min="2" max="2" width="4.42578125" style="39" customWidth="1"/>
    <col min="3" max="4" width="4.5703125" style="39" customWidth="1"/>
    <col min="5" max="5" width="6.140625" style="39" customWidth="1"/>
    <col min="6" max="6" width="11" style="39" customWidth="1"/>
    <col min="7" max="7" width="53.5703125" style="37" customWidth="1"/>
    <col min="8" max="8" width="27.28515625" style="38" customWidth="1"/>
    <col min="9" max="9" width="2.85546875" style="37" customWidth="1"/>
    <col min="10" max="10" width="11.5703125" style="36" bestFit="1" customWidth="1"/>
    <col min="11" max="11" width="16.42578125" style="36" bestFit="1" customWidth="1"/>
    <col min="12" max="12" width="11.7109375" style="36" bestFit="1" customWidth="1"/>
    <col min="13" max="13" width="12.85546875" style="36" bestFit="1" customWidth="1"/>
    <col min="14" max="16384" width="11.42578125" style="36"/>
  </cols>
  <sheetData>
    <row r="1" spans="1:15" ht="18.75" x14ac:dyDescent="0.2">
      <c r="A1" s="312" t="s">
        <v>290</v>
      </c>
      <c r="B1" s="312"/>
      <c r="C1" s="312"/>
      <c r="D1" s="312"/>
      <c r="E1" s="312"/>
      <c r="F1" s="312"/>
      <c r="G1" s="312"/>
      <c r="H1" s="312"/>
      <c r="I1" s="323"/>
      <c r="J1" s="323"/>
      <c r="K1" s="323"/>
      <c r="L1" s="127"/>
      <c r="M1" s="127"/>
    </row>
    <row r="2" spans="1:15" ht="18.75" x14ac:dyDescent="0.2">
      <c r="A2" s="312" t="s">
        <v>288</v>
      </c>
      <c r="B2" s="312"/>
      <c r="C2" s="312"/>
      <c r="D2" s="312"/>
      <c r="E2" s="312"/>
      <c r="F2" s="312"/>
      <c r="G2" s="312"/>
      <c r="H2" s="312"/>
      <c r="I2" s="323"/>
      <c r="J2" s="323"/>
      <c r="K2" s="323"/>
      <c r="L2" s="127"/>
      <c r="M2" s="127"/>
    </row>
    <row r="3" spans="1:15" ht="15" x14ac:dyDescent="0.2">
      <c r="A3" s="312" t="s">
        <v>178</v>
      </c>
      <c r="B3" s="312"/>
      <c r="C3" s="312"/>
      <c r="D3" s="312"/>
      <c r="E3" s="312"/>
      <c r="F3" s="312"/>
      <c r="G3" s="312"/>
      <c r="H3" s="312"/>
      <c r="I3" s="127"/>
      <c r="J3" s="127">
        <v>51</v>
      </c>
      <c r="K3" s="215">
        <f>SUM(H10:H21)</f>
        <v>184731</v>
      </c>
      <c r="L3" s="128"/>
      <c r="M3" s="216"/>
    </row>
    <row r="4" spans="1:15" ht="15" x14ac:dyDescent="0.2">
      <c r="A4" s="312" t="s">
        <v>370</v>
      </c>
      <c r="B4" s="312"/>
      <c r="C4" s="312"/>
      <c r="D4" s="312"/>
      <c r="E4" s="312"/>
      <c r="F4" s="312"/>
      <c r="G4" s="312"/>
      <c r="H4" s="312"/>
      <c r="I4" s="127"/>
      <c r="J4" s="127">
        <v>54</v>
      </c>
      <c r="K4" s="128">
        <f>SUM(H22:H60)</f>
        <v>317232.42999999993</v>
      </c>
      <c r="L4" s="128"/>
      <c r="M4" s="128"/>
    </row>
    <row r="5" spans="1:15" ht="15" x14ac:dyDescent="0.2">
      <c r="A5" s="314" t="s">
        <v>10</v>
      </c>
      <c r="B5" s="314"/>
      <c r="C5" s="314"/>
      <c r="D5" s="314"/>
      <c r="E5" s="314"/>
      <c r="F5" s="314"/>
      <c r="G5" s="314"/>
      <c r="H5" s="314"/>
      <c r="I5" s="127"/>
      <c r="J5" s="127">
        <v>55</v>
      </c>
      <c r="K5" s="128">
        <f>SUM(H61:H67)</f>
        <v>12200</v>
      </c>
      <c r="L5" s="127"/>
      <c r="M5" s="128"/>
    </row>
    <row r="6" spans="1:15" ht="15" x14ac:dyDescent="0.2">
      <c r="A6" s="326" t="s">
        <v>12</v>
      </c>
      <c r="B6" s="326"/>
      <c r="C6" s="326"/>
      <c r="D6" s="326"/>
      <c r="E6" s="326"/>
      <c r="F6" s="326"/>
      <c r="G6" s="326"/>
      <c r="H6" s="326"/>
      <c r="I6" s="127"/>
      <c r="J6" s="127">
        <v>61</v>
      </c>
      <c r="K6" s="128">
        <f>SUM(H70:H74)</f>
        <v>27000</v>
      </c>
      <c r="L6" s="127"/>
      <c r="M6" s="128"/>
    </row>
    <row r="7" spans="1:15" ht="14.25" customHeight="1" thickBot="1" x14ac:dyDescent="0.25">
      <c r="A7" s="315" t="s">
        <v>47</v>
      </c>
      <c r="B7" s="315"/>
      <c r="C7" s="315"/>
      <c r="D7" s="315"/>
      <c r="E7" s="315"/>
      <c r="F7" s="315"/>
      <c r="G7" s="315"/>
      <c r="H7" s="315"/>
      <c r="I7" s="127"/>
      <c r="J7" s="127">
        <v>56</v>
      </c>
      <c r="K7" s="128">
        <f>SUM(H68:H69)</f>
        <v>6000</v>
      </c>
      <c r="L7" s="128"/>
      <c r="M7" s="128"/>
    </row>
    <row r="8" spans="1:15" ht="15.75" thickBot="1" x14ac:dyDescent="0.25">
      <c r="A8" s="316" t="s">
        <v>0</v>
      </c>
      <c r="B8" s="317"/>
      <c r="C8" s="317"/>
      <c r="D8" s="317"/>
      <c r="E8" s="317"/>
      <c r="F8" s="317"/>
      <c r="G8" s="318" t="s">
        <v>132</v>
      </c>
      <c r="H8" s="324" t="s">
        <v>133</v>
      </c>
      <c r="I8" s="127"/>
      <c r="J8" s="127">
        <v>72</v>
      </c>
      <c r="K8" s="128">
        <f>+H75</f>
        <v>810.23</v>
      </c>
      <c r="L8" s="127"/>
      <c r="M8" s="128"/>
    </row>
    <row r="9" spans="1:15" ht="174" customHeight="1" thickBot="1" x14ac:dyDescent="0.25">
      <c r="A9" s="248" t="s">
        <v>126</v>
      </c>
      <c r="B9" s="249" t="s">
        <v>135</v>
      </c>
      <c r="C9" s="249" t="s">
        <v>99</v>
      </c>
      <c r="D9" s="249" t="s">
        <v>128</v>
      </c>
      <c r="E9" s="250" t="s">
        <v>134</v>
      </c>
      <c r="F9" s="251" t="s">
        <v>88</v>
      </c>
      <c r="G9" s="319"/>
      <c r="H9" s="325"/>
      <c r="I9" s="127"/>
      <c r="J9" s="127"/>
      <c r="K9" s="128">
        <f>SUM(K3:K8)</f>
        <v>547973.65999999992</v>
      </c>
      <c r="L9" s="127"/>
      <c r="M9" s="128">
        <f>SUM(M3:M8)</f>
        <v>0</v>
      </c>
    </row>
    <row r="10" spans="1:15" ht="15.75" customHeight="1" x14ac:dyDescent="0.2">
      <c r="A10" s="129">
        <v>1</v>
      </c>
      <c r="B10" s="130" t="s">
        <v>43</v>
      </c>
      <c r="C10" s="130" t="s">
        <v>43</v>
      </c>
      <c r="D10" s="130" t="s">
        <v>44</v>
      </c>
      <c r="E10" s="130" t="s">
        <v>48</v>
      </c>
      <c r="F10" s="132">
        <v>51101</v>
      </c>
      <c r="G10" s="133" t="s">
        <v>29</v>
      </c>
      <c r="H10" s="134">
        <v>52905</v>
      </c>
      <c r="I10" s="127"/>
      <c r="J10" s="127"/>
      <c r="K10" s="127"/>
      <c r="L10" s="127"/>
      <c r="M10" s="127"/>
    </row>
    <row r="11" spans="1:15" ht="15.75" customHeight="1" x14ac:dyDescent="0.2">
      <c r="A11" s="129">
        <v>1</v>
      </c>
      <c r="B11" s="130" t="s">
        <v>43</v>
      </c>
      <c r="C11" s="130" t="s">
        <v>43</v>
      </c>
      <c r="D11" s="130" t="s">
        <v>44</v>
      </c>
      <c r="E11" s="130" t="s">
        <v>48</v>
      </c>
      <c r="F11" s="132">
        <v>51103</v>
      </c>
      <c r="G11" s="133" t="s">
        <v>30</v>
      </c>
      <c r="H11" s="134">
        <v>15835</v>
      </c>
      <c r="I11" s="127"/>
      <c r="J11" s="127"/>
      <c r="K11" s="127"/>
      <c r="L11" s="127"/>
      <c r="M11" s="127"/>
    </row>
    <row r="12" spans="1:15" ht="15.75" customHeight="1" x14ac:dyDescent="0.2">
      <c r="A12" s="135">
        <v>1</v>
      </c>
      <c r="B12" s="131" t="s">
        <v>43</v>
      </c>
      <c r="C12" s="131" t="s">
        <v>43</v>
      </c>
      <c r="D12" s="131" t="s">
        <v>44</v>
      </c>
      <c r="E12" s="131" t="s">
        <v>48</v>
      </c>
      <c r="F12" s="136">
        <v>51105</v>
      </c>
      <c r="G12" s="137" t="s">
        <v>62</v>
      </c>
      <c r="H12" s="252">
        <v>48720</v>
      </c>
      <c r="I12" s="127"/>
      <c r="J12" s="127"/>
      <c r="K12" s="127"/>
      <c r="L12" s="127"/>
      <c r="M12" s="127"/>
    </row>
    <row r="13" spans="1:15" ht="15.75" customHeight="1" x14ac:dyDescent="0.2">
      <c r="A13" s="129">
        <v>1</v>
      </c>
      <c r="B13" s="130" t="s">
        <v>43</v>
      </c>
      <c r="C13" s="130" t="s">
        <v>43</v>
      </c>
      <c r="D13" s="130" t="s">
        <v>44</v>
      </c>
      <c r="E13" s="131" t="s">
        <v>48</v>
      </c>
      <c r="F13" s="136">
        <v>51107</v>
      </c>
      <c r="G13" s="137" t="s">
        <v>291</v>
      </c>
      <c r="H13" s="138">
        <v>2000</v>
      </c>
      <c r="I13" s="127"/>
      <c r="J13" s="127"/>
      <c r="K13" s="127"/>
      <c r="L13" s="127"/>
      <c r="M13" s="127"/>
    </row>
    <row r="14" spans="1:15" ht="15.75" customHeight="1" x14ac:dyDescent="0.2">
      <c r="A14" s="129">
        <v>1</v>
      </c>
      <c r="B14" s="130" t="s">
        <v>43</v>
      </c>
      <c r="C14" s="130" t="s">
        <v>43</v>
      </c>
      <c r="D14" s="130" t="s">
        <v>44</v>
      </c>
      <c r="E14" s="131" t="s">
        <v>48</v>
      </c>
      <c r="F14" s="136">
        <v>51201</v>
      </c>
      <c r="G14" s="137" t="s">
        <v>29</v>
      </c>
      <c r="H14" s="138">
        <v>5400</v>
      </c>
      <c r="I14" s="127"/>
      <c r="J14" s="127"/>
      <c r="K14" s="127"/>
      <c r="L14" s="127"/>
      <c r="M14" s="127"/>
      <c r="O14" s="36" t="s">
        <v>248</v>
      </c>
    </row>
    <row r="15" spans="1:15" ht="15.75" customHeight="1" x14ac:dyDescent="0.2">
      <c r="A15" s="129">
        <v>1</v>
      </c>
      <c r="B15" s="130" t="s">
        <v>43</v>
      </c>
      <c r="C15" s="130" t="s">
        <v>43</v>
      </c>
      <c r="D15" s="130" t="s">
        <v>44</v>
      </c>
      <c r="E15" s="131" t="s">
        <v>48</v>
      </c>
      <c r="F15" s="136">
        <v>51202</v>
      </c>
      <c r="G15" s="137" t="s">
        <v>161</v>
      </c>
      <c r="H15" s="138">
        <v>9000</v>
      </c>
      <c r="I15" s="127"/>
      <c r="J15" s="127"/>
      <c r="K15" s="127"/>
      <c r="L15" s="127"/>
      <c r="M15" s="127"/>
    </row>
    <row r="16" spans="1:15" ht="15.75" customHeight="1" x14ac:dyDescent="0.2">
      <c r="A16" s="135">
        <v>1</v>
      </c>
      <c r="B16" s="131" t="s">
        <v>43</v>
      </c>
      <c r="C16" s="131" t="s">
        <v>43</v>
      </c>
      <c r="D16" s="131" t="s">
        <v>44</v>
      </c>
      <c r="E16" s="131" t="s">
        <v>48</v>
      </c>
      <c r="F16" s="136">
        <v>51401</v>
      </c>
      <c r="G16" s="137" t="s">
        <v>292</v>
      </c>
      <c r="H16" s="117">
        <v>6000</v>
      </c>
      <c r="I16" s="127"/>
      <c r="J16" s="127"/>
      <c r="K16" s="127"/>
      <c r="L16" s="127"/>
      <c r="M16" s="127"/>
    </row>
    <row r="17" spans="1:13" ht="15.75" customHeight="1" x14ac:dyDescent="0.2">
      <c r="A17" s="135">
        <v>1</v>
      </c>
      <c r="B17" s="131" t="s">
        <v>43</v>
      </c>
      <c r="C17" s="131" t="s">
        <v>43</v>
      </c>
      <c r="D17" s="131" t="s">
        <v>44</v>
      </c>
      <c r="E17" s="131" t="s">
        <v>48</v>
      </c>
      <c r="F17" s="136">
        <v>51402</v>
      </c>
      <c r="G17" s="137" t="s">
        <v>343</v>
      </c>
      <c r="H17" s="138">
        <v>6301</v>
      </c>
      <c r="I17" s="127"/>
      <c r="J17" s="127"/>
      <c r="K17" s="127"/>
      <c r="L17" s="127"/>
      <c r="M17" s="127"/>
    </row>
    <row r="18" spans="1:13" ht="15.75" customHeight="1" x14ac:dyDescent="0.2">
      <c r="A18" s="135">
        <v>1</v>
      </c>
      <c r="B18" s="131" t="s">
        <v>43</v>
      </c>
      <c r="C18" s="131" t="s">
        <v>43</v>
      </c>
      <c r="D18" s="131" t="s">
        <v>44</v>
      </c>
      <c r="E18" s="131" t="s">
        <v>48</v>
      </c>
      <c r="F18" s="136">
        <v>51501</v>
      </c>
      <c r="G18" s="137" t="s">
        <v>292</v>
      </c>
      <c r="H18" s="117">
        <v>4070</v>
      </c>
      <c r="I18" s="127"/>
      <c r="J18" s="127"/>
      <c r="K18" s="127"/>
      <c r="L18" s="127"/>
      <c r="M18" s="127"/>
    </row>
    <row r="19" spans="1:13" ht="15.75" customHeight="1" x14ac:dyDescent="0.2">
      <c r="A19" s="135">
        <v>1</v>
      </c>
      <c r="B19" s="131" t="s">
        <v>43</v>
      </c>
      <c r="C19" s="131" t="s">
        <v>43</v>
      </c>
      <c r="D19" s="131" t="s">
        <v>44</v>
      </c>
      <c r="E19" s="131" t="s">
        <v>48</v>
      </c>
      <c r="F19" s="136">
        <v>51502</v>
      </c>
      <c r="G19" s="137" t="s">
        <v>343</v>
      </c>
      <c r="H19" s="138">
        <v>7500</v>
      </c>
      <c r="I19" s="127"/>
      <c r="J19" s="127"/>
      <c r="K19" s="127"/>
      <c r="L19" s="127"/>
      <c r="M19" s="127"/>
    </row>
    <row r="20" spans="1:13" ht="15.75" customHeight="1" x14ac:dyDescent="0.2">
      <c r="A20" s="135">
        <v>1</v>
      </c>
      <c r="B20" s="131" t="s">
        <v>43</v>
      </c>
      <c r="C20" s="131" t="s">
        <v>43</v>
      </c>
      <c r="D20" s="131" t="s">
        <v>44</v>
      </c>
      <c r="E20" s="131" t="s">
        <v>48</v>
      </c>
      <c r="F20" s="136">
        <v>51601</v>
      </c>
      <c r="G20" s="137" t="s">
        <v>293</v>
      </c>
      <c r="H20" s="138">
        <v>0</v>
      </c>
      <c r="I20" s="127"/>
      <c r="J20" s="127"/>
      <c r="K20" s="127"/>
      <c r="L20" s="127"/>
      <c r="M20" s="127"/>
    </row>
    <row r="21" spans="1:13" ht="15.75" customHeight="1" x14ac:dyDescent="0.2">
      <c r="A21" s="135">
        <v>1</v>
      </c>
      <c r="B21" s="131" t="s">
        <v>43</v>
      </c>
      <c r="C21" s="131" t="s">
        <v>43</v>
      </c>
      <c r="D21" s="131" t="s">
        <v>44</v>
      </c>
      <c r="E21" s="131" t="s">
        <v>48</v>
      </c>
      <c r="F21" s="136">
        <v>51701</v>
      </c>
      <c r="G21" s="137" t="s">
        <v>294</v>
      </c>
      <c r="H21" s="138">
        <v>27000</v>
      </c>
      <c r="I21" s="127"/>
      <c r="J21" s="127"/>
      <c r="K21" s="127"/>
      <c r="L21" s="127"/>
      <c r="M21" s="127"/>
    </row>
    <row r="22" spans="1:13" ht="15.75" customHeight="1" x14ac:dyDescent="0.2">
      <c r="A22" s="135">
        <v>1</v>
      </c>
      <c r="B22" s="131" t="s">
        <v>43</v>
      </c>
      <c r="C22" s="131" t="s">
        <v>43</v>
      </c>
      <c r="D22" s="131" t="s">
        <v>44</v>
      </c>
      <c r="E22" s="131" t="s">
        <v>48</v>
      </c>
      <c r="F22" s="136">
        <v>54101</v>
      </c>
      <c r="G22" s="137" t="s">
        <v>32</v>
      </c>
      <c r="H22" s="138">
        <v>5000</v>
      </c>
      <c r="I22" s="127"/>
      <c r="J22" s="127"/>
      <c r="K22" s="127"/>
      <c r="L22" s="127"/>
      <c r="M22" s="127"/>
    </row>
    <row r="23" spans="1:13" ht="15.75" customHeight="1" x14ac:dyDescent="0.2">
      <c r="A23" s="135">
        <v>1</v>
      </c>
      <c r="B23" s="131" t="s">
        <v>43</v>
      </c>
      <c r="C23" s="131" t="s">
        <v>43</v>
      </c>
      <c r="D23" s="131" t="s">
        <v>44</v>
      </c>
      <c r="E23" s="131" t="s">
        <v>48</v>
      </c>
      <c r="F23" s="136">
        <v>54103</v>
      </c>
      <c r="G23" s="137" t="s">
        <v>180</v>
      </c>
      <c r="H23" s="138">
        <v>500</v>
      </c>
      <c r="I23" s="127"/>
      <c r="J23" s="127"/>
      <c r="K23" s="127"/>
      <c r="L23" s="127"/>
      <c r="M23" s="127"/>
    </row>
    <row r="24" spans="1:13" ht="15.75" customHeight="1" x14ac:dyDescent="0.2">
      <c r="A24" s="135">
        <v>1</v>
      </c>
      <c r="B24" s="131" t="s">
        <v>43</v>
      </c>
      <c r="C24" s="131" t="s">
        <v>43</v>
      </c>
      <c r="D24" s="131" t="s">
        <v>44</v>
      </c>
      <c r="E24" s="131" t="s">
        <v>48</v>
      </c>
      <c r="F24" s="136">
        <v>54104</v>
      </c>
      <c r="G24" s="137" t="s">
        <v>162</v>
      </c>
      <c r="H24" s="138">
        <v>1000</v>
      </c>
      <c r="I24" s="127"/>
      <c r="J24" s="127"/>
      <c r="K24" s="127"/>
      <c r="L24" s="127"/>
      <c r="M24" s="127"/>
    </row>
    <row r="25" spans="1:13" ht="15.75" customHeight="1" x14ac:dyDescent="0.2">
      <c r="A25" s="135">
        <v>1</v>
      </c>
      <c r="B25" s="131" t="s">
        <v>43</v>
      </c>
      <c r="C25" s="131" t="s">
        <v>43</v>
      </c>
      <c r="D25" s="131" t="s">
        <v>44</v>
      </c>
      <c r="E25" s="131" t="s">
        <v>48</v>
      </c>
      <c r="F25" s="136">
        <v>54105</v>
      </c>
      <c r="G25" s="137" t="s">
        <v>33</v>
      </c>
      <c r="H25" s="138">
        <v>3000</v>
      </c>
      <c r="I25" s="127"/>
      <c r="J25" s="127"/>
      <c r="K25" s="127"/>
      <c r="L25" s="127"/>
      <c r="M25" s="127"/>
    </row>
    <row r="26" spans="1:13" ht="15.75" customHeight="1" x14ac:dyDescent="0.2">
      <c r="A26" s="135">
        <v>1</v>
      </c>
      <c r="B26" s="131" t="s">
        <v>43</v>
      </c>
      <c r="C26" s="131" t="s">
        <v>43</v>
      </c>
      <c r="D26" s="131" t="s">
        <v>44</v>
      </c>
      <c r="E26" s="131" t="s">
        <v>48</v>
      </c>
      <c r="F26" s="136">
        <v>54106</v>
      </c>
      <c r="G26" s="137" t="s">
        <v>163</v>
      </c>
      <c r="H26" s="138">
        <v>2000</v>
      </c>
      <c r="I26" s="127"/>
      <c r="J26" s="127"/>
      <c r="K26" s="127"/>
      <c r="L26" s="127"/>
      <c r="M26" s="127"/>
    </row>
    <row r="27" spans="1:13" ht="15.75" customHeight="1" x14ac:dyDescent="0.2">
      <c r="A27" s="135">
        <v>1</v>
      </c>
      <c r="B27" s="131" t="s">
        <v>43</v>
      </c>
      <c r="C27" s="131" t="s">
        <v>43</v>
      </c>
      <c r="D27" s="131" t="s">
        <v>44</v>
      </c>
      <c r="E27" s="131" t="s">
        <v>48</v>
      </c>
      <c r="F27" s="136">
        <v>54107</v>
      </c>
      <c r="G27" s="137" t="s">
        <v>164</v>
      </c>
      <c r="H27" s="138">
        <v>2500</v>
      </c>
      <c r="I27" s="127"/>
      <c r="J27" s="127"/>
      <c r="K27" s="127"/>
      <c r="L27" s="127"/>
      <c r="M27" s="127"/>
    </row>
    <row r="28" spans="1:13" ht="15.75" customHeight="1" x14ac:dyDescent="0.2">
      <c r="A28" s="135">
        <v>1</v>
      </c>
      <c r="B28" s="131" t="s">
        <v>43</v>
      </c>
      <c r="C28" s="131" t="s">
        <v>43</v>
      </c>
      <c r="D28" s="131" t="s">
        <v>44</v>
      </c>
      <c r="E28" s="131" t="s">
        <v>48</v>
      </c>
      <c r="F28" s="136">
        <v>54108</v>
      </c>
      <c r="G28" s="137" t="s">
        <v>337</v>
      </c>
      <c r="H28" s="138">
        <v>600</v>
      </c>
      <c r="I28" s="127"/>
      <c r="J28" s="127"/>
      <c r="K28" s="127"/>
      <c r="L28" s="127"/>
      <c r="M28" s="127"/>
    </row>
    <row r="29" spans="1:13" ht="15.75" customHeight="1" x14ac:dyDescent="0.2">
      <c r="A29" s="135">
        <v>1</v>
      </c>
      <c r="B29" s="131" t="s">
        <v>43</v>
      </c>
      <c r="C29" s="131" t="s">
        <v>43</v>
      </c>
      <c r="D29" s="131" t="s">
        <v>44</v>
      </c>
      <c r="E29" s="131" t="s">
        <v>48</v>
      </c>
      <c r="F29" s="136">
        <v>54109</v>
      </c>
      <c r="G29" s="137" t="s">
        <v>165</v>
      </c>
      <c r="H29" s="138">
        <v>1000</v>
      </c>
      <c r="I29" s="127"/>
      <c r="J29" s="127"/>
      <c r="K29" s="127"/>
      <c r="L29" s="127"/>
      <c r="M29" s="127"/>
    </row>
    <row r="30" spans="1:13" ht="15.75" customHeight="1" x14ac:dyDescent="0.2">
      <c r="A30" s="135">
        <v>1</v>
      </c>
      <c r="B30" s="131" t="s">
        <v>43</v>
      </c>
      <c r="C30" s="131" t="s">
        <v>43</v>
      </c>
      <c r="D30" s="131" t="s">
        <v>44</v>
      </c>
      <c r="E30" s="131" t="s">
        <v>48</v>
      </c>
      <c r="F30" s="136">
        <v>54110</v>
      </c>
      <c r="G30" s="137" t="s">
        <v>34</v>
      </c>
      <c r="H30" s="138">
        <v>8000</v>
      </c>
      <c r="I30" s="127"/>
      <c r="J30" s="127"/>
      <c r="K30" s="127"/>
      <c r="L30" s="127"/>
      <c r="M30" s="127"/>
    </row>
    <row r="31" spans="1:13" ht="15.75" customHeight="1" x14ac:dyDescent="0.2">
      <c r="A31" s="135">
        <v>1</v>
      </c>
      <c r="B31" s="131" t="s">
        <v>43</v>
      </c>
      <c r="C31" s="131" t="s">
        <v>43</v>
      </c>
      <c r="D31" s="131" t="s">
        <v>44</v>
      </c>
      <c r="E31" s="131" t="s">
        <v>48</v>
      </c>
      <c r="F31" s="136">
        <v>54111</v>
      </c>
      <c r="G31" s="137" t="s">
        <v>166</v>
      </c>
      <c r="H31" s="138">
        <v>4000</v>
      </c>
      <c r="I31" s="127"/>
      <c r="J31" s="127"/>
      <c r="K31" s="127"/>
      <c r="L31" s="127"/>
      <c r="M31" s="127"/>
    </row>
    <row r="32" spans="1:13" ht="15.75" customHeight="1" x14ac:dyDescent="0.2">
      <c r="A32" s="135">
        <v>1</v>
      </c>
      <c r="B32" s="131" t="s">
        <v>43</v>
      </c>
      <c r="C32" s="131" t="s">
        <v>43</v>
      </c>
      <c r="D32" s="131" t="s">
        <v>44</v>
      </c>
      <c r="E32" s="131" t="s">
        <v>48</v>
      </c>
      <c r="F32" s="136">
        <v>54112</v>
      </c>
      <c r="G32" s="137" t="s">
        <v>167</v>
      </c>
      <c r="H32" s="138">
        <v>3000</v>
      </c>
      <c r="I32" s="127"/>
      <c r="J32" s="127"/>
      <c r="K32" s="127"/>
      <c r="L32" s="127"/>
      <c r="M32" s="127"/>
    </row>
    <row r="33" spans="1:13" ht="15.75" customHeight="1" x14ac:dyDescent="0.2">
      <c r="A33" s="135">
        <v>1</v>
      </c>
      <c r="B33" s="131" t="s">
        <v>43</v>
      </c>
      <c r="C33" s="131" t="s">
        <v>43</v>
      </c>
      <c r="D33" s="131" t="s">
        <v>44</v>
      </c>
      <c r="E33" s="131" t="s">
        <v>48</v>
      </c>
      <c r="F33" s="136">
        <v>54114</v>
      </c>
      <c r="G33" s="137" t="s">
        <v>35</v>
      </c>
      <c r="H33" s="138">
        <v>4500</v>
      </c>
      <c r="I33" s="127"/>
      <c r="J33" s="127"/>
      <c r="K33" s="127"/>
      <c r="L33" s="127"/>
      <c r="M33" s="127"/>
    </row>
    <row r="34" spans="1:13" ht="15.75" customHeight="1" x14ac:dyDescent="0.2">
      <c r="A34" s="135">
        <v>1</v>
      </c>
      <c r="B34" s="131" t="s">
        <v>43</v>
      </c>
      <c r="C34" s="131" t="s">
        <v>43</v>
      </c>
      <c r="D34" s="131" t="s">
        <v>44</v>
      </c>
      <c r="E34" s="131" t="s">
        <v>48</v>
      </c>
      <c r="F34" s="136">
        <v>54115</v>
      </c>
      <c r="G34" s="137" t="s">
        <v>64</v>
      </c>
      <c r="H34" s="138">
        <v>4000</v>
      </c>
      <c r="I34" s="127"/>
      <c r="J34" s="127"/>
      <c r="K34" s="127"/>
      <c r="L34" s="127"/>
      <c r="M34" s="127"/>
    </row>
    <row r="35" spans="1:13" ht="15.75" customHeight="1" x14ac:dyDescent="0.2">
      <c r="A35" s="135">
        <v>1</v>
      </c>
      <c r="B35" s="131" t="s">
        <v>43</v>
      </c>
      <c r="C35" s="131" t="s">
        <v>43</v>
      </c>
      <c r="D35" s="131" t="s">
        <v>44</v>
      </c>
      <c r="E35" s="131" t="s">
        <v>48</v>
      </c>
      <c r="F35" s="136">
        <v>54116</v>
      </c>
      <c r="G35" s="137" t="s">
        <v>295</v>
      </c>
      <c r="H35" s="138">
        <v>2000</v>
      </c>
      <c r="I35" s="127"/>
      <c r="J35" s="127"/>
      <c r="K35" s="127"/>
      <c r="L35" s="127"/>
      <c r="M35" s="127"/>
    </row>
    <row r="36" spans="1:13" ht="15.75" customHeight="1" x14ac:dyDescent="0.2">
      <c r="A36" s="135">
        <v>1</v>
      </c>
      <c r="B36" s="131" t="s">
        <v>43</v>
      </c>
      <c r="C36" s="131" t="s">
        <v>43</v>
      </c>
      <c r="D36" s="131" t="s">
        <v>44</v>
      </c>
      <c r="E36" s="131" t="s">
        <v>48</v>
      </c>
      <c r="F36" s="136">
        <v>54117</v>
      </c>
      <c r="G36" s="137" t="s">
        <v>296</v>
      </c>
      <c r="H36" s="138">
        <v>1000</v>
      </c>
      <c r="I36" s="127"/>
      <c r="J36" s="127"/>
      <c r="K36" s="127"/>
      <c r="L36" s="127"/>
      <c r="M36" s="127"/>
    </row>
    <row r="37" spans="1:13" ht="15.75" customHeight="1" x14ac:dyDescent="0.2">
      <c r="A37" s="135">
        <v>1</v>
      </c>
      <c r="B37" s="131" t="s">
        <v>43</v>
      </c>
      <c r="C37" s="131" t="s">
        <v>43</v>
      </c>
      <c r="D37" s="131" t="s">
        <v>44</v>
      </c>
      <c r="E37" s="131" t="s">
        <v>48</v>
      </c>
      <c r="F37" s="136">
        <v>54118</v>
      </c>
      <c r="G37" s="137" t="s">
        <v>168</v>
      </c>
      <c r="H37" s="138">
        <v>3000</v>
      </c>
      <c r="I37" s="127"/>
      <c r="J37" s="127"/>
      <c r="K37" s="127"/>
      <c r="L37" s="127"/>
      <c r="M37" s="127"/>
    </row>
    <row r="38" spans="1:13" ht="15.75" customHeight="1" x14ac:dyDescent="0.2">
      <c r="A38" s="135">
        <v>1</v>
      </c>
      <c r="B38" s="131" t="s">
        <v>43</v>
      </c>
      <c r="C38" s="131" t="s">
        <v>43</v>
      </c>
      <c r="D38" s="131" t="s">
        <v>44</v>
      </c>
      <c r="E38" s="131" t="s">
        <v>48</v>
      </c>
      <c r="F38" s="136">
        <v>54119</v>
      </c>
      <c r="G38" s="137" t="s">
        <v>77</v>
      </c>
      <c r="H38" s="138">
        <v>2000</v>
      </c>
      <c r="I38" s="127"/>
      <c r="J38" s="127"/>
      <c r="K38" s="127"/>
      <c r="L38" s="127"/>
      <c r="M38" s="127"/>
    </row>
    <row r="39" spans="1:13" ht="15.75" customHeight="1" x14ac:dyDescent="0.2">
      <c r="A39" s="135">
        <v>1</v>
      </c>
      <c r="B39" s="131" t="s">
        <v>43</v>
      </c>
      <c r="C39" s="131" t="s">
        <v>43</v>
      </c>
      <c r="D39" s="131" t="s">
        <v>44</v>
      </c>
      <c r="E39" s="131" t="s">
        <v>48</v>
      </c>
      <c r="F39" s="136">
        <v>54121</v>
      </c>
      <c r="G39" s="137" t="s">
        <v>66</v>
      </c>
      <c r="H39" s="138">
        <v>2000</v>
      </c>
      <c r="I39" s="127"/>
      <c r="J39" s="127"/>
      <c r="K39" s="127"/>
      <c r="L39" s="127"/>
      <c r="M39" s="127"/>
    </row>
    <row r="40" spans="1:13" ht="15.75" customHeight="1" x14ac:dyDescent="0.2">
      <c r="A40" s="135">
        <v>1</v>
      </c>
      <c r="B40" s="131" t="s">
        <v>43</v>
      </c>
      <c r="C40" s="131" t="s">
        <v>43</v>
      </c>
      <c r="D40" s="131" t="s">
        <v>44</v>
      </c>
      <c r="E40" s="131" t="s">
        <v>48</v>
      </c>
      <c r="F40" s="136">
        <v>54199</v>
      </c>
      <c r="G40" s="137" t="s">
        <v>169</v>
      </c>
      <c r="H40" s="138">
        <f>2056.77+192026.1+0.86-25000-6951.67+0.37</f>
        <v>162132.42999999996</v>
      </c>
      <c r="I40" s="127"/>
      <c r="J40" s="127"/>
      <c r="K40" s="127"/>
      <c r="L40" s="127"/>
      <c r="M40" s="127"/>
    </row>
    <row r="41" spans="1:13" ht="15.75" customHeight="1" x14ac:dyDescent="0.2">
      <c r="A41" s="135">
        <v>1</v>
      </c>
      <c r="B41" s="131" t="s">
        <v>43</v>
      </c>
      <c r="C41" s="131" t="s">
        <v>43</v>
      </c>
      <c r="D41" s="131" t="s">
        <v>44</v>
      </c>
      <c r="E41" s="131" t="s">
        <v>48</v>
      </c>
      <c r="F41" s="136">
        <v>54201</v>
      </c>
      <c r="G41" s="137" t="s">
        <v>267</v>
      </c>
      <c r="H41" s="138">
        <v>12000</v>
      </c>
      <c r="I41" s="127"/>
      <c r="J41" s="127"/>
      <c r="K41" s="127"/>
      <c r="L41" s="127"/>
      <c r="M41" s="127"/>
    </row>
    <row r="42" spans="1:13" ht="15.75" customHeight="1" x14ac:dyDescent="0.2">
      <c r="A42" s="135">
        <v>1</v>
      </c>
      <c r="B42" s="131" t="s">
        <v>43</v>
      </c>
      <c r="C42" s="131" t="s">
        <v>43</v>
      </c>
      <c r="D42" s="131" t="s">
        <v>44</v>
      </c>
      <c r="E42" s="131" t="s">
        <v>48</v>
      </c>
      <c r="F42" s="136">
        <v>54202</v>
      </c>
      <c r="G42" s="137" t="s">
        <v>297</v>
      </c>
      <c r="H42" s="138">
        <v>2000</v>
      </c>
      <c r="I42" s="127"/>
      <c r="J42" s="127"/>
      <c r="K42" s="127"/>
      <c r="L42" s="127"/>
      <c r="M42" s="127"/>
    </row>
    <row r="43" spans="1:13" ht="15.75" customHeight="1" x14ac:dyDescent="0.2">
      <c r="A43" s="135">
        <v>1</v>
      </c>
      <c r="B43" s="131" t="s">
        <v>43</v>
      </c>
      <c r="C43" s="131" t="s">
        <v>43</v>
      </c>
      <c r="D43" s="131" t="s">
        <v>44</v>
      </c>
      <c r="E43" s="131" t="s">
        <v>48</v>
      </c>
      <c r="F43" s="136">
        <v>54203</v>
      </c>
      <c r="G43" s="137" t="s">
        <v>298</v>
      </c>
      <c r="H43" s="138">
        <v>2000</v>
      </c>
      <c r="I43" s="127"/>
      <c r="J43" s="127"/>
      <c r="K43" s="127"/>
      <c r="L43" s="127"/>
      <c r="M43" s="127"/>
    </row>
    <row r="44" spans="1:13" ht="15.75" customHeight="1" x14ac:dyDescent="0.2">
      <c r="A44" s="135">
        <v>1</v>
      </c>
      <c r="B44" s="131" t="s">
        <v>43</v>
      </c>
      <c r="C44" s="131" t="s">
        <v>43</v>
      </c>
      <c r="D44" s="131" t="s">
        <v>44</v>
      </c>
      <c r="E44" s="131" t="s">
        <v>48</v>
      </c>
      <c r="F44" s="136">
        <v>54204</v>
      </c>
      <c r="G44" s="137" t="s">
        <v>235</v>
      </c>
      <c r="H44" s="138">
        <v>1000</v>
      </c>
      <c r="I44" s="127"/>
      <c r="J44" s="127"/>
      <c r="K44" s="127"/>
      <c r="L44" s="127"/>
      <c r="M44" s="127"/>
    </row>
    <row r="45" spans="1:13" ht="15.75" customHeight="1" x14ac:dyDescent="0.2">
      <c r="A45" s="135">
        <v>1</v>
      </c>
      <c r="B45" s="131" t="s">
        <v>43</v>
      </c>
      <c r="C45" s="131" t="s">
        <v>43</v>
      </c>
      <c r="D45" s="131" t="s">
        <v>44</v>
      </c>
      <c r="E45" s="131" t="s">
        <v>48</v>
      </c>
      <c r="F45" s="136">
        <v>54205</v>
      </c>
      <c r="G45" s="137" t="s">
        <v>299</v>
      </c>
      <c r="H45" s="138">
        <v>24000</v>
      </c>
      <c r="I45" s="127"/>
      <c r="J45" s="127"/>
      <c r="K45" s="127"/>
      <c r="L45" s="127"/>
      <c r="M45" s="127"/>
    </row>
    <row r="46" spans="1:13" ht="15.75" customHeight="1" x14ac:dyDescent="0.2">
      <c r="A46" s="135">
        <v>1</v>
      </c>
      <c r="B46" s="131" t="s">
        <v>43</v>
      </c>
      <c r="C46" s="131" t="s">
        <v>43</v>
      </c>
      <c r="D46" s="131" t="s">
        <v>44</v>
      </c>
      <c r="E46" s="131" t="s">
        <v>48</v>
      </c>
      <c r="F46" s="136">
        <v>54301</v>
      </c>
      <c r="G46" s="137" t="s">
        <v>170</v>
      </c>
      <c r="H46" s="138">
        <v>8000</v>
      </c>
      <c r="I46" s="127"/>
      <c r="J46" s="127"/>
      <c r="K46" s="127"/>
      <c r="L46" s="127"/>
      <c r="M46" s="127"/>
    </row>
    <row r="47" spans="1:13" ht="15.75" customHeight="1" x14ac:dyDescent="0.2">
      <c r="A47" s="135">
        <v>1</v>
      </c>
      <c r="B47" s="131" t="s">
        <v>43</v>
      </c>
      <c r="C47" s="131" t="s">
        <v>43</v>
      </c>
      <c r="D47" s="131" t="s">
        <v>44</v>
      </c>
      <c r="E47" s="131" t="s">
        <v>48</v>
      </c>
      <c r="F47" s="136">
        <v>54302</v>
      </c>
      <c r="G47" s="137" t="s">
        <v>171</v>
      </c>
      <c r="H47" s="138">
        <v>4000</v>
      </c>
      <c r="I47" s="127"/>
      <c r="J47" s="127"/>
      <c r="K47" s="127"/>
      <c r="L47" s="127"/>
      <c r="M47" s="127"/>
    </row>
    <row r="48" spans="1:13" ht="15.75" customHeight="1" x14ac:dyDescent="0.2">
      <c r="A48" s="135">
        <v>1</v>
      </c>
      <c r="B48" s="131" t="s">
        <v>43</v>
      </c>
      <c r="C48" s="131" t="s">
        <v>43</v>
      </c>
      <c r="D48" s="131" t="s">
        <v>44</v>
      </c>
      <c r="E48" s="131" t="s">
        <v>48</v>
      </c>
      <c r="F48" s="136">
        <v>54303</v>
      </c>
      <c r="G48" s="137" t="s">
        <v>300</v>
      </c>
      <c r="H48" s="138">
        <v>2000</v>
      </c>
      <c r="I48" s="127"/>
      <c r="J48" s="127"/>
      <c r="K48" s="127"/>
      <c r="L48" s="127"/>
      <c r="M48" s="127"/>
    </row>
    <row r="49" spans="1:13" ht="15.75" customHeight="1" x14ac:dyDescent="0.2">
      <c r="A49" s="135">
        <v>1</v>
      </c>
      <c r="B49" s="131" t="s">
        <v>43</v>
      </c>
      <c r="C49" s="131" t="s">
        <v>43</v>
      </c>
      <c r="D49" s="131" t="s">
        <v>44</v>
      </c>
      <c r="E49" s="131" t="s">
        <v>48</v>
      </c>
      <c r="F49" s="136">
        <v>54304</v>
      </c>
      <c r="G49" s="137" t="s">
        <v>63</v>
      </c>
      <c r="H49" s="138">
        <v>2000</v>
      </c>
      <c r="I49" s="127"/>
      <c r="J49" s="127"/>
      <c r="K49" s="127"/>
      <c r="L49" s="127"/>
      <c r="M49" s="127"/>
    </row>
    <row r="50" spans="1:13" ht="15.75" customHeight="1" x14ac:dyDescent="0.2">
      <c r="A50" s="135">
        <v>1</v>
      </c>
      <c r="B50" s="131" t="s">
        <v>43</v>
      </c>
      <c r="C50" s="131" t="s">
        <v>43</v>
      </c>
      <c r="D50" s="131" t="s">
        <v>44</v>
      </c>
      <c r="E50" s="131" t="s">
        <v>48</v>
      </c>
      <c r="F50" s="136">
        <v>54305</v>
      </c>
      <c r="G50" s="137" t="s">
        <v>301</v>
      </c>
      <c r="H50" s="138">
        <v>2000</v>
      </c>
      <c r="I50" s="127"/>
      <c r="J50" s="127"/>
      <c r="K50" s="127"/>
      <c r="L50" s="127"/>
      <c r="M50" s="127"/>
    </row>
    <row r="51" spans="1:13" ht="15.75" customHeight="1" x14ac:dyDescent="0.2">
      <c r="A51" s="135">
        <v>1</v>
      </c>
      <c r="B51" s="131" t="s">
        <v>43</v>
      </c>
      <c r="C51" s="131" t="s">
        <v>43</v>
      </c>
      <c r="D51" s="131" t="s">
        <v>44</v>
      </c>
      <c r="E51" s="131" t="s">
        <v>48</v>
      </c>
      <c r="F51" s="136">
        <v>54307</v>
      </c>
      <c r="G51" s="137" t="s">
        <v>302</v>
      </c>
      <c r="H51" s="138">
        <v>1000</v>
      </c>
      <c r="I51" s="127"/>
      <c r="J51" s="127"/>
      <c r="K51" s="127"/>
      <c r="L51" s="127"/>
      <c r="M51" s="127"/>
    </row>
    <row r="52" spans="1:13" ht="15.75" customHeight="1" x14ac:dyDescent="0.2">
      <c r="A52" s="135">
        <v>1</v>
      </c>
      <c r="B52" s="131" t="s">
        <v>43</v>
      </c>
      <c r="C52" s="131" t="s">
        <v>43</v>
      </c>
      <c r="D52" s="131" t="s">
        <v>44</v>
      </c>
      <c r="E52" s="131" t="s">
        <v>48</v>
      </c>
      <c r="F52" s="136">
        <v>54313</v>
      </c>
      <c r="G52" s="137" t="s">
        <v>303</v>
      </c>
      <c r="H52" s="138">
        <v>1000</v>
      </c>
      <c r="I52" s="127"/>
      <c r="J52" s="127"/>
      <c r="K52" s="127"/>
      <c r="L52" s="127"/>
      <c r="M52" s="127"/>
    </row>
    <row r="53" spans="1:13" ht="15.75" customHeight="1" x14ac:dyDescent="0.2">
      <c r="A53" s="135">
        <v>1</v>
      </c>
      <c r="B53" s="131" t="s">
        <v>43</v>
      </c>
      <c r="C53" s="131" t="s">
        <v>43</v>
      </c>
      <c r="D53" s="131" t="s">
        <v>44</v>
      </c>
      <c r="E53" s="131" t="s">
        <v>48</v>
      </c>
      <c r="F53" s="136">
        <v>54314</v>
      </c>
      <c r="G53" s="137" t="s">
        <v>67</v>
      </c>
      <c r="H53" s="138">
        <v>4000</v>
      </c>
      <c r="I53" s="127"/>
      <c r="J53" s="127"/>
      <c r="K53" s="127"/>
      <c r="L53" s="127"/>
      <c r="M53" s="127"/>
    </row>
    <row r="54" spans="1:13" ht="15.75" customHeight="1" x14ac:dyDescent="0.2">
      <c r="A54" s="135">
        <v>1</v>
      </c>
      <c r="B54" s="131" t="s">
        <v>43</v>
      </c>
      <c r="C54" s="131" t="s">
        <v>43</v>
      </c>
      <c r="D54" s="131" t="s">
        <v>44</v>
      </c>
      <c r="E54" s="131" t="s">
        <v>48</v>
      </c>
      <c r="F54" s="136">
        <v>54399</v>
      </c>
      <c r="G54" s="137" t="s">
        <v>245</v>
      </c>
      <c r="H54" s="138">
        <v>3000</v>
      </c>
      <c r="I54" s="127"/>
      <c r="J54" s="127"/>
      <c r="K54" s="127"/>
      <c r="L54" s="127"/>
      <c r="M54" s="127"/>
    </row>
    <row r="55" spans="1:13" ht="15.75" customHeight="1" x14ac:dyDescent="0.2">
      <c r="A55" s="135">
        <v>1</v>
      </c>
      <c r="B55" s="131" t="s">
        <v>43</v>
      </c>
      <c r="C55" s="131" t="s">
        <v>43</v>
      </c>
      <c r="D55" s="131" t="s">
        <v>44</v>
      </c>
      <c r="E55" s="131" t="s">
        <v>48</v>
      </c>
      <c r="F55" s="136">
        <v>54401</v>
      </c>
      <c r="G55" s="137" t="s">
        <v>271</v>
      </c>
      <c r="H55" s="138">
        <v>5000</v>
      </c>
      <c r="I55" s="127"/>
      <c r="J55" s="127"/>
      <c r="K55" s="127"/>
      <c r="L55" s="127"/>
      <c r="M55" s="127"/>
    </row>
    <row r="56" spans="1:13" ht="15.75" customHeight="1" x14ac:dyDescent="0.2">
      <c r="A56" s="135">
        <v>1</v>
      </c>
      <c r="B56" s="131" t="s">
        <v>43</v>
      </c>
      <c r="C56" s="131" t="s">
        <v>43</v>
      </c>
      <c r="D56" s="131" t="s">
        <v>44</v>
      </c>
      <c r="E56" s="131" t="s">
        <v>48</v>
      </c>
      <c r="F56" s="136">
        <v>54403</v>
      </c>
      <c r="G56" s="137" t="s">
        <v>304</v>
      </c>
      <c r="H56" s="138">
        <v>5000</v>
      </c>
      <c r="I56" s="127"/>
      <c r="J56" s="127"/>
      <c r="K56" s="127"/>
      <c r="L56" s="127"/>
      <c r="M56" s="127"/>
    </row>
    <row r="57" spans="1:13" ht="15.75" customHeight="1" x14ac:dyDescent="0.2">
      <c r="A57" s="135">
        <v>1</v>
      </c>
      <c r="B57" s="131" t="s">
        <v>43</v>
      </c>
      <c r="C57" s="131" t="s">
        <v>43</v>
      </c>
      <c r="D57" s="131" t="s">
        <v>44</v>
      </c>
      <c r="E57" s="131" t="s">
        <v>48</v>
      </c>
      <c r="F57" s="136">
        <v>54503</v>
      </c>
      <c r="G57" s="137" t="s">
        <v>272</v>
      </c>
      <c r="H57" s="138">
        <v>5000</v>
      </c>
      <c r="I57" s="127"/>
      <c r="J57" s="127"/>
      <c r="K57" s="127"/>
      <c r="L57" s="127"/>
      <c r="M57" s="127"/>
    </row>
    <row r="58" spans="1:13" ht="15.75" customHeight="1" x14ac:dyDescent="0.2">
      <c r="A58" s="135">
        <v>1</v>
      </c>
      <c r="B58" s="131" t="s">
        <v>43</v>
      </c>
      <c r="C58" s="131" t="s">
        <v>43</v>
      </c>
      <c r="D58" s="131" t="s">
        <v>44</v>
      </c>
      <c r="E58" s="131" t="s">
        <v>48</v>
      </c>
      <c r="F58" s="136">
        <v>54504</v>
      </c>
      <c r="G58" s="137" t="s">
        <v>268</v>
      </c>
      <c r="H58" s="138">
        <v>8000</v>
      </c>
      <c r="I58" s="127"/>
      <c r="J58" s="127"/>
      <c r="K58" s="127"/>
      <c r="L58" s="127"/>
      <c r="M58" s="127"/>
    </row>
    <row r="59" spans="1:13" ht="15.75" customHeight="1" x14ac:dyDescent="0.2">
      <c r="A59" s="135">
        <v>1</v>
      </c>
      <c r="B59" s="131" t="s">
        <v>43</v>
      </c>
      <c r="C59" s="131" t="s">
        <v>43</v>
      </c>
      <c r="D59" s="131" t="s">
        <v>44</v>
      </c>
      <c r="E59" s="131" t="s">
        <v>48</v>
      </c>
      <c r="F59" s="136">
        <v>54505</v>
      </c>
      <c r="G59" s="137" t="s">
        <v>363</v>
      </c>
      <c r="H59" s="138">
        <v>4000</v>
      </c>
      <c r="I59" s="127"/>
      <c r="J59" s="127"/>
      <c r="K59" s="127"/>
      <c r="L59" s="127"/>
      <c r="M59" s="127"/>
    </row>
    <row r="60" spans="1:13" ht="15.75" customHeight="1" x14ac:dyDescent="0.2">
      <c r="A60" s="135">
        <v>1</v>
      </c>
      <c r="B60" s="131" t="s">
        <v>43</v>
      </c>
      <c r="C60" s="131" t="s">
        <v>43</v>
      </c>
      <c r="D60" s="131" t="s">
        <v>44</v>
      </c>
      <c r="E60" s="131" t="s">
        <v>48</v>
      </c>
      <c r="F60" s="136">
        <v>54599</v>
      </c>
      <c r="G60" s="137" t="s">
        <v>338</v>
      </c>
      <c r="H60" s="138">
        <v>11000</v>
      </c>
      <c r="I60" s="127"/>
      <c r="J60" s="127"/>
      <c r="K60" s="127"/>
      <c r="L60" s="127"/>
      <c r="M60" s="127"/>
    </row>
    <row r="61" spans="1:13" ht="15.75" customHeight="1" x14ac:dyDescent="0.2">
      <c r="A61" s="135">
        <v>1</v>
      </c>
      <c r="B61" s="131" t="s">
        <v>43</v>
      </c>
      <c r="C61" s="131" t="s">
        <v>43</v>
      </c>
      <c r="D61" s="131" t="s">
        <v>44</v>
      </c>
      <c r="E61" s="131" t="s">
        <v>48</v>
      </c>
      <c r="F61" s="136">
        <v>55508</v>
      </c>
      <c r="G61" s="137" t="s">
        <v>68</v>
      </c>
      <c r="H61" s="138">
        <v>3000</v>
      </c>
      <c r="I61" s="127"/>
      <c r="J61" s="127"/>
      <c r="K61" s="127"/>
      <c r="L61" s="127"/>
      <c r="M61" s="127"/>
    </row>
    <row r="62" spans="1:13" ht="15.75" customHeight="1" x14ac:dyDescent="0.2">
      <c r="A62" s="135">
        <v>1</v>
      </c>
      <c r="B62" s="131" t="s">
        <v>43</v>
      </c>
      <c r="C62" s="131" t="s">
        <v>43</v>
      </c>
      <c r="D62" s="131" t="s">
        <v>44</v>
      </c>
      <c r="E62" s="131" t="s">
        <v>48</v>
      </c>
      <c r="F62" s="136">
        <v>55599</v>
      </c>
      <c r="G62" s="137" t="s">
        <v>339</v>
      </c>
      <c r="H62" s="138">
        <v>1000</v>
      </c>
      <c r="I62" s="127"/>
      <c r="J62" s="127"/>
      <c r="K62" s="127"/>
      <c r="L62" s="127"/>
      <c r="M62" s="127"/>
    </row>
    <row r="63" spans="1:13" ht="15.75" customHeight="1" x14ac:dyDescent="0.2">
      <c r="A63" s="135">
        <v>1</v>
      </c>
      <c r="B63" s="131" t="s">
        <v>43</v>
      </c>
      <c r="C63" s="131" t="s">
        <v>43</v>
      </c>
      <c r="D63" s="131" t="s">
        <v>44</v>
      </c>
      <c r="E63" s="131" t="s">
        <v>48</v>
      </c>
      <c r="F63" s="136">
        <v>55601</v>
      </c>
      <c r="G63" s="137" t="s">
        <v>305</v>
      </c>
      <c r="H63" s="138">
        <v>2000</v>
      </c>
      <c r="I63" s="127"/>
      <c r="J63" s="127"/>
      <c r="K63" s="127"/>
      <c r="L63" s="127"/>
      <c r="M63" s="127"/>
    </row>
    <row r="64" spans="1:13" ht="15.75" customHeight="1" x14ac:dyDescent="0.2">
      <c r="A64" s="135">
        <v>1</v>
      </c>
      <c r="B64" s="131" t="s">
        <v>43</v>
      </c>
      <c r="C64" s="131" t="s">
        <v>43</v>
      </c>
      <c r="D64" s="131" t="s">
        <v>44</v>
      </c>
      <c r="E64" s="131" t="s">
        <v>48</v>
      </c>
      <c r="F64" s="136">
        <v>55602</v>
      </c>
      <c r="G64" s="137" t="s">
        <v>306</v>
      </c>
      <c r="H64" s="138">
        <v>2000</v>
      </c>
      <c r="I64" s="127"/>
      <c r="J64" s="127"/>
      <c r="K64" s="127"/>
      <c r="L64" s="127"/>
      <c r="M64" s="127"/>
    </row>
    <row r="65" spans="1:13" ht="15.75" customHeight="1" x14ac:dyDescent="0.2">
      <c r="A65" s="135">
        <v>1</v>
      </c>
      <c r="B65" s="131" t="s">
        <v>43</v>
      </c>
      <c r="C65" s="131" t="s">
        <v>43</v>
      </c>
      <c r="D65" s="131" t="s">
        <v>44</v>
      </c>
      <c r="E65" s="131" t="s">
        <v>48</v>
      </c>
      <c r="F65" s="136">
        <v>55603</v>
      </c>
      <c r="G65" s="137" t="s">
        <v>173</v>
      </c>
      <c r="H65" s="138">
        <v>200</v>
      </c>
      <c r="I65" s="127"/>
      <c r="J65" s="127"/>
      <c r="K65" s="127"/>
      <c r="L65" s="127"/>
      <c r="M65" s="127"/>
    </row>
    <row r="66" spans="1:13" ht="15.75" customHeight="1" x14ac:dyDescent="0.2">
      <c r="A66" s="135">
        <v>1</v>
      </c>
      <c r="B66" s="131" t="s">
        <v>43</v>
      </c>
      <c r="C66" s="131" t="s">
        <v>43</v>
      </c>
      <c r="D66" s="131" t="s">
        <v>44</v>
      </c>
      <c r="E66" s="131" t="s">
        <v>48</v>
      </c>
      <c r="F66" s="136">
        <v>55703</v>
      </c>
      <c r="G66" s="137" t="s">
        <v>307</v>
      </c>
      <c r="H66" s="138">
        <v>3000</v>
      </c>
      <c r="I66" s="127"/>
      <c r="J66" s="127"/>
      <c r="K66" s="127"/>
      <c r="L66" s="127"/>
      <c r="M66" s="127"/>
    </row>
    <row r="67" spans="1:13" ht="15.75" customHeight="1" x14ac:dyDescent="0.2">
      <c r="A67" s="135">
        <v>1</v>
      </c>
      <c r="B67" s="131" t="s">
        <v>43</v>
      </c>
      <c r="C67" s="131" t="s">
        <v>43</v>
      </c>
      <c r="D67" s="131" t="s">
        <v>44</v>
      </c>
      <c r="E67" s="131" t="s">
        <v>48</v>
      </c>
      <c r="F67" s="136">
        <v>55799</v>
      </c>
      <c r="G67" s="137" t="s">
        <v>206</v>
      </c>
      <c r="H67" s="138">
        <v>1000</v>
      </c>
      <c r="I67" s="127"/>
      <c r="J67" s="127"/>
      <c r="K67" s="127"/>
      <c r="L67" s="127"/>
      <c r="M67" s="127"/>
    </row>
    <row r="68" spans="1:13" ht="15.75" customHeight="1" x14ac:dyDescent="0.2">
      <c r="A68" s="135">
        <v>1</v>
      </c>
      <c r="B68" s="131" t="s">
        <v>43</v>
      </c>
      <c r="C68" s="131" t="s">
        <v>43</v>
      </c>
      <c r="D68" s="131" t="s">
        <v>44</v>
      </c>
      <c r="E68" s="131" t="s">
        <v>48</v>
      </c>
      <c r="F68" s="136">
        <v>56303</v>
      </c>
      <c r="G68" s="137" t="s">
        <v>246</v>
      </c>
      <c r="H68" s="138">
        <v>1000</v>
      </c>
      <c r="I68" s="127"/>
      <c r="J68" s="127"/>
      <c r="K68" s="127"/>
      <c r="L68" s="127"/>
      <c r="M68" s="127"/>
    </row>
    <row r="69" spans="1:13" ht="15.75" customHeight="1" x14ac:dyDescent="0.2">
      <c r="A69" s="135">
        <v>1</v>
      </c>
      <c r="B69" s="131" t="s">
        <v>43</v>
      </c>
      <c r="C69" s="131" t="s">
        <v>43</v>
      </c>
      <c r="D69" s="131" t="s">
        <v>44</v>
      </c>
      <c r="E69" s="131" t="s">
        <v>48</v>
      </c>
      <c r="F69" s="136">
        <v>56304</v>
      </c>
      <c r="G69" s="137" t="s">
        <v>204</v>
      </c>
      <c r="H69" s="138">
        <v>5000</v>
      </c>
      <c r="I69" s="127"/>
      <c r="J69" s="127"/>
      <c r="K69" s="127"/>
      <c r="L69" s="127"/>
      <c r="M69" s="127"/>
    </row>
    <row r="70" spans="1:13" ht="15.75" customHeight="1" x14ac:dyDescent="0.2">
      <c r="A70" s="135">
        <v>1</v>
      </c>
      <c r="B70" s="131" t="s">
        <v>43</v>
      </c>
      <c r="C70" s="131" t="s">
        <v>43</v>
      </c>
      <c r="D70" s="131" t="s">
        <v>44</v>
      </c>
      <c r="E70" s="131" t="s">
        <v>48</v>
      </c>
      <c r="F70" s="136">
        <v>61101</v>
      </c>
      <c r="G70" s="137" t="s">
        <v>175</v>
      </c>
      <c r="H70" s="138">
        <v>6000</v>
      </c>
      <c r="I70" s="127"/>
      <c r="J70" s="127"/>
      <c r="K70" s="127"/>
      <c r="L70" s="127"/>
      <c r="M70" s="127"/>
    </row>
    <row r="71" spans="1:13" ht="15.75" customHeight="1" x14ac:dyDescent="0.2">
      <c r="A71" s="135">
        <v>1</v>
      </c>
      <c r="B71" s="131" t="s">
        <v>43</v>
      </c>
      <c r="C71" s="131" t="s">
        <v>43</v>
      </c>
      <c r="D71" s="131" t="s">
        <v>44</v>
      </c>
      <c r="E71" s="131" t="s">
        <v>48</v>
      </c>
      <c r="F71" s="136">
        <v>61104</v>
      </c>
      <c r="G71" s="137" t="s">
        <v>308</v>
      </c>
      <c r="H71" s="138">
        <v>8000</v>
      </c>
      <c r="I71" s="127"/>
      <c r="J71" s="127"/>
      <c r="K71" s="127"/>
      <c r="L71" s="127"/>
      <c r="M71" s="127"/>
    </row>
    <row r="72" spans="1:13" ht="15.75" customHeight="1" x14ac:dyDescent="0.2">
      <c r="A72" s="135">
        <v>1</v>
      </c>
      <c r="B72" s="131" t="s">
        <v>43</v>
      </c>
      <c r="C72" s="131" t="s">
        <v>43</v>
      </c>
      <c r="D72" s="131" t="s">
        <v>44</v>
      </c>
      <c r="E72" s="131" t="s">
        <v>48</v>
      </c>
      <c r="F72" s="136">
        <v>61109</v>
      </c>
      <c r="G72" s="137" t="s">
        <v>309</v>
      </c>
      <c r="H72" s="138">
        <v>1000</v>
      </c>
      <c r="I72" s="127"/>
      <c r="J72" s="127"/>
      <c r="K72" s="127"/>
      <c r="L72" s="127"/>
      <c r="M72" s="127"/>
    </row>
    <row r="73" spans="1:13" ht="15.75" customHeight="1" x14ac:dyDescent="0.2">
      <c r="A73" s="135">
        <v>1</v>
      </c>
      <c r="B73" s="131" t="s">
        <v>43</v>
      </c>
      <c r="C73" s="131" t="s">
        <v>43</v>
      </c>
      <c r="D73" s="131" t="s">
        <v>44</v>
      </c>
      <c r="E73" s="131" t="s">
        <v>48</v>
      </c>
      <c r="F73" s="136">
        <v>61199</v>
      </c>
      <c r="G73" s="137" t="s">
        <v>174</v>
      </c>
      <c r="H73" s="138">
        <v>2000</v>
      </c>
      <c r="I73" s="127"/>
      <c r="J73" s="127"/>
      <c r="K73" s="127"/>
      <c r="L73" s="127"/>
      <c r="M73" s="127"/>
    </row>
    <row r="74" spans="1:13" ht="15.75" customHeight="1" x14ac:dyDescent="0.2">
      <c r="A74" s="135">
        <v>1</v>
      </c>
      <c r="B74" s="131" t="s">
        <v>43</v>
      </c>
      <c r="C74" s="131" t="s">
        <v>43</v>
      </c>
      <c r="D74" s="131" t="s">
        <v>44</v>
      </c>
      <c r="E74" s="131" t="s">
        <v>48</v>
      </c>
      <c r="F74" s="136">
        <v>61403</v>
      </c>
      <c r="G74" s="137" t="s">
        <v>311</v>
      </c>
      <c r="H74" s="138">
        <v>10000</v>
      </c>
      <c r="I74" s="127"/>
      <c r="J74" s="127"/>
      <c r="K74" s="127"/>
      <c r="L74" s="127"/>
      <c r="M74" s="127"/>
    </row>
    <row r="75" spans="1:13" ht="15.75" customHeight="1" thickBot="1" x14ac:dyDescent="0.25">
      <c r="A75" s="135">
        <v>1</v>
      </c>
      <c r="B75" s="131" t="s">
        <v>43</v>
      </c>
      <c r="C75" s="131" t="s">
        <v>43</v>
      </c>
      <c r="D75" s="131" t="s">
        <v>44</v>
      </c>
      <c r="E75" s="131" t="s">
        <v>48</v>
      </c>
      <c r="F75" s="136">
        <v>72101</v>
      </c>
      <c r="G75" s="137" t="s">
        <v>310</v>
      </c>
      <c r="H75" s="139">
        <v>810.23</v>
      </c>
      <c r="I75" s="127"/>
      <c r="J75" s="127"/>
      <c r="K75" s="127"/>
      <c r="L75" s="127"/>
      <c r="M75" s="127"/>
    </row>
    <row r="76" spans="1:13" ht="27.75" customHeight="1" thickBot="1" x14ac:dyDescent="0.25">
      <c r="A76" s="320" t="s">
        <v>213</v>
      </c>
      <c r="B76" s="321"/>
      <c r="C76" s="321"/>
      <c r="D76" s="321"/>
      <c r="E76" s="321"/>
      <c r="F76" s="321"/>
      <c r="G76" s="322"/>
      <c r="H76" s="253">
        <f>SUM(H10:H75)</f>
        <v>547973.65999999992</v>
      </c>
      <c r="I76" s="127"/>
      <c r="J76" s="127"/>
      <c r="K76" s="127"/>
      <c r="L76" s="127"/>
      <c r="M76" s="127"/>
    </row>
    <row r="77" spans="1:13" x14ac:dyDescent="0.2">
      <c r="A77" s="140"/>
      <c r="B77" s="140"/>
      <c r="C77" s="140"/>
      <c r="D77" s="140"/>
      <c r="E77" s="140"/>
      <c r="F77" s="140"/>
      <c r="G77" s="127"/>
      <c r="H77" s="141"/>
      <c r="I77" s="127"/>
      <c r="J77" s="127"/>
      <c r="K77" s="127"/>
      <c r="L77" s="127"/>
      <c r="M77" s="127"/>
    </row>
    <row r="78" spans="1:13" ht="13.5" thickBot="1" x14ac:dyDescent="0.25">
      <c r="A78" s="140"/>
      <c r="B78" s="140"/>
      <c r="C78" s="140"/>
      <c r="D78" s="140"/>
      <c r="E78" s="140"/>
      <c r="F78" s="140"/>
      <c r="G78" s="127"/>
      <c r="H78" s="141"/>
      <c r="I78" s="127"/>
      <c r="J78" s="127"/>
      <c r="K78" s="127"/>
      <c r="L78" s="127"/>
      <c r="M78" s="127"/>
    </row>
    <row r="79" spans="1:13" ht="21.75" thickBot="1" x14ac:dyDescent="0.25">
      <c r="A79" s="313" t="s">
        <v>65</v>
      </c>
      <c r="B79" s="313"/>
      <c r="C79" s="313"/>
      <c r="D79" s="313"/>
      <c r="E79" s="313"/>
      <c r="F79" s="313"/>
      <c r="G79" s="142"/>
      <c r="H79" s="126">
        <f>+Ingresos!G49</f>
        <v>547973.65800000005</v>
      </c>
      <c r="I79" s="127"/>
      <c r="J79" s="127"/>
      <c r="K79" s="127"/>
      <c r="L79" s="127"/>
      <c r="M79" s="127"/>
    </row>
    <row r="80" spans="1:13" ht="19.5" customHeight="1" x14ac:dyDescent="0.2">
      <c r="A80" s="311" t="s">
        <v>11</v>
      </c>
      <c r="B80" s="311"/>
      <c r="C80" s="311"/>
      <c r="D80" s="311"/>
      <c r="E80" s="311"/>
      <c r="F80" s="311"/>
      <c r="G80" s="127"/>
      <c r="H80" s="143"/>
      <c r="I80" s="127"/>
      <c r="J80" s="127"/>
      <c r="K80" s="127"/>
      <c r="L80" s="127"/>
      <c r="M80" s="127"/>
    </row>
    <row r="81" spans="1:13" x14ac:dyDescent="0.2">
      <c r="A81" s="289" t="s">
        <v>1</v>
      </c>
      <c r="B81" s="289"/>
      <c r="C81" s="289"/>
      <c r="D81" s="289"/>
      <c r="E81" s="289"/>
      <c r="F81" s="289"/>
      <c r="G81" s="289"/>
      <c r="H81" s="144"/>
      <c r="I81" s="127"/>
      <c r="J81" s="127"/>
      <c r="K81" s="127"/>
      <c r="L81" s="127"/>
      <c r="M81" s="127"/>
    </row>
    <row r="82" spans="1:13" x14ac:dyDescent="0.2">
      <c r="A82" s="289" t="s">
        <v>7</v>
      </c>
      <c r="B82" s="289"/>
      <c r="C82" s="289"/>
      <c r="D82" s="289"/>
      <c r="E82" s="289"/>
      <c r="F82" s="289"/>
      <c r="G82" s="289"/>
      <c r="H82" s="144">
        <f>SUM(H79-H76)</f>
        <v>-1.999999862164259E-3</v>
      </c>
      <c r="I82" s="127"/>
      <c r="J82" s="127"/>
      <c r="K82" s="127"/>
      <c r="L82" s="127"/>
      <c r="M82" s="127"/>
    </row>
    <row r="83" spans="1:13" x14ac:dyDescent="0.2">
      <c r="A83" s="289" t="s">
        <v>8</v>
      </c>
      <c r="B83" s="289"/>
      <c r="C83" s="289"/>
      <c r="D83" s="289"/>
      <c r="E83" s="289"/>
      <c r="F83" s="289"/>
      <c r="G83" s="289"/>
      <c r="H83" s="143"/>
      <c r="I83" s="127"/>
      <c r="J83" s="127"/>
      <c r="K83" s="127"/>
      <c r="L83" s="127"/>
      <c r="M83" s="127"/>
    </row>
    <row r="84" spans="1:13" x14ac:dyDescent="0.2">
      <c r="A84" s="289"/>
      <c r="B84" s="289"/>
      <c r="C84" s="289"/>
      <c r="D84" s="289"/>
      <c r="E84" s="289"/>
      <c r="F84" s="289"/>
      <c r="G84" s="289"/>
      <c r="H84" s="143"/>
      <c r="I84" s="127"/>
      <c r="J84" s="127"/>
      <c r="K84" s="127"/>
      <c r="L84" s="127"/>
      <c r="M84" s="127"/>
    </row>
    <row r="85" spans="1:13" x14ac:dyDescent="0.2">
      <c r="A85" s="140"/>
      <c r="B85" s="140"/>
      <c r="C85" s="140"/>
      <c r="D85" s="140"/>
      <c r="E85" s="140"/>
      <c r="F85" s="140"/>
      <c r="G85" s="127"/>
      <c r="H85" s="143"/>
      <c r="I85" s="127"/>
      <c r="J85" s="127"/>
      <c r="K85" s="127"/>
      <c r="L85" s="127"/>
      <c r="M85" s="127"/>
    </row>
  </sheetData>
  <sortState xmlns:xlrd2="http://schemas.microsoft.com/office/spreadsheetml/2017/richdata2" ref="F10:H46">
    <sortCondition ref="F10"/>
  </sortState>
  <mergeCells count="19">
    <mergeCell ref="I2:K2"/>
    <mergeCell ref="I1:K1"/>
    <mergeCell ref="H8:H9"/>
    <mergeCell ref="A6:H6"/>
    <mergeCell ref="A1:H1"/>
    <mergeCell ref="A2:H2"/>
    <mergeCell ref="A84:G84"/>
    <mergeCell ref="A81:G81"/>
    <mergeCell ref="A80:F80"/>
    <mergeCell ref="A3:H3"/>
    <mergeCell ref="A4:H4"/>
    <mergeCell ref="A79:F79"/>
    <mergeCell ref="A82:G82"/>
    <mergeCell ref="A83:G83"/>
    <mergeCell ref="A5:H5"/>
    <mergeCell ref="A7:H7"/>
    <mergeCell ref="A8:F8"/>
    <mergeCell ref="G8:G9"/>
    <mergeCell ref="A76:G76"/>
  </mergeCells>
  <phoneticPr fontId="2" type="noConversion"/>
  <pageMargins left="1.0236220472440944" right="0.23622047244094491" top="0.74803149606299213" bottom="0.74803149606299213" header="0.31496062992125984" footer="0.31496062992125984"/>
  <pageSetup scale="80" orientation="portrait" horizontalDpi="4294967293" r:id="rId1"/>
  <headerFooter alignWithMargins="0">
    <oddFooter>&amp;C pagina &amp;P</oddFooter>
  </headerFooter>
  <rowBreaks count="1" manualBreakCount="1">
    <brk id="76" max="16383" man="1"/>
  </rowBreaks>
  <colBreaks count="1" manualBreakCount="1">
    <brk id="8" max="1048575" man="1"/>
  </colBreaks>
  <ignoredErrors>
    <ignoredError sqref="B38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</sheetPr>
  <dimension ref="A1:T71"/>
  <sheetViews>
    <sheetView tabSelected="1" view="pageBreakPreview" zoomScaleSheetLayoutView="100" workbookViewId="0">
      <pane ySplit="1" topLeftCell="A51" activePane="bottomLeft" state="frozen"/>
      <selection pane="bottomLeft" sqref="A1:I64"/>
    </sheetView>
  </sheetViews>
  <sheetFormatPr baseColWidth="10" defaultColWidth="11.42578125" defaultRowHeight="12.75" x14ac:dyDescent="0.2"/>
  <cols>
    <col min="1" max="1" width="4.5703125" style="81" customWidth="1"/>
    <col min="2" max="2" width="4.42578125" style="81" customWidth="1"/>
    <col min="3" max="4" width="4.5703125" style="81" customWidth="1"/>
    <col min="5" max="5" width="6.140625" style="81" customWidth="1"/>
    <col min="6" max="6" width="11" style="81" customWidth="1"/>
    <col min="7" max="7" width="49" style="77" customWidth="1"/>
    <col min="8" max="8" width="28.5703125" style="80" customWidth="1"/>
    <col min="9" max="10" width="11.42578125" style="60"/>
    <col min="11" max="11" width="13.42578125" style="60" bestFit="1" customWidth="1"/>
    <col min="12" max="12" width="12.85546875" style="60" bestFit="1" customWidth="1"/>
    <col min="13" max="13" width="12.42578125" style="60" bestFit="1" customWidth="1"/>
    <col min="14" max="16384" width="11.42578125" style="60"/>
  </cols>
  <sheetData>
    <row r="1" spans="1:13" ht="18.75" x14ac:dyDescent="0.3">
      <c r="A1" s="336" t="s">
        <v>248</v>
      </c>
      <c r="B1" s="336"/>
      <c r="C1" s="336"/>
      <c r="D1" s="336"/>
      <c r="E1" s="336"/>
      <c r="F1" s="336"/>
      <c r="G1" s="336"/>
      <c r="H1" s="336"/>
      <c r="I1" s="59"/>
    </row>
    <row r="2" spans="1:13" ht="18.75" x14ac:dyDescent="0.3">
      <c r="A2" s="336" t="s">
        <v>288</v>
      </c>
      <c r="B2" s="341"/>
      <c r="C2" s="341"/>
      <c r="D2" s="341"/>
      <c r="E2" s="341"/>
      <c r="F2" s="341"/>
      <c r="G2" s="341"/>
      <c r="H2" s="341"/>
      <c r="I2" s="59"/>
    </row>
    <row r="3" spans="1:13" ht="15" x14ac:dyDescent="0.2">
      <c r="A3" s="339" t="s">
        <v>178</v>
      </c>
      <c r="B3" s="340"/>
      <c r="C3" s="340"/>
      <c r="D3" s="340"/>
      <c r="E3" s="340"/>
      <c r="F3" s="340"/>
      <c r="G3" s="340"/>
      <c r="H3" s="340"/>
    </row>
    <row r="4" spans="1:13" ht="15" x14ac:dyDescent="0.2">
      <c r="A4" s="339" t="s">
        <v>371</v>
      </c>
      <c r="B4" s="340"/>
      <c r="C4" s="340"/>
      <c r="D4" s="340"/>
      <c r="E4" s="340"/>
      <c r="F4" s="340"/>
      <c r="G4" s="340"/>
      <c r="H4" s="340"/>
    </row>
    <row r="5" spans="1:13" ht="15" x14ac:dyDescent="0.2">
      <c r="A5" s="337" t="s">
        <v>10</v>
      </c>
      <c r="B5" s="338"/>
      <c r="C5" s="338"/>
      <c r="D5" s="338"/>
      <c r="E5" s="338"/>
      <c r="F5" s="338"/>
      <c r="G5" s="338"/>
      <c r="H5" s="338"/>
      <c r="K5" s="215" t="s">
        <v>248</v>
      </c>
    </row>
    <row r="6" spans="1:13" ht="8.25" customHeight="1" x14ac:dyDescent="0.3">
      <c r="A6" s="342"/>
      <c r="B6" s="343"/>
      <c r="C6" s="343"/>
      <c r="D6" s="343"/>
      <c r="E6" s="343"/>
      <c r="F6" s="343"/>
      <c r="G6" s="343"/>
      <c r="H6" s="343"/>
      <c r="K6" s="128" t="s">
        <v>248</v>
      </c>
    </row>
    <row r="7" spans="1:13" ht="14.25" x14ac:dyDescent="0.2">
      <c r="A7" s="344" t="s">
        <v>12</v>
      </c>
      <c r="B7" s="344"/>
      <c r="C7" s="344"/>
      <c r="D7" s="344"/>
      <c r="E7" s="344"/>
      <c r="F7" s="344"/>
      <c r="G7" s="344"/>
      <c r="H7" s="344"/>
      <c r="J7" s="60">
        <v>51</v>
      </c>
      <c r="K7" s="128">
        <f>SUM(H11:H18)</f>
        <v>283252.2</v>
      </c>
    </row>
    <row r="8" spans="1:13" ht="28.5" customHeight="1" thickBot="1" x14ac:dyDescent="0.25">
      <c r="A8" s="329" t="s">
        <v>352</v>
      </c>
      <c r="B8" s="329"/>
      <c r="C8" s="329"/>
      <c r="D8" s="329"/>
      <c r="E8" s="329"/>
      <c r="F8" s="329"/>
      <c r="G8" s="329"/>
      <c r="H8" s="329"/>
      <c r="J8" s="60">
        <v>54</v>
      </c>
      <c r="K8" s="128">
        <f>SUM(H19:H47)</f>
        <v>115800</v>
      </c>
    </row>
    <row r="9" spans="1:13" ht="18" customHeight="1" thickBot="1" x14ac:dyDescent="0.25">
      <c r="A9" s="330" t="s">
        <v>0</v>
      </c>
      <c r="B9" s="331"/>
      <c r="C9" s="331"/>
      <c r="D9" s="331"/>
      <c r="E9" s="331"/>
      <c r="F9" s="332"/>
      <c r="G9" s="318" t="s">
        <v>132</v>
      </c>
      <c r="H9" s="324" t="s">
        <v>133</v>
      </c>
      <c r="J9" s="60">
        <v>55</v>
      </c>
      <c r="K9" s="128">
        <f>SUM(H48:H52)</f>
        <v>3000</v>
      </c>
    </row>
    <row r="10" spans="1:13" ht="159.75" customHeight="1" thickBot="1" x14ac:dyDescent="0.25">
      <c r="A10" s="97" t="s">
        <v>126</v>
      </c>
      <c r="B10" s="98" t="s">
        <v>127</v>
      </c>
      <c r="C10" s="98" t="s">
        <v>99</v>
      </c>
      <c r="D10" s="98" t="s">
        <v>131</v>
      </c>
      <c r="E10" s="99" t="s">
        <v>129</v>
      </c>
      <c r="F10" s="100" t="s">
        <v>130</v>
      </c>
      <c r="G10" s="319"/>
      <c r="H10" s="325"/>
      <c r="J10" s="60">
        <v>56</v>
      </c>
      <c r="K10" s="258">
        <f>H53+H54</f>
        <v>400</v>
      </c>
      <c r="M10" s="222"/>
    </row>
    <row r="11" spans="1:13" ht="15.75" customHeight="1" x14ac:dyDescent="0.2">
      <c r="A11" s="106">
        <v>1</v>
      </c>
      <c r="B11" s="107" t="s">
        <v>43</v>
      </c>
      <c r="C11" s="107" t="s">
        <v>43</v>
      </c>
      <c r="D11" s="107" t="s">
        <v>45</v>
      </c>
      <c r="E11" s="108" t="s">
        <v>349</v>
      </c>
      <c r="F11" s="109" t="s">
        <v>28</v>
      </c>
      <c r="G11" s="110" t="s">
        <v>29</v>
      </c>
      <c r="H11" s="111">
        <v>190020</v>
      </c>
      <c r="J11" s="60">
        <v>61</v>
      </c>
      <c r="K11" s="228">
        <f>H55+H56+H57+H58+H59+H60+H61</f>
        <v>120179.91</v>
      </c>
      <c r="M11" s="222"/>
    </row>
    <row r="12" spans="1:13" ht="15.75" customHeight="1" x14ac:dyDescent="0.2">
      <c r="A12" s="112">
        <v>1</v>
      </c>
      <c r="B12" s="107" t="s">
        <v>43</v>
      </c>
      <c r="C12" s="113" t="s">
        <v>43</v>
      </c>
      <c r="D12" s="113" t="s">
        <v>45</v>
      </c>
      <c r="E12" s="114" t="s">
        <v>349</v>
      </c>
      <c r="F12" s="115">
        <v>51103</v>
      </c>
      <c r="G12" s="116" t="s">
        <v>30</v>
      </c>
      <c r="H12" s="117">
        <v>15835</v>
      </c>
    </row>
    <row r="13" spans="1:13" ht="15.75" customHeight="1" x14ac:dyDescent="0.2">
      <c r="A13" s="112">
        <v>1</v>
      </c>
      <c r="B13" s="107" t="s">
        <v>43</v>
      </c>
      <c r="C13" s="113" t="s">
        <v>43</v>
      </c>
      <c r="D13" s="113" t="s">
        <v>45</v>
      </c>
      <c r="E13" s="108" t="s">
        <v>349</v>
      </c>
      <c r="F13" s="115">
        <v>51105</v>
      </c>
      <c r="G13" s="116" t="s">
        <v>62</v>
      </c>
      <c r="H13" s="118">
        <v>0</v>
      </c>
      <c r="J13" s="60">
        <v>72</v>
      </c>
      <c r="K13" s="222">
        <f>H62</f>
        <v>1867.63</v>
      </c>
    </row>
    <row r="14" spans="1:13" ht="15.75" customHeight="1" x14ac:dyDescent="0.2">
      <c r="A14" s="112">
        <v>1</v>
      </c>
      <c r="B14" s="107" t="s">
        <v>43</v>
      </c>
      <c r="C14" s="113" t="s">
        <v>43</v>
      </c>
      <c r="D14" s="113" t="s">
        <v>45</v>
      </c>
      <c r="E14" s="108" t="s">
        <v>349</v>
      </c>
      <c r="F14" s="115">
        <v>51102</v>
      </c>
      <c r="G14" s="116" t="s">
        <v>29</v>
      </c>
      <c r="H14" s="118">
        <v>0</v>
      </c>
    </row>
    <row r="15" spans="1:13" ht="15.75" customHeight="1" x14ac:dyDescent="0.2">
      <c r="A15" s="112">
        <v>1</v>
      </c>
      <c r="B15" s="107" t="s">
        <v>43</v>
      </c>
      <c r="C15" s="113" t="s">
        <v>43</v>
      </c>
      <c r="D15" s="113" t="s">
        <v>45</v>
      </c>
      <c r="E15" s="108" t="s">
        <v>349</v>
      </c>
      <c r="F15" s="115">
        <v>51202</v>
      </c>
      <c r="G15" s="116" t="s">
        <v>161</v>
      </c>
      <c r="H15" s="118">
        <f>40700+8100</f>
        <v>48800</v>
      </c>
    </row>
    <row r="16" spans="1:13" ht="15.75" customHeight="1" x14ac:dyDescent="0.2">
      <c r="A16" s="112">
        <v>1</v>
      </c>
      <c r="B16" s="107" t="s">
        <v>43</v>
      </c>
      <c r="C16" s="113" t="s">
        <v>43</v>
      </c>
      <c r="D16" s="113" t="s">
        <v>45</v>
      </c>
      <c r="E16" s="114" t="s">
        <v>349</v>
      </c>
      <c r="F16" s="115">
        <v>51401</v>
      </c>
      <c r="G16" s="116" t="s">
        <v>31</v>
      </c>
      <c r="H16" s="117">
        <v>14519.7</v>
      </c>
    </row>
    <row r="17" spans="1:13" ht="15.75" customHeight="1" x14ac:dyDescent="0.2">
      <c r="A17" s="112">
        <v>1</v>
      </c>
      <c r="B17" s="107" t="s">
        <v>43</v>
      </c>
      <c r="C17" s="113" t="s">
        <v>43</v>
      </c>
      <c r="D17" s="113" t="s">
        <v>45</v>
      </c>
      <c r="E17" s="114" t="s">
        <v>349</v>
      </c>
      <c r="F17" s="115">
        <v>51501</v>
      </c>
      <c r="G17" s="116" t="s">
        <v>31</v>
      </c>
      <c r="H17" s="117">
        <v>14077.5</v>
      </c>
    </row>
    <row r="18" spans="1:13" ht="15.75" customHeight="1" x14ac:dyDescent="0.2">
      <c r="A18" s="112">
        <v>1</v>
      </c>
      <c r="B18" s="107" t="s">
        <v>43</v>
      </c>
      <c r="C18" s="113" t="s">
        <v>43</v>
      </c>
      <c r="D18" s="113" t="s">
        <v>45</v>
      </c>
      <c r="E18" s="114" t="s">
        <v>349</v>
      </c>
      <c r="F18" s="115">
        <v>51601</v>
      </c>
      <c r="G18" s="116" t="s">
        <v>331</v>
      </c>
      <c r="H18" s="117"/>
      <c r="L18" s="232"/>
    </row>
    <row r="19" spans="1:13" ht="15.75" customHeight="1" x14ac:dyDescent="0.2">
      <c r="A19" s="112">
        <v>1</v>
      </c>
      <c r="B19" s="107" t="s">
        <v>43</v>
      </c>
      <c r="C19" s="113" t="s">
        <v>43</v>
      </c>
      <c r="D19" s="113" t="s">
        <v>45</v>
      </c>
      <c r="E19" s="114" t="s">
        <v>349</v>
      </c>
      <c r="F19" s="115">
        <v>54101</v>
      </c>
      <c r="G19" s="116" t="s">
        <v>32</v>
      </c>
      <c r="H19" s="117">
        <v>397.46</v>
      </c>
      <c r="L19" s="232">
        <f>+K7+K8+K9+M11+K10+K11+K13</f>
        <v>524499.74</v>
      </c>
    </row>
    <row r="20" spans="1:13" ht="15.75" customHeight="1" x14ac:dyDescent="0.2">
      <c r="A20" s="112">
        <v>1</v>
      </c>
      <c r="B20" s="107" t="s">
        <v>43</v>
      </c>
      <c r="C20" s="113" t="s">
        <v>43</v>
      </c>
      <c r="D20" s="113" t="s">
        <v>45</v>
      </c>
      <c r="E20" s="114" t="s">
        <v>349</v>
      </c>
      <c r="F20" s="115">
        <v>54103</v>
      </c>
      <c r="G20" s="116" t="s">
        <v>234</v>
      </c>
      <c r="H20" s="117">
        <f>2000+300</f>
        <v>2300</v>
      </c>
    </row>
    <row r="21" spans="1:13" ht="15.75" customHeight="1" x14ac:dyDescent="0.2">
      <c r="A21" s="112">
        <v>1</v>
      </c>
      <c r="B21" s="107" t="s">
        <v>43</v>
      </c>
      <c r="C21" s="113" t="s">
        <v>43</v>
      </c>
      <c r="D21" s="113" t="s">
        <v>45</v>
      </c>
      <c r="E21" s="114" t="s">
        <v>349</v>
      </c>
      <c r="F21" s="115">
        <v>54104</v>
      </c>
      <c r="G21" s="116" t="s">
        <v>162</v>
      </c>
      <c r="H21" s="117">
        <v>360</v>
      </c>
    </row>
    <row r="22" spans="1:13" ht="15.75" customHeight="1" x14ac:dyDescent="0.2">
      <c r="A22" s="66">
        <v>1</v>
      </c>
      <c r="B22" s="107" t="s">
        <v>43</v>
      </c>
      <c r="C22" s="67" t="s">
        <v>43</v>
      </c>
      <c r="D22" s="67" t="s">
        <v>45</v>
      </c>
      <c r="E22" s="62" t="s">
        <v>349</v>
      </c>
      <c r="F22" s="68">
        <v>54106</v>
      </c>
      <c r="G22" s="69" t="s">
        <v>383</v>
      </c>
      <c r="H22" s="70">
        <v>100</v>
      </c>
    </row>
    <row r="23" spans="1:13" ht="15.75" customHeight="1" x14ac:dyDescent="0.2">
      <c r="A23" s="66">
        <v>1</v>
      </c>
      <c r="B23" s="107" t="s">
        <v>43</v>
      </c>
      <c r="C23" s="67" t="s">
        <v>43</v>
      </c>
      <c r="D23" s="67" t="s">
        <v>45</v>
      </c>
      <c r="E23" s="254" t="s">
        <v>349</v>
      </c>
      <c r="F23" s="68">
        <v>54107</v>
      </c>
      <c r="G23" s="69" t="s">
        <v>384</v>
      </c>
      <c r="H23" s="70">
        <v>3290</v>
      </c>
    </row>
    <row r="24" spans="1:13" ht="15.75" customHeight="1" x14ac:dyDescent="0.2">
      <c r="A24" s="112">
        <v>1</v>
      </c>
      <c r="B24" s="107" t="s">
        <v>43</v>
      </c>
      <c r="C24" s="113" t="s">
        <v>43</v>
      </c>
      <c r="D24" s="113" t="s">
        <v>45</v>
      </c>
      <c r="E24" s="114" t="s">
        <v>349</v>
      </c>
      <c r="F24" s="115">
        <v>54109</v>
      </c>
      <c r="G24" s="116" t="s">
        <v>335</v>
      </c>
      <c r="H24" s="117"/>
    </row>
    <row r="25" spans="1:13" ht="15.75" customHeight="1" x14ac:dyDescent="0.2">
      <c r="A25" s="112">
        <v>1</v>
      </c>
      <c r="B25" s="107" t="s">
        <v>43</v>
      </c>
      <c r="C25" s="113" t="s">
        <v>43</v>
      </c>
      <c r="D25" s="113" t="s">
        <v>45</v>
      </c>
      <c r="E25" s="108" t="s">
        <v>349</v>
      </c>
      <c r="F25" s="115">
        <v>54110</v>
      </c>
      <c r="G25" s="116" t="s">
        <v>362</v>
      </c>
      <c r="H25" s="117">
        <v>1032</v>
      </c>
    </row>
    <row r="26" spans="1:13" ht="15.75" customHeight="1" x14ac:dyDescent="0.2">
      <c r="A26" s="66">
        <v>1</v>
      </c>
      <c r="B26" s="107" t="s">
        <v>43</v>
      </c>
      <c r="C26" s="67" t="s">
        <v>43</v>
      </c>
      <c r="D26" s="67" t="s">
        <v>45</v>
      </c>
      <c r="E26" s="62" t="s">
        <v>349</v>
      </c>
      <c r="F26" s="68">
        <v>54111</v>
      </c>
      <c r="G26" s="69" t="s">
        <v>41</v>
      </c>
      <c r="H26" s="70">
        <f>24979.68+12700</f>
        <v>37679.68</v>
      </c>
    </row>
    <row r="27" spans="1:13" ht="15.75" customHeight="1" x14ac:dyDescent="0.2">
      <c r="A27" s="66">
        <v>1</v>
      </c>
      <c r="B27" s="107" t="s">
        <v>43</v>
      </c>
      <c r="C27" s="67" t="s">
        <v>43</v>
      </c>
      <c r="D27" s="67" t="s">
        <v>45</v>
      </c>
      <c r="E27" s="254" t="s">
        <v>349</v>
      </c>
      <c r="F27" s="68">
        <v>54112</v>
      </c>
      <c r="G27" s="69" t="s">
        <v>40</v>
      </c>
      <c r="H27" s="70">
        <f>7500+1200</f>
        <v>8700</v>
      </c>
    </row>
    <row r="28" spans="1:13" ht="15.75" customHeight="1" x14ac:dyDescent="0.2">
      <c r="A28" s="112">
        <v>1</v>
      </c>
      <c r="B28" s="107" t="s">
        <v>43</v>
      </c>
      <c r="C28" s="113" t="s">
        <v>43</v>
      </c>
      <c r="D28" s="113" t="s">
        <v>45</v>
      </c>
      <c r="E28" s="114" t="s">
        <v>349</v>
      </c>
      <c r="F28" s="115">
        <v>54114</v>
      </c>
      <c r="G28" s="116" t="s">
        <v>35</v>
      </c>
      <c r="H28" s="117">
        <v>0</v>
      </c>
    </row>
    <row r="29" spans="1:13" ht="15.75" customHeight="1" x14ac:dyDescent="0.2">
      <c r="A29" s="112">
        <v>1</v>
      </c>
      <c r="B29" s="107" t="s">
        <v>43</v>
      </c>
      <c r="C29" s="113" t="s">
        <v>43</v>
      </c>
      <c r="D29" s="113" t="s">
        <v>45</v>
      </c>
      <c r="E29" s="114" t="s">
        <v>349</v>
      </c>
      <c r="F29" s="115">
        <v>54115</v>
      </c>
      <c r="G29" s="116" t="s">
        <v>64</v>
      </c>
      <c r="H29" s="117">
        <v>500</v>
      </c>
      <c r="M29" s="60" t="s">
        <v>380</v>
      </c>
    </row>
    <row r="30" spans="1:13" ht="15.75" customHeight="1" x14ac:dyDescent="0.2">
      <c r="A30" s="112">
        <v>1</v>
      </c>
      <c r="B30" s="107" t="s">
        <v>43</v>
      </c>
      <c r="C30" s="113" t="s">
        <v>43</v>
      </c>
      <c r="D30" s="113" t="s">
        <v>45</v>
      </c>
      <c r="E30" s="114" t="s">
        <v>349</v>
      </c>
      <c r="F30" s="115">
        <v>54118</v>
      </c>
      <c r="G30" s="116" t="s">
        <v>237</v>
      </c>
      <c r="H30" s="117">
        <f>8614+1300</f>
        <v>9914</v>
      </c>
    </row>
    <row r="31" spans="1:13" ht="15.75" customHeight="1" x14ac:dyDescent="0.2">
      <c r="A31" s="112">
        <v>1</v>
      </c>
      <c r="B31" s="107" t="s">
        <v>43</v>
      </c>
      <c r="C31" s="113" t="s">
        <v>43</v>
      </c>
      <c r="D31" s="113" t="s">
        <v>45</v>
      </c>
      <c r="E31" s="114" t="s">
        <v>349</v>
      </c>
      <c r="F31" s="115">
        <v>54119</v>
      </c>
      <c r="G31" s="116" t="s">
        <v>77</v>
      </c>
      <c r="H31" s="117">
        <v>18997.46</v>
      </c>
    </row>
    <row r="32" spans="1:13" ht="15.75" customHeight="1" x14ac:dyDescent="0.2">
      <c r="A32" s="112">
        <v>1</v>
      </c>
      <c r="B32" s="107" t="s">
        <v>43</v>
      </c>
      <c r="C32" s="113" t="s">
        <v>43</v>
      </c>
      <c r="D32" s="113" t="s">
        <v>45</v>
      </c>
      <c r="E32" s="114" t="s">
        <v>349</v>
      </c>
      <c r="F32" s="115">
        <v>54121</v>
      </c>
      <c r="G32" s="116" t="s">
        <v>66</v>
      </c>
      <c r="H32" s="117"/>
    </row>
    <row r="33" spans="1:20" ht="15.75" customHeight="1" x14ac:dyDescent="0.2">
      <c r="A33" s="112">
        <v>1</v>
      </c>
      <c r="B33" s="107" t="s">
        <v>43</v>
      </c>
      <c r="C33" s="113" t="s">
        <v>43</v>
      </c>
      <c r="D33" s="113" t="s">
        <v>45</v>
      </c>
      <c r="E33" s="114" t="s">
        <v>349</v>
      </c>
      <c r="F33" s="115">
        <v>54199</v>
      </c>
      <c r="G33" s="116" t="s">
        <v>205</v>
      </c>
      <c r="H33" s="117">
        <f>9152+531.84+45.56</f>
        <v>9729.4</v>
      </c>
    </row>
    <row r="34" spans="1:20" ht="15.75" customHeight="1" x14ac:dyDescent="0.2">
      <c r="A34" s="112">
        <v>1</v>
      </c>
      <c r="B34" s="107" t="s">
        <v>43</v>
      </c>
      <c r="C34" s="113" t="s">
        <v>43</v>
      </c>
      <c r="D34" s="113" t="s">
        <v>45</v>
      </c>
      <c r="E34" s="114" t="s">
        <v>349</v>
      </c>
      <c r="F34" s="115">
        <v>54201</v>
      </c>
      <c r="G34" s="116" t="s">
        <v>36</v>
      </c>
      <c r="H34" s="117"/>
    </row>
    <row r="35" spans="1:20" ht="15.75" customHeight="1" x14ac:dyDescent="0.2">
      <c r="A35" s="112">
        <v>1</v>
      </c>
      <c r="B35" s="107" t="s">
        <v>43</v>
      </c>
      <c r="C35" s="113" t="s">
        <v>43</v>
      </c>
      <c r="D35" s="113" t="s">
        <v>45</v>
      </c>
      <c r="E35" s="114" t="s">
        <v>349</v>
      </c>
      <c r="F35" s="115">
        <v>54202</v>
      </c>
      <c r="G35" s="116" t="s">
        <v>37</v>
      </c>
      <c r="H35" s="117">
        <f>3000+500</f>
        <v>3500</v>
      </c>
      <c r="T35" s="60" t="s">
        <v>377</v>
      </c>
    </row>
    <row r="36" spans="1:20" ht="15.75" customHeight="1" x14ac:dyDescent="0.2">
      <c r="A36" s="112">
        <v>1</v>
      </c>
      <c r="B36" s="107" t="s">
        <v>43</v>
      </c>
      <c r="C36" s="113" t="s">
        <v>43</v>
      </c>
      <c r="D36" s="113" t="s">
        <v>45</v>
      </c>
      <c r="E36" s="114" t="s">
        <v>349</v>
      </c>
      <c r="F36" s="115">
        <v>54203</v>
      </c>
      <c r="G36" s="116" t="s">
        <v>38</v>
      </c>
      <c r="H36" s="117">
        <v>0</v>
      </c>
    </row>
    <row r="37" spans="1:20" ht="15.75" customHeight="1" x14ac:dyDescent="0.2">
      <c r="A37" s="112">
        <v>1</v>
      </c>
      <c r="B37" s="107" t="s">
        <v>43</v>
      </c>
      <c r="C37" s="113" t="s">
        <v>43</v>
      </c>
      <c r="D37" s="113" t="s">
        <v>45</v>
      </c>
      <c r="E37" s="114" t="s">
        <v>349</v>
      </c>
      <c r="F37" s="115">
        <v>54204</v>
      </c>
      <c r="G37" s="116" t="s">
        <v>235</v>
      </c>
      <c r="H37" s="117">
        <v>0</v>
      </c>
    </row>
    <row r="38" spans="1:20" ht="15.75" customHeight="1" x14ac:dyDescent="0.2">
      <c r="A38" s="66">
        <v>1</v>
      </c>
      <c r="B38" s="107" t="s">
        <v>43</v>
      </c>
      <c r="C38" s="67" t="s">
        <v>43</v>
      </c>
      <c r="D38" s="67" t="s">
        <v>45</v>
      </c>
      <c r="E38" s="62" t="s">
        <v>349</v>
      </c>
      <c r="F38" s="68">
        <v>54301</v>
      </c>
      <c r="G38" s="69" t="s">
        <v>39</v>
      </c>
      <c r="H38" s="70">
        <v>1000</v>
      </c>
    </row>
    <row r="39" spans="1:20" ht="15.75" customHeight="1" x14ac:dyDescent="0.2">
      <c r="A39" s="112">
        <v>1</v>
      </c>
      <c r="B39" s="107" t="s">
        <v>43</v>
      </c>
      <c r="C39" s="113" t="s">
        <v>43</v>
      </c>
      <c r="D39" s="113" t="s">
        <v>45</v>
      </c>
      <c r="E39" s="114" t="s">
        <v>349</v>
      </c>
      <c r="F39" s="115">
        <v>54205</v>
      </c>
      <c r="G39" s="116" t="s">
        <v>17</v>
      </c>
      <c r="H39" s="117"/>
    </row>
    <row r="40" spans="1:20" ht="15.75" customHeight="1" x14ac:dyDescent="0.2">
      <c r="A40" s="112">
        <v>1</v>
      </c>
      <c r="B40" s="107" t="s">
        <v>43</v>
      </c>
      <c r="C40" s="113" t="s">
        <v>43</v>
      </c>
      <c r="D40" s="113" t="s">
        <v>45</v>
      </c>
      <c r="E40" s="114" t="s">
        <v>349</v>
      </c>
      <c r="F40" s="115">
        <v>54304</v>
      </c>
      <c r="G40" s="116" t="s">
        <v>269</v>
      </c>
      <c r="H40" s="117">
        <v>2000</v>
      </c>
    </row>
    <row r="41" spans="1:20" ht="15.75" customHeight="1" x14ac:dyDescent="0.2">
      <c r="A41" s="112">
        <v>1</v>
      </c>
      <c r="B41" s="107" t="s">
        <v>43</v>
      </c>
      <c r="C41" s="113" t="s">
        <v>43</v>
      </c>
      <c r="D41" s="113" t="s">
        <v>45</v>
      </c>
      <c r="E41" s="114" t="s">
        <v>349</v>
      </c>
      <c r="F41" s="115">
        <v>54310</v>
      </c>
      <c r="G41" s="116" t="s">
        <v>172</v>
      </c>
      <c r="H41" s="117"/>
    </row>
    <row r="42" spans="1:20" ht="15.75" customHeight="1" x14ac:dyDescent="0.2">
      <c r="A42" s="112">
        <v>1</v>
      </c>
      <c r="B42" s="107" t="s">
        <v>43</v>
      </c>
      <c r="C42" s="113" t="s">
        <v>43</v>
      </c>
      <c r="D42" s="113" t="s">
        <v>45</v>
      </c>
      <c r="E42" s="114" t="s">
        <v>349</v>
      </c>
      <c r="F42" s="115">
        <v>54314</v>
      </c>
      <c r="G42" s="116" t="s">
        <v>67</v>
      </c>
      <c r="H42" s="117">
        <v>12000</v>
      </c>
    </row>
    <row r="43" spans="1:20" ht="15.75" customHeight="1" x14ac:dyDescent="0.2">
      <c r="A43" s="112">
        <v>1</v>
      </c>
      <c r="B43" s="107" t="s">
        <v>43</v>
      </c>
      <c r="C43" s="113" t="s">
        <v>43</v>
      </c>
      <c r="D43" s="113" t="s">
        <v>45</v>
      </c>
      <c r="E43" s="114" t="s">
        <v>349</v>
      </c>
      <c r="F43" s="115">
        <v>54399</v>
      </c>
      <c r="G43" s="116" t="s">
        <v>270</v>
      </c>
      <c r="H43" s="117">
        <f>4000+300</f>
        <v>4300</v>
      </c>
    </row>
    <row r="44" spans="1:20" ht="15.75" customHeight="1" x14ac:dyDescent="0.2">
      <c r="A44" s="112">
        <v>1</v>
      </c>
      <c r="B44" s="107" t="s">
        <v>43</v>
      </c>
      <c r="C44" s="113" t="s">
        <v>43</v>
      </c>
      <c r="D44" s="113" t="s">
        <v>45</v>
      </c>
      <c r="E44" s="114" t="s">
        <v>349</v>
      </c>
      <c r="F44" s="115">
        <v>54401</v>
      </c>
      <c r="G44" s="116" t="s">
        <v>271</v>
      </c>
      <c r="H44" s="117">
        <v>0</v>
      </c>
    </row>
    <row r="45" spans="1:20" ht="15.75" customHeight="1" x14ac:dyDescent="0.2">
      <c r="A45" s="112">
        <v>1</v>
      </c>
      <c r="B45" s="107" t="s">
        <v>43</v>
      </c>
      <c r="C45" s="113" t="s">
        <v>43</v>
      </c>
      <c r="D45" s="113" t="s">
        <v>45</v>
      </c>
      <c r="E45" s="114" t="s">
        <v>349</v>
      </c>
      <c r="F45" s="115">
        <v>54403</v>
      </c>
      <c r="G45" s="116" t="s">
        <v>203</v>
      </c>
      <c r="H45" s="117">
        <v>0</v>
      </c>
    </row>
    <row r="46" spans="1:20" ht="15.75" customHeight="1" x14ac:dyDescent="0.2">
      <c r="A46" s="66">
        <v>1</v>
      </c>
      <c r="B46" s="107" t="s">
        <v>43</v>
      </c>
      <c r="C46" s="67" t="s">
        <v>43</v>
      </c>
      <c r="D46" s="67" t="s">
        <v>45</v>
      </c>
      <c r="E46" s="62" t="s">
        <v>349</v>
      </c>
      <c r="F46" s="68">
        <v>54602</v>
      </c>
      <c r="G46" s="69" t="s">
        <v>187</v>
      </c>
      <c r="H46" s="70"/>
    </row>
    <row r="47" spans="1:20" ht="15.75" customHeight="1" x14ac:dyDescent="0.2">
      <c r="A47" s="66">
        <v>1</v>
      </c>
      <c r="B47" s="107" t="s">
        <v>43</v>
      </c>
      <c r="C47" s="67" t="s">
        <v>43</v>
      </c>
      <c r="D47" s="67" t="s">
        <v>45</v>
      </c>
      <c r="E47" s="62" t="s">
        <v>349</v>
      </c>
      <c r="F47" s="68">
        <v>54603</v>
      </c>
      <c r="G47" s="69" t="s">
        <v>313</v>
      </c>
      <c r="H47" s="70"/>
    </row>
    <row r="48" spans="1:20" ht="15.75" customHeight="1" x14ac:dyDescent="0.2">
      <c r="A48" s="112">
        <v>1</v>
      </c>
      <c r="B48" s="107" t="s">
        <v>43</v>
      </c>
      <c r="C48" s="113" t="s">
        <v>43</v>
      </c>
      <c r="D48" s="113" t="s">
        <v>45</v>
      </c>
      <c r="E48" s="114" t="s">
        <v>349</v>
      </c>
      <c r="F48" s="115">
        <v>55601</v>
      </c>
      <c r="G48" s="116" t="s">
        <v>312</v>
      </c>
      <c r="H48" s="117">
        <v>621.73</v>
      </c>
    </row>
    <row r="49" spans="1:8" ht="15.75" customHeight="1" x14ac:dyDescent="0.2">
      <c r="A49" s="112">
        <v>1</v>
      </c>
      <c r="B49" s="107" t="s">
        <v>43</v>
      </c>
      <c r="C49" s="113" t="s">
        <v>43</v>
      </c>
      <c r="D49" s="113" t="s">
        <v>45</v>
      </c>
      <c r="E49" s="114" t="s">
        <v>349</v>
      </c>
      <c r="F49" s="115">
        <v>55602</v>
      </c>
      <c r="G49" s="116" t="s">
        <v>247</v>
      </c>
      <c r="H49" s="117">
        <v>2178.27</v>
      </c>
    </row>
    <row r="50" spans="1:8" ht="15.75" customHeight="1" x14ac:dyDescent="0.2">
      <c r="A50" s="112">
        <v>1</v>
      </c>
      <c r="B50" s="107" t="s">
        <v>43</v>
      </c>
      <c r="C50" s="113" t="s">
        <v>43</v>
      </c>
      <c r="D50" s="113" t="s">
        <v>45</v>
      </c>
      <c r="E50" s="114" t="s">
        <v>349</v>
      </c>
      <c r="F50" s="115">
        <v>55603</v>
      </c>
      <c r="G50" s="116" t="s">
        <v>69</v>
      </c>
      <c r="H50" s="117">
        <v>200</v>
      </c>
    </row>
    <row r="51" spans="1:8" ht="15.75" customHeight="1" x14ac:dyDescent="0.2">
      <c r="A51" s="112">
        <v>1</v>
      </c>
      <c r="B51" s="107" t="s">
        <v>43</v>
      </c>
      <c r="C51" s="113" t="s">
        <v>43</v>
      </c>
      <c r="D51" s="113" t="s">
        <v>45</v>
      </c>
      <c r="E51" s="114" t="s">
        <v>349</v>
      </c>
      <c r="F51" s="115">
        <v>55703</v>
      </c>
      <c r="G51" s="116" t="s">
        <v>307</v>
      </c>
      <c r="H51" s="117"/>
    </row>
    <row r="52" spans="1:8" ht="15.75" customHeight="1" x14ac:dyDescent="0.2">
      <c r="A52" s="112">
        <v>1</v>
      </c>
      <c r="B52" s="107" t="s">
        <v>43</v>
      </c>
      <c r="C52" s="113" t="s">
        <v>43</v>
      </c>
      <c r="D52" s="113" t="s">
        <v>45</v>
      </c>
      <c r="E52" s="114" t="s">
        <v>349</v>
      </c>
      <c r="F52" s="115">
        <v>55799</v>
      </c>
      <c r="G52" s="116" t="s">
        <v>206</v>
      </c>
      <c r="H52" s="117"/>
    </row>
    <row r="53" spans="1:8" ht="15.75" customHeight="1" x14ac:dyDescent="0.2">
      <c r="A53" s="112">
        <v>1</v>
      </c>
      <c r="B53" s="107" t="s">
        <v>43</v>
      </c>
      <c r="C53" s="113" t="s">
        <v>43</v>
      </c>
      <c r="D53" s="113" t="s">
        <v>45</v>
      </c>
      <c r="E53" s="114" t="s">
        <v>349</v>
      </c>
      <c r="F53" s="115">
        <v>56201</v>
      </c>
      <c r="G53" s="116" t="s">
        <v>70</v>
      </c>
      <c r="H53" s="117"/>
    </row>
    <row r="54" spans="1:8" ht="15.75" customHeight="1" x14ac:dyDescent="0.2">
      <c r="A54" s="112">
        <v>1</v>
      </c>
      <c r="B54" s="107" t="s">
        <v>43</v>
      </c>
      <c r="C54" s="113" t="s">
        <v>43</v>
      </c>
      <c r="D54" s="113" t="s">
        <v>45</v>
      </c>
      <c r="E54" s="114" t="s">
        <v>349</v>
      </c>
      <c r="F54" s="115">
        <v>56304</v>
      </c>
      <c r="G54" s="257" t="s">
        <v>204</v>
      </c>
      <c r="H54" s="117">
        <v>400</v>
      </c>
    </row>
    <row r="55" spans="1:8" ht="15.75" customHeight="1" x14ac:dyDescent="0.2">
      <c r="A55" s="112">
        <v>1</v>
      </c>
      <c r="B55" s="107" t="s">
        <v>43</v>
      </c>
      <c r="C55" s="113" t="s">
        <v>43</v>
      </c>
      <c r="D55" s="113" t="s">
        <v>45</v>
      </c>
      <c r="E55" s="114" t="s">
        <v>349</v>
      </c>
      <c r="F55" s="115">
        <v>61101</v>
      </c>
      <c r="G55" s="116" t="s">
        <v>334</v>
      </c>
      <c r="H55" s="117"/>
    </row>
    <row r="56" spans="1:8" ht="15.75" customHeight="1" x14ac:dyDescent="0.2">
      <c r="A56" s="112">
        <v>1</v>
      </c>
      <c r="B56" s="107" t="s">
        <v>43</v>
      </c>
      <c r="C56" s="113" t="s">
        <v>43</v>
      </c>
      <c r="D56" s="113" t="s">
        <v>45</v>
      </c>
      <c r="E56" s="114" t="s">
        <v>349</v>
      </c>
      <c r="F56" s="115">
        <v>61104</v>
      </c>
      <c r="G56" s="116" t="s">
        <v>382</v>
      </c>
      <c r="H56" s="117">
        <v>500</v>
      </c>
    </row>
    <row r="57" spans="1:8" ht="15.75" customHeight="1" x14ac:dyDescent="0.2">
      <c r="A57" s="112">
        <v>1</v>
      </c>
      <c r="B57" s="107" t="s">
        <v>43</v>
      </c>
      <c r="C57" s="113" t="s">
        <v>43</v>
      </c>
      <c r="D57" s="113" t="s">
        <v>45</v>
      </c>
      <c r="E57" s="114" t="s">
        <v>349</v>
      </c>
      <c r="F57" s="115">
        <v>61199</v>
      </c>
      <c r="G57" s="116" t="s">
        <v>174</v>
      </c>
      <c r="H57" s="117"/>
    </row>
    <row r="58" spans="1:8" ht="15.75" customHeight="1" x14ac:dyDescent="0.2">
      <c r="A58" s="112">
        <v>1</v>
      </c>
      <c r="B58" s="107" t="s">
        <v>43</v>
      </c>
      <c r="C58" s="113" t="s">
        <v>43</v>
      </c>
      <c r="D58" s="113" t="s">
        <v>45</v>
      </c>
      <c r="E58" s="114" t="s">
        <v>349</v>
      </c>
      <c r="F58" s="115">
        <v>61403</v>
      </c>
      <c r="G58" s="116" t="s">
        <v>311</v>
      </c>
      <c r="H58" s="117"/>
    </row>
    <row r="59" spans="1:8" ht="15.75" customHeight="1" x14ac:dyDescent="0.2">
      <c r="A59" s="112">
        <v>1</v>
      </c>
      <c r="B59" s="107" t="s">
        <v>43</v>
      </c>
      <c r="C59" s="113" t="s">
        <v>43</v>
      </c>
      <c r="D59" s="113" t="s">
        <v>45</v>
      </c>
      <c r="E59" s="108" t="s">
        <v>349</v>
      </c>
      <c r="F59" s="115">
        <v>61501</v>
      </c>
      <c r="G59" s="116" t="s">
        <v>379</v>
      </c>
      <c r="H59" s="117">
        <v>22820.33</v>
      </c>
    </row>
    <row r="60" spans="1:8" ht="15.75" customHeight="1" x14ac:dyDescent="0.2">
      <c r="A60" s="112">
        <v>1</v>
      </c>
      <c r="B60" s="107" t="s">
        <v>43</v>
      </c>
      <c r="C60" s="113" t="s">
        <v>43</v>
      </c>
      <c r="D60" s="113" t="s">
        <v>45</v>
      </c>
      <c r="E60" s="108" t="s">
        <v>349</v>
      </c>
      <c r="F60" s="115">
        <v>61608</v>
      </c>
      <c r="G60" s="116" t="s">
        <v>378</v>
      </c>
      <c r="H60" s="117">
        <v>10950</v>
      </c>
    </row>
    <row r="61" spans="1:8" ht="15.75" customHeight="1" x14ac:dyDescent="0.2">
      <c r="A61" s="66">
        <v>1</v>
      </c>
      <c r="B61" s="107" t="s">
        <v>43</v>
      </c>
      <c r="C61" s="67" t="s">
        <v>43</v>
      </c>
      <c r="D61" s="67" t="s">
        <v>45</v>
      </c>
      <c r="E61" s="62" t="s">
        <v>349</v>
      </c>
      <c r="F61" s="68">
        <v>61699</v>
      </c>
      <c r="G61" s="69" t="s">
        <v>194</v>
      </c>
      <c r="H61" s="70">
        <v>85909.58</v>
      </c>
    </row>
    <row r="62" spans="1:8" ht="15.75" customHeight="1" x14ac:dyDescent="0.2">
      <c r="A62" s="112">
        <v>1</v>
      </c>
      <c r="B62" s="107" t="s">
        <v>43</v>
      </c>
      <c r="C62" s="113" t="s">
        <v>43</v>
      </c>
      <c r="D62" s="113" t="s">
        <v>45</v>
      </c>
      <c r="E62" s="114" t="s">
        <v>349</v>
      </c>
      <c r="F62" s="115">
        <v>72101</v>
      </c>
      <c r="G62" s="116" t="s">
        <v>310</v>
      </c>
      <c r="H62" s="117">
        <v>1867.63</v>
      </c>
    </row>
    <row r="63" spans="1:8" ht="15.75" customHeight="1" thickBot="1" x14ac:dyDescent="0.25">
      <c r="A63" s="119"/>
      <c r="B63" s="120"/>
      <c r="C63" s="120"/>
      <c r="D63" s="120"/>
      <c r="E63" s="121"/>
      <c r="F63" s="122"/>
      <c r="G63" s="123"/>
      <c r="H63" s="124"/>
    </row>
    <row r="64" spans="1:8" ht="30.75" customHeight="1" thickBot="1" x14ac:dyDescent="0.25">
      <c r="A64" s="333" t="s">
        <v>215</v>
      </c>
      <c r="B64" s="334"/>
      <c r="C64" s="334"/>
      <c r="D64" s="334"/>
      <c r="E64" s="334"/>
      <c r="F64" s="334"/>
      <c r="G64" s="335"/>
      <c r="H64" s="125">
        <f>SUM(H11:H63)</f>
        <v>524499.74000000011</v>
      </c>
    </row>
    <row r="65" spans="1:8" ht="21.75" thickBot="1" x14ac:dyDescent="0.25">
      <c r="A65" s="327"/>
      <c r="B65" s="327"/>
      <c r="C65" s="327"/>
      <c r="D65" s="327"/>
      <c r="E65" s="327"/>
      <c r="F65" s="327"/>
      <c r="G65" s="328"/>
      <c r="H65" s="126"/>
    </row>
    <row r="66" spans="1:8" x14ac:dyDescent="0.2">
      <c r="H66" s="83"/>
    </row>
    <row r="67" spans="1:8" x14ac:dyDescent="0.2">
      <c r="H67" s="83"/>
    </row>
    <row r="68" spans="1:8" x14ac:dyDescent="0.2">
      <c r="H68" s="83">
        <f>+Ingresos!C49</f>
        <v>524499.74</v>
      </c>
    </row>
    <row r="69" spans="1:8" x14ac:dyDescent="0.2">
      <c r="H69" s="83"/>
    </row>
    <row r="70" spans="1:8" x14ac:dyDescent="0.2">
      <c r="H70" s="83">
        <f>+H68-H64</f>
        <v>0</v>
      </c>
    </row>
    <row r="71" spans="1:8" x14ac:dyDescent="0.2">
      <c r="H71" s="83"/>
    </row>
  </sheetData>
  <sortState xmlns:xlrd2="http://schemas.microsoft.com/office/spreadsheetml/2017/richdata2" ref="F12:H56">
    <sortCondition ref="F11"/>
  </sortState>
  <mergeCells count="13">
    <mergeCell ref="A1:H1"/>
    <mergeCell ref="A5:H5"/>
    <mergeCell ref="A3:H3"/>
    <mergeCell ref="A4:H4"/>
    <mergeCell ref="H9:H10"/>
    <mergeCell ref="A2:H2"/>
    <mergeCell ref="A6:H6"/>
    <mergeCell ref="A7:H7"/>
    <mergeCell ref="A65:G65"/>
    <mergeCell ref="A8:H8"/>
    <mergeCell ref="A9:F9"/>
    <mergeCell ref="G9:G10"/>
    <mergeCell ref="A64:G64"/>
  </mergeCells>
  <phoneticPr fontId="2" type="noConversion"/>
  <printOptions horizontalCentered="1"/>
  <pageMargins left="0.43307086614173229" right="0.23622047244094491" top="0.51181102362204722" bottom="0.47244094488188981" header="0" footer="0"/>
  <pageSetup scale="75" orientation="portrait" horizontalDpi="4294967293" r:id="rId1"/>
  <headerFooter alignWithMargins="0">
    <oddFooter>&amp;C pagina &amp;P</oddFooter>
  </headerFooter>
  <rowBreaks count="1" manualBreakCount="1">
    <brk id="64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</sheetPr>
  <dimension ref="A1:K70"/>
  <sheetViews>
    <sheetView view="pageBreakPreview" topLeftCell="A10" zoomScale="98" zoomScaleNormal="100" zoomScaleSheetLayoutView="98" workbookViewId="0">
      <selection activeCell="M44" sqref="M44"/>
    </sheetView>
  </sheetViews>
  <sheetFormatPr baseColWidth="10" defaultColWidth="11.42578125" defaultRowHeight="12.75" x14ac:dyDescent="0.2"/>
  <cols>
    <col min="1" max="1" width="4.5703125" style="81" customWidth="1"/>
    <col min="2" max="2" width="4.42578125" style="81" customWidth="1"/>
    <col min="3" max="4" width="4.5703125" style="81" customWidth="1"/>
    <col min="5" max="5" width="6.140625" style="81" customWidth="1"/>
    <col min="6" max="6" width="8.7109375" style="81" customWidth="1"/>
    <col min="7" max="7" width="51.42578125" style="77" customWidth="1"/>
    <col min="8" max="8" width="17.42578125" style="80" customWidth="1"/>
    <col min="9" max="9" width="15.85546875" style="60" bestFit="1" customWidth="1"/>
    <col min="10" max="10" width="14.7109375" style="60" bestFit="1" customWidth="1"/>
    <col min="11" max="16384" width="11.42578125" style="60"/>
  </cols>
  <sheetData>
    <row r="1" spans="1:10" ht="18.75" x14ac:dyDescent="0.3">
      <c r="A1" s="336" t="s">
        <v>287</v>
      </c>
      <c r="B1" s="341"/>
      <c r="C1" s="341"/>
      <c r="D1" s="341"/>
      <c r="E1" s="341"/>
      <c r="F1" s="341"/>
      <c r="G1" s="341"/>
      <c r="H1" s="341"/>
    </row>
    <row r="2" spans="1:10" ht="18.75" x14ac:dyDescent="0.3">
      <c r="A2" s="336" t="s">
        <v>288</v>
      </c>
      <c r="B2" s="341"/>
      <c r="C2" s="341"/>
      <c r="D2" s="341"/>
      <c r="E2" s="341"/>
      <c r="F2" s="341"/>
      <c r="G2" s="341"/>
      <c r="H2" s="341"/>
    </row>
    <row r="3" spans="1:10" ht="15" x14ac:dyDescent="0.2">
      <c r="A3" s="339" t="s">
        <v>207</v>
      </c>
      <c r="B3" s="340"/>
      <c r="C3" s="340"/>
      <c r="D3" s="340"/>
      <c r="E3" s="340"/>
      <c r="F3" s="340"/>
      <c r="G3" s="340"/>
      <c r="H3" s="340"/>
    </row>
    <row r="4" spans="1:10" ht="15" x14ac:dyDescent="0.2">
      <c r="A4" s="339" t="s">
        <v>371</v>
      </c>
      <c r="B4" s="340"/>
      <c r="C4" s="340"/>
      <c r="D4" s="340"/>
      <c r="E4" s="340"/>
      <c r="F4" s="340"/>
      <c r="G4" s="340"/>
      <c r="H4" s="340"/>
    </row>
    <row r="5" spans="1:10" ht="15" x14ac:dyDescent="0.2">
      <c r="A5" s="337" t="s">
        <v>10</v>
      </c>
      <c r="B5" s="338"/>
      <c r="C5" s="338"/>
      <c r="D5" s="338"/>
      <c r="E5" s="338"/>
      <c r="F5" s="338"/>
      <c r="G5" s="338"/>
      <c r="H5" s="338"/>
    </row>
    <row r="6" spans="1:10" ht="8.25" customHeight="1" x14ac:dyDescent="0.3">
      <c r="A6" s="342"/>
      <c r="B6" s="343"/>
      <c r="C6" s="343"/>
      <c r="D6" s="343"/>
      <c r="E6" s="343"/>
      <c r="F6" s="343"/>
      <c r="G6" s="343"/>
      <c r="H6" s="343"/>
    </row>
    <row r="7" spans="1:10" ht="15" x14ac:dyDescent="0.2">
      <c r="A7" s="346" t="s">
        <v>179</v>
      </c>
      <c r="B7" s="346"/>
      <c r="C7" s="346"/>
      <c r="D7" s="346"/>
      <c r="E7" s="346"/>
      <c r="F7" s="346"/>
      <c r="G7" s="346"/>
      <c r="H7" s="346"/>
    </row>
    <row r="8" spans="1:10" ht="15.75" thickBot="1" x14ac:dyDescent="0.25">
      <c r="A8" s="347" t="s">
        <v>348</v>
      </c>
      <c r="B8" s="347"/>
      <c r="C8" s="347"/>
      <c r="D8" s="347"/>
      <c r="E8" s="347"/>
      <c r="F8" s="347"/>
      <c r="G8" s="347"/>
      <c r="H8" s="347"/>
    </row>
    <row r="9" spans="1:10" ht="15" customHeight="1" thickBot="1" x14ac:dyDescent="0.25">
      <c r="A9" s="348" t="s">
        <v>0</v>
      </c>
      <c r="B9" s="349"/>
      <c r="C9" s="349"/>
      <c r="D9" s="349"/>
      <c r="E9" s="349"/>
      <c r="F9" s="349"/>
      <c r="G9" s="350" t="s">
        <v>132</v>
      </c>
      <c r="H9" s="352" t="s">
        <v>133</v>
      </c>
      <c r="I9" s="60">
        <v>51</v>
      </c>
      <c r="J9" s="222">
        <f>SUM(H12:H13)</f>
        <v>0</v>
      </c>
    </row>
    <row r="10" spans="1:10" ht="177.75" customHeight="1" thickBot="1" x14ac:dyDescent="0.25">
      <c r="A10" s="97" t="s">
        <v>126</v>
      </c>
      <c r="B10" s="98" t="s">
        <v>127</v>
      </c>
      <c r="C10" s="98" t="s">
        <v>99</v>
      </c>
      <c r="D10" s="98" t="s">
        <v>128</v>
      </c>
      <c r="E10" s="99" t="s">
        <v>134</v>
      </c>
      <c r="F10" s="100" t="s">
        <v>88</v>
      </c>
      <c r="G10" s="351"/>
      <c r="H10" s="353"/>
      <c r="I10" s="60">
        <v>54</v>
      </c>
      <c r="J10" s="222">
        <f>SUM(H14:H45)</f>
        <v>0</v>
      </c>
    </row>
    <row r="11" spans="1:10" ht="15.75" thickBot="1" x14ac:dyDescent="0.25">
      <c r="A11" s="101">
        <v>3</v>
      </c>
      <c r="B11" s="102" t="s">
        <v>46</v>
      </c>
      <c r="C11" s="102" t="s">
        <v>43</v>
      </c>
      <c r="D11" s="102" t="s">
        <v>45</v>
      </c>
      <c r="E11" s="102" t="s">
        <v>349</v>
      </c>
      <c r="F11" s="103" t="s">
        <v>273</v>
      </c>
      <c r="G11" s="104" t="s">
        <v>274</v>
      </c>
      <c r="H11" s="105"/>
      <c r="I11" s="60">
        <v>55</v>
      </c>
      <c r="J11" s="222">
        <f>SUM(H46)</f>
        <v>0</v>
      </c>
    </row>
    <row r="12" spans="1:10" ht="15" x14ac:dyDescent="0.2">
      <c r="A12" s="61">
        <v>3</v>
      </c>
      <c r="B12" s="62" t="s">
        <v>46</v>
      </c>
      <c r="C12" s="62" t="s">
        <v>43</v>
      </c>
      <c r="D12" s="62" t="s">
        <v>45</v>
      </c>
      <c r="E12" s="62" t="s">
        <v>349</v>
      </c>
      <c r="F12" s="63" t="s">
        <v>176</v>
      </c>
      <c r="G12" s="64" t="s">
        <v>161</v>
      </c>
      <c r="H12" s="65"/>
      <c r="I12" s="60">
        <v>56</v>
      </c>
      <c r="J12" s="222">
        <f>SUM(H47)</f>
        <v>0</v>
      </c>
    </row>
    <row r="13" spans="1:10" ht="15" x14ac:dyDescent="0.2">
      <c r="A13" s="61">
        <v>3</v>
      </c>
      <c r="B13" s="62" t="s">
        <v>46</v>
      </c>
      <c r="C13" s="62" t="s">
        <v>43</v>
      </c>
      <c r="D13" s="62" t="s">
        <v>45</v>
      </c>
      <c r="E13" s="62" t="s">
        <v>349</v>
      </c>
      <c r="F13" s="88" t="s">
        <v>208</v>
      </c>
      <c r="G13" s="69" t="s">
        <v>209</v>
      </c>
      <c r="H13" s="70"/>
      <c r="I13" s="60">
        <v>61</v>
      </c>
      <c r="J13" s="222">
        <f>SUM(H49:H61)</f>
        <v>0</v>
      </c>
    </row>
    <row r="14" spans="1:10" ht="15" x14ac:dyDescent="0.2">
      <c r="A14" s="61">
        <v>3</v>
      </c>
      <c r="B14" s="62" t="s">
        <v>46</v>
      </c>
      <c r="C14" s="62" t="s">
        <v>43</v>
      </c>
      <c r="D14" s="62" t="s">
        <v>45</v>
      </c>
      <c r="E14" s="62" t="s">
        <v>349</v>
      </c>
      <c r="F14" s="89">
        <v>54101</v>
      </c>
      <c r="G14" s="64" t="s">
        <v>32</v>
      </c>
      <c r="H14" s="65"/>
      <c r="I14" s="60">
        <v>72</v>
      </c>
      <c r="J14" s="222">
        <f>+H62</f>
        <v>0</v>
      </c>
    </row>
    <row r="15" spans="1:10" ht="15" x14ac:dyDescent="0.2">
      <c r="A15" s="61">
        <v>3</v>
      </c>
      <c r="B15" s="62" t="s">
        <v>46</v>
      </c>
      <c r="C15" s="62" t="s">
        <v>43</v>
      </c>
      <c r="D15" s="62" t="s">
        <v>45</v>
      </c>
      <c r="E15" s="62" t="s">
        <v>349</v>
      </c>
      <c r="F15" s="89">
        <v>54103</v>
      </c>
      <c r="G15" s="64" t="s">
        <v>180</v>
      </c>
      <c r="H15" s="90"/>
    </row>
    <row r="16" spans="1:10" ht="15" x14ac:dyDescent="0.2">
      <c r="A16" s="66">
        <v>3</v>
      </c>
      <c r="B16" s="67" t="s">
        <v>46</v>
      </c>
      <c r="C16" s="67" t="s">
        <v>43</v>
      </c>
      <c r="D16" s="67" t="s">
        <v>45</v>
      </c>
      <c r="E16" s="62" t="s">
        <v>349</v>
      </c>
      <c r="F16" s="68">
        <v>54104</v>
      </c>
      <c r="G16" s="69" t="s">
        <v>162</v>
      </c>
      <c r="H16" s="70"/>
    </row>
    <row r="17" spans="1:10" ht="15" x14ac:dyDescent="0.2">
      <c r="A17" s="66">
        <v>3</v>
      </c>
      <c r="B17" s="67" t="s">
        <v>46</v>
      </c>
      <c r="C17" s="67" t="s">
        <v>43</v>
      </c>
      <c r="D17" s="67" t="s">
        <v>45</v>
      </c>
      <c r="E17" s="62" t="s">
        <v>349</v>
      </c>
      <c r="F17" s="68">
        <v>54105</v>
      </c>
      <c r="G17" s="69" t="s">
        <v>341</v>
      </c>
      <c r="H17" s="70"/>
    </row>
    <row r="18" spans="1:10" ht="15" x14ac:dyDescent="0.2">
      <c r="A18" s="66">
        <v>3</v>
      </c>
      <c r="B18" s="67" t="s">
        <v>46</v>
      </c>
      <c r="C18" s="67" t="s">
        <v>43</v>
      </c>
      <c r="D18" s="67" t="s">
        <v>45</v>
      </c>
      <c r="E18" s="62" t="s">
        <v>349</v>
      </c>
      <c r="F18" s="68">
        <v>54106</v>
      </c>
      <c r="G18" s="69" t="s">
        <v>181</v>
      </c>
      <c r="H18" s="70"/>
      <c r="J18" s="231">
        <f>+J9+J10+J11+J12+J13+J14</f>
        <v>0</v>
      </c>
    </row>
    <row r="19" spans="1:10" ht="15" x14ac:dyDescent="0.2">
      <c r="A19" s="66">
        <v>3</v>
      </c>
      <c r="B19" s="67" t="s">
        <v>46</v>
      </c>
      <c r="C19" s="67" t="s">
        <v>43</v>
      </c>
      <c r="D19" s="67" t="s">
        <v>45</v>
      </c>
      <c r="E19" s="62" t="s">
        <v>349</v>
      </c>
      <c r="F19" s="68">
        <v>54107</v>
      </c>
      <c r="G19" s="69" t="s">
        <v>164</v>
      </c>
      <c r="H19" s="70"/>
    </row>
    <row r="20" spans="1:10" ht="15" x14ac:dyDescent="0.2">
      <c r="A20" s="66">
        <v>3</v>
      </c>
      <c r="B20" s="67" t="s">
        <v>46</v>
      </c>
      <c r="C20" s="67" t="s">
        <v>43</v>
      </c>
      <c r="D20" s="67" t="s">
        <v>45</v>
      </c>
      <c r="E20" s="62" t="s">
        <v>349</v>
      </c>
      <c r="F20" s="68">
        <v>54109</v>
      </c>
      <c r="G20" s="69" t="s">
        <v>165</v>
      </c>
      <c r="H20" s="70"/>
      <c r="J20" s="231">
        <f>+J18-H63</f>
        <v>0</v>
      </c>
    </row>
    <row r="21" spans="1:10" ht="15" x14ac:dyDescent="0.2">
      <c r="A21" s="66">
        <v>3</v>
      </c>
      <c r="B21" s="67" t="s">
        <v>46</v>
      </c>
      <c r="C21" s="67" t="s">
        <v>43</v>
      </c>
      <c r="D21" s="67" t="s">
        <v>45</v>
      </c>
      <c r="E21" s="62" t="s">
        <v>349</v>
      </c>
      <c r="F21" s="68">
        <v>54110</v>
      </c>
      <c r="G21" s="69" t="s">
        <v>34</v>
      </c>
      <c r="H21" s="70"/>
    </row>
    <row r="22" spans="1:10" ht="15" x14ac:dyDescent="0.2">
      <c r="A22" s="66">
        <v>3</v>
      </c>
      <c r="B22" s="67" t="s">
        <v>46</v>
      </c>
      <c r="C22" s="67" t="s">
        <v>43</v>
      </c>
      <c r="D22" s="67" t="s">
        <v>45</v>
      </c>
      <c r="E22" s="62" t="s">
        <v>349</v>
      </c>
      <c r="F22" s="68">
        <v>54111</v>
      </c>
      <c r="G22" s="69" t="s">
        <v>41</v>
      </c>
      <c r="H22" s="70"/>
    </row>
    <row r="23" spans="1:10" ht="15" x14ac:dyDescent="0.2">
      <c r="A23" s="66">
        <v>3</v>
      </c>
      <c r="B23" s="67" t="s">
        <v>46</v>
      </c>
      <c r="C23" s="67" t="s">
        <v>43</v>
      </c>
      <c r="D23" s="67" t="s">
        <v>45</v>
      </c>
      <c r="E23" s="62" t="s">
        <v>349</v>
      </c>
      <c r="F23" s="68">
        <v>54112</v>
      </c>
      <c r="G23" s="69" t="s">
        <v>40</v>
      </c>
      <c r="H23" s="70"/>
    </row>
    <row r="24" spans="1:10" ht="30" x14ac:dyDescent="0.2">
      <c r="A24" s="66">
        <v>3</v>
      </c>
      <c r="B24" s="67" t="s">
        <v>46</v>
      </c>
      <c r="C24" s="67" t="s">
        <v>43</v>
      </c>
      <c r="D24" s="67" t="s">
        <v>45</v>
      </c>
      <c r="E24" s="62" t="s">
        <v>349</v>
      </c>
      <c r="F24" s="68">
        <v>54113</v>
      </c>
      <c r="G24" s="223" t="s">
        <v>347</v>
      </c>
      <c r="H24" s="70"/>
    </row>
    <row r="25" spans="1:10" ht="15" x14ac:dyDescent="0.2">
      <c r="A25" s="66">
        <v>3</v>
      </c>
      <c r="B25" s="67" t="s">
        <v>46</v>
      </c>
      <c r="C25" s="67" t="s">
        <v>43</v>
      </c>
      <c r="D25" s="67" t="s">
        <v>45</v>
      </c>
      <c r="E25" s="62" t="s">
        <v>349</v>
      </c>
      <c r="F25" s="68">
        <v>54114</v>
      </c>
      <c r="G25" s="69" t="s">
        <v>35</v>
      </c>
      <c r="H25" s="70"/>
    </row>
    <row r="26" spans="1:10" ht="15" x14ac:dyDescent="0.2">
      <c r="A26" s="66">
        <v>3</v>
      </c>
      <c r="B26" s="67" t="s">
        <v>46</v>
      </c>
      <c r="C26" s="67" t="s">
        <v>43</v>
      </c>
      <c r="D26" s="67" t="s">
        <v>45</v>
      </c>
      <c r="E26" s="62" t="s">
        <v>349</v>
      </c>
      <c r="F26" s="68">
        <v>54115</v>
      </c>
      <c r="G26" s="69" t="s">
        <v>346</v>
      </c>
      <c r="H26" s="70"/>
    </row>
    <row r="27" spans="1:10" ht="30" x14ac:dyDescent="0.2">
      <c r="A27" s="66">
        <v>3</v>
      </c>
      <c r="B27" s="67" t="s">
        <v>46</v>
      </c>
      <c r="C27" s="67" t="s">
        <v>43</v>
      </c>
      <c r="D27" s="67" t="s">
        <v>45</v>
      </c>
      <c r="E27" s="62" t="s">
        <v>349</v>
      </c>
      <c r="F27" s="68">
        <v>54116</v>
      </c>
      <c r="G27" s="223" t="s">
        <v>342</v>
      </c>
      <c r="H27" s="70"/>
    </row>
    <row r="28" spans="1:10" ht="15" x14ac:dyDescent="0.2">
      <c r="A28" s="66">
        <v>3</v>
      </c>
      <c r="B28" s="67" t="s">
        <v>46</v>
      </c>
      <c r="C28" s="67" t="s">
        <v>43</v>
      </c>
      <c r="D28" s="67" t="s">
        <v>45</v>
      </c>
      <c r="E28" s="62" t="s">
        <v>349</v>
      </c>
      <c r="F28" s="68">
        <v>54118</v>
      </c>
      <c r="G28" s="69" t="s">
        <v>237</v>
      </c>
      <c r="H28" s="70"/>
    </row>
    <row r="29" spans="1:10" ht="15" x14ac:dyDescent="0.2">
      <c r="A29" s="66">
        <v>3</v>
      </c>
      <c r="B29" s="67" t="s">
        <v>46</v>
      </c>
      <c r="C29" s="67" t="s">
        <v>43</v>
      </c>
      <c r="D29" s="67" t="s">
        <v>45</v>
      </c>
      <c r="E29" s="62" t="s">
        <v>349</v>
      </c>
      <c r="F29" s="68">
        <v>54119</v>
      </c>
      <c r="G29" s="69" t="s">
        <v>77</v>
      </c>
      <c r="H29" s="70"/>
    </row>
    <row r="30" spans="1:10" ht="15" x14ac:dyDescent="0.2">
      <c r="A30" s="66">
        <v>3</v>
      </c>
      <c r="B30" s="67" t="s">
        <v>46</v>
      </c>
      <c r="C30" s="67" t="s">
        <v>43</v>
      </c>
      <c r="D30" s="67" t="s">
        <v>45</v>
      </c>
      <c r="E30" s="62" t="s">
        <v>349</v>
      </c>
      <c r="F30" s="68">
        <v>54199</v>
      </c>
      <c r="G30" s="69" t="s">
        <v>205</v>
      </c>
      <c r="H30" s="70"/>
    </row>
    <row r="31" spans="1:10" ht="15" x14ac:dyDescent="0.2">
      <c r="A31" s="66">
        <v>3</v>
      </c>
      <c r="B31" s="67" t="s">
        <v>46</v>
      </c>
      <c r="C31" s="67" t="s">
        <v>43</v>
      </c>
      <c r="D31" s="67" t="s">
        <v>45</v>
      </c>
      <c r="E31" s="62" t="s">
        <v>349</v>
      </c>
      <c r="F31" s="68">
        <v>54301</v>
      </c>
      <c r="G31" s="69" t="s">
        <v>39</v>
      </c>
      <c r="H31" s="70"/>
    </row>
    <row r="32" spans="1:10" ht="15" x14ac:dyDescent="0.2">
      <c r="A32" s="66">
        <v>3</v>
      </c>
      <c r="B32" s="67" t="s">
        <v>46</v>
      </c>
      <c r="C32" s="67" t="s">
        <v>43</v>
      </c>
      <c r="D32" s="67" t="s">
        <v>45</v>
      </c>
      <c r="E32" s="62" t="s">
        <v>349</v>
      </c>
      <c r="F32" s="68">
        <v>54302</v>
      </c>
      <c r="G32" s="69" t="s">
        <v>42</v>
      </c>
      <c r="H32" s="70"/>
    </row>
    <row r="33" spans="1:8" ht="15" x14ac:dyDescent="0.2">
      <c r="A33" s="66">
        <v>3</v>
      </c>
      <c r="B33" s="67" t="s">
        <v>46</v>
      </c>
      <c r="C33" s="67" t="s">
        <v>43</v>
      </c>
      <c r="D33" s="67" t="s">
        <v>45</v>
      </c>
      <c r="E33" s="62" t="s">
        <v>349</v>
      </c>
      <c r="F33" s="68">
        <v>54202</v>
      </c>
      <c r="G33" s="69" t="s">
        <v>37</v>
      </c>
      <c r="H33" s="70"/>
    </row>
    <row r="34" spans="1:8" ht="15" x14ac:dyDescent="0.2">
      <c r="A34" s="66">
        <v>3</v>
      </c>
      <c r="B34" s="67" t="s">
        <v>46</v>
      </c>
      <c r="C34" s="67" t="s">
        <v>43</v>
      </c>
      <c r="D34" s="67" t="s">
        <v>45</v>
      </c>
      <c r="E34" s="62" t="s">
        <v>349</v>
      </c>
      <c r="F34" s="68">
        <v>54304</v>
      </c>
      <c r="G34" s="69" t="s">
        <v>269</v>
      </c>
      <c r="H34" s="70"/>
    </row>
    <row r="35" spans="1:8" ht="15" x14ac:dyDescent="0.2">
      <c r="A35" s="66">
        <v>3</v>
      </c>
      <c r="B35" s="67" t="s">
        <v>46</v>
      </c>
      <c r="C35" s="67" t="s">
        <v>43</v>
      </c>
      <c r="D35" s="67" t="s">
        <v>45</v>
      </c>
      <c r="E35" s="62" t="s">
        <v>349</v>
      </c>
      <c r="F35" s="68">
        <v>54305</v>
      </c>
      <c r="G35" s="69" t="s">
        <v>340</v>
      </c>
      <c r="H35" s="70"/>
    </row>
    <row r="36" spans="1:8" ht="15" x14ac:dyDescent="0.2">
      <c r="A36" s="66">
        <v>3</v>
      </c>
      <c r="B36" s="67" t="s">
        <v>46</v>
      </c>
      <c r="C36" s="67" t="s">
        <v>43</v>
      </c>
      <c r="D36" s="67" t="s">
        <v>45</v>
      </c>
      <c r="E36" s="62" t="s">
        <v>349</v>
      </c>
      <c r="F36" s="68">
        <v>54310</v>
      </c>
      <c r="G36" s="69" t="s">
        <v>172</v>
      </c>
      <c r="H36" s="70"/>
    </row>
    <row r="37" spans="1:8" ht="15" x14ac:dyDescent="0.2">
      <c r="A37" s="66">
        <v>3</v>
      </c>
      <c r="B37" s="67" t="s">
        <v>46</v>
      </c>
      <c r="C37" s="67" t="s">
        <v>43</v>
      </c>
      <c r="D37" s="67" t="s">
        <v>45</v>
      </c>
      <c r="E37" s="62" t="s">
        <v>349</v>
      </c>
      <c r="F37" s="68">
        <v>54313</v>
      </c>
      <c r="G37" s="69" t="s">
        <v>182</v>
      </c>
      <c r="H37" s="70"/>
    </row>
    <row r="38" spans="1:8" ht="15" x14ac:dyDescent="0.2">
      <c r="A38" s="66">
        <v>3</v>
      </c>
      <c r="B38" s="67" t="s">
        <v>46</v>
      </c>
      <c r="C38" s="67" t="s">
        <v>43</v>
      </c>
      <c r="D38" s="67" t="s">
        <v>45</v>
      </c>
      <c r="E38" s="62" t="s">
        <v>349</v>
      </c>
      <c r="F38" s="68">
        <v>54314</v>
      </c>
      <c r="G38" s="69" t="s">
        <v>67</v>
      </c>
      <c r="H38" s="70"/>
    </row>
    <row r="39" spans="1:8" ht="15" x14ac:dyDescent="0.2">
      <c r="A39" s="66">
        <v>3</v>
      </c>
      <c r="B39" s="67" t="s">
        <v>46</v>
      </c>
      <c r="C39" s="67" t="s">
        <v>43</v>
      </c>
      <c r="D39" s="67" t="s">
        <v>45</v>
      </c>
      <c r="E39" s="62" t="s">
        <v>349</v>
      </c>
      <c r="F39" s="68">
        <v>54316</v>
      </c>
      <c r="G39" s="69" t="s">
        <v>183</v>
      </c>
      <c r="H39" s="70"/>
    </row>
    <row r="40" spans="1:8" ht="15" x14ac:dyDescent="0.2">
      <c r="A40" s="66">
        <v>3</v>
      </c>
      <c r="B40" s="67" t="s">
        <v>46</v>
      </c>
      <c r="C40" s="67" t="s">
        <v>43</v>
      </c>
      <c r="D40" s="67" t="s">
        <v>45</v>
      </c>
      <c r="E40" s="62" t="s">
        <v>349</v>
      </c>
      <c r="F40" s="68">
        <v>54399</v>
      </c>
      <c r="G40" s="69" t="s">
        <v>184</v>
      </c>
      <c r="H40" s="70"/>
    </row>
    <row r="41" spans="1:8" ht="15" x14ac:dyDescent="0.2">
      <c r="A41" s="66">
        <v>3</v>
      </c>
      <c r="B41" s="67" t="s">
        <v>46</v>
      </c>
      <c r="C41" s="67" t="s">
        <v>43</v>
      </c>
      <c r="D41" s="67" t="s">
        <v>45</v>
      </c>
      <c r="E41" s="62" t="s">
        <v>349</v>
      </c>
      <c r="F41" s="68">
        <v>54502</v>
      </c>
      <c r="G41" s="69" t="s">
        <v>238</v>
      </c>
      <c r="H41" s="70"/>
    </row>
    <row r="42" spans="1:8" ht="15" x14ac:dyDescent="0.2">
      <c r="A42" s="66">
        <v>3</v>
      </c>
      <c r="B42" s="67" t="s">
        <v>46</v>
      </c>
      <c r="C42" s="67" t="s">
        <v>43</v>
      </c>
      <c r="D42" s="67" t="s">
        <v>45</v>
      </c>
      <c r="E42" s="62" t="s">
        <v>349</v>
      </c>
      <c r="F42" s="68">
        <v>54508</v>
      </c>
      <c r="G42" s="69" t="s">
        <v>185</v>
      </c>
      <c r="H42" s="70"/>
    </row>
    <row r="43" spans="1:8" ht="15" x14ac:dyDescent="0.2">
      <c r="A43" s="66">
        <v>3</v>
      </c>
      <c r="B43" s="67" t="s">
        <v>46</v>
      </c>
      <c r="C43" s="67" t="s">
        <v>43</v>
      </c>
      <c r="D43" s="67" t="s">
        <v>45</v>
      </c>
      <c r="E43" s="62" t="s">
        <v>349</v>
      </c>
      <c r="F43" s="68">
        <v>54599</v>
      </c>
      <c r="G43" s="69" t="s">
        <v>186</v>
      </c>
      <c r="H43" s="70"/>
    </row>
    <row r="44" spans="1:8" ht="15" x14ac:dyDescent="0.2">
      <c r="A44" s="66">
        <v>3</v>
      </c>
      <c r="B44" s="67" t="s">
        <v>46</v>
      </c>
      <c r="C44" s="67" t="s">
        <v>43</v>
      </c>
      <c r="D44" s="67" t="s">
        <v>45</v>
      </c>
      <c r="E44" s="62" t="s">
        <v>349</v>
      </c>
      <c r="F44" s="68">
        <v>54602</v>
      </c>
      <c r="G44" s="69" t="s">
        <v>187</v>
      </c>
      <c r="H44" s="70"/>
    </row>
    <row r="45" spans="1:8" ht="15" x14ac:dyDescent="0.2">
      <c r="A45" s="66">
        <v>3</v>
      </c>
      <c r="B45" s="67" t="s">
        <v>46</v>
      </c>
      <c r="C45" s="67" t="s">
        <v>43</v>
      </c>
      <c r="D45" s="67" t="s">
        <v>45</v>
      </c>
      <c r="E45" s="62" t="s">
        <v>349</v>
      </c>
      <c r="F45" s="68">
        <v>54603</v>
      </c>
      <c r="G45" s="69" t="s">
        <v>313</v>
      </c>
      <c r="H45" s="70"/>
    </row>
    <row r="46" spans="1:8" ht="15" x14ac:dyDescent="0.2">
      <c r="A46" s="66">
        <v>3</v>
      </c>
      <c r="B46" s="67" t="s">
        <v>46</v>
      </c>
      <c r="C46" s="67" t="s">
        <v>43</v>
      </c>
      <c r="D46" s="67" t="s">
        <v>45</v>
      </c>
      <c r="E46" s="62" t="s">
        <v>349</v>
      </c>
      <c r="F46" s="68">
        <v>55603</v>
      </c>
      <c r="G46" s="69" t="s">
        <v>173</v>
      </c>
      <c r="H46" s="70"/>
    </row>
    <row r="47" spans="1:8" ht="15" x14ac:dyDescent="0.2">
      <c r="A47" s="66">
        <v>3</v>
      </c>
      <c r="B47" s="67" t="s">
        <v>46</v>
      </c>
      <c r="C47" s="67" t="s">
        <v>43</v>
      </c>
      <c r="D47" s="67" t="s">
        <v>45</v>
      </c>
      <c r="E47" s="62" t="s">
        <v>349</v>
      </c>
      <c r="F47" s="68">
        <v>56304</v>
      </c>
      <c r="G47" s="69" t="s">
        <v>239</v>
      </c>
      <c r="H47" s="70"/>
    </row>
    <row r="48" spans="1:8" ht="15" x14ac:dyDescent="0.2">
      <c r="A48" s="66">
        <v>3</v>
      </c>
      <c r="B48" s="67" t="s">
        <v>46</v>
      </c>
      <c r="C48" s="67" t="s">
        <v>43</v>
      </c>
      <c r="D48" s="67" t="s">
        <v>45</v>
      </c>
      <c r="E48" s="62" t="s">
        <v>349</v>
      </c>
      <c r="F48" s="68">
        <v>56305</v>
      </c>
      <c r="G48" s="69" t="s">
        <v>240</v>
      </c>
      <c r="H48" s="70"/>
    </row>
    <row r="49" spans="1:11" ht="15" x14ac:dyDescent="0.2">
      <c r="A49" s="66">
        <v>3</v>
      </c>
      <c r="B49" s="67" t="s">
        <v>46</v>
      </c>
      <c r="C49" s="67" t="s">
        <v>43</v>
      </c>
      <c r="D49" s="67" t="s">
        <v>45</v>
      </c>
      <c r="E49" s="62" t="s">
        <v>349</v>
      </c>
      <c r="F49" s="68">
        <v>61101</v>
      </c>
      <c r="G49" s="69" t="s">
        <v>175</v>
      </c>
      <c r="H49" s="117"/>
    </row>
    <row r="50" spans="1:11" ht="15" x14ac:dyDescent="0.2">
      <c r="A50" s="66">
        <v>3</v>
      </c>
      <c r="B50" s="67" t="s">
        <v>46</v>
      </c>
      <c r="C50" s="67" t="s">
        <v>43</v>
      </c>
      <c r="D50" s="67" t="s">
        <v>45</v>
      </c>
      <c r="E50" s="62" t="s">
        <v>349</v>
      </c>
      <c r="F50" s="68">
        <v>61102</v>
      </c>
      <c r="G50" s="69" t="s">
        <v>189</v>
      </c>
      <c r="H50" s="70"/>
    </row>
    <row r="51" spans="1:11" ht="15" x14ac:dyDescent="0.2">
      <c r="A51" s="66">
        <v>3</v>
      </c>
      <c r="B51" s="67" t="s">
        <v>46</v>
      </c>
      <c r="C51" s="67" t="s">
        <v>43</v>
      </c>
      <c r="D51" s="67" t="s">
        <v>45</v>
      </c>
      <c r="E51" s="62" t="s">
        <v>349</v>
      </c>
      <c r="F51" s="68">
        <v>61104</v>
      </c>
      <c r="G51" s="69" t="s">
        <v>308</v>
      </c>
      <c r="H51" s="70"/>
    </row>
    <row r="52" spans="1:11" ht="15" x14ac:dyDescent="0.2">
      <c r="A52" s="66">
        <v>3</v>
      </c>
      <c r="B52" s="67" t="s">
        <v>46</v>
      </c>
      <c r="C52" s="67" t="s">
        <v>43</v>
      </c>
      <c r="D52" s="67" t="s">
        <v>45</v>
      </c>
      <c r="E52" s="62" t="s">
        <v>349</v>
      </c>
      <c r="F52" s="68">
        <v>61199</v>
      </c>
      <c r="G52" s="69" t="s">
        <v>174</v>
      </c>
      <c r="H52" s="70"/>
    </row>
    <row r="53" spans="1:11" ht="15" x14ac:dyDescent="0.2">
      <c r="A53" s="66">
        <v>3</v>
      </c>
      <c r="B53" s="67" t="s">
        <v>46</v>
      </c>
      <c r="C53" s="67" t="s">
        <v>43</v>
      </c>
      <c r="D53" s="67" t="s">
        <v>45</v>
      </c>
      <c r="E53" s="62" t="s">
        <v>349</v>
      </c>
      <c r="F53" s="68">
        <v>61201</v>
      </c>
      <c r="G53" s="69" t="s">
        <v>314</v>
      </c>
      <c r="H53" s="70"/>
    </row>
    <row r="54" spans="1:11" ht="15" x14ac:dyDescent="0.2">
      <c r="A54" s="66">
        <v>3</v>
      </c>
      <c r="B54" s="67" t="s">
        <v>46</v>
      </c>
      <c r="C54" s="67" t="s">
        <v>43</v>
      </c>
      <c r="D54" s="67" t="s">
        <v>45</v>
      </c>
      <c r="E54" s="62" t="s">
        <v>349</v>
      </c>
      <c r="F54" s="68">
        <v>61501</v>
      </c>
      <c r="G54" s="69" t="s">
        <v>315</v>
      </c>
      <c r="H54" s="70"/>
    </row>
    <row r="55" spans="1:11" ht="15" x14ac:dyDescent="0.2">
      <c r="A55" s="66">
        <v>3</v>
      </c>
      <c r="B55" s="67" t="s">
        <v>46</v>
      </c>
      <c r="C55" s="67" t="s">
        <v>43</v>
      </c>
      <c r="D55" s="67" t="s">
        <v>45</v>
      </c>
      <c r="E55" s="62" t="s">
        <v>349</v>
      </c>
      <c r="F55" s="68">
        <v>61601</v>
      </c>
      <c r="G55" s="69" t="s">
        <v>191</v>
      </c>
      <c r="H55" s="70"/>
    </row>
    <row r="56" spans="1:11" ht="15" x14ac:dyDescent="0.2">
      <c r="A56" s="66">
        <v>3</v>
      </c>
      <c r="B56" s="67" t="s">
        <v>46</v>
      </c>
      <c r="C56" s="67" t="s">
        <v>43</v>
      </c>
      <c r="D56" s="67" t="s">
        <v>45</v>
      </c>
      <c r="E56" s="62" t="s">
        <v>349</v>
      </c>
      <c r="F56" s="68">
        <v>61606</v>
      </c>
      <c r="G56" s="69" t="s">
        <v>316</v>
      </c>
      <c r="H56" s="70"/>
    </row>
    <row r="57" spans="1:11" ht="15" x14ac:dyDescent="0.2">
      <c r="A57" s="66">
        <v>3</v>
      </c>
      <c r="B57" s="67" t="s">
        <v>46</v>
      </c>
      <c r="C57" s="67" t="s">
        <v>43</v>
      </c>
      <c r="D57" s="67" t="s">
        <v>45</v>
      </c>
      <c r="E57" s="62" t="s">
        <v>349</v>
      </c>
      <c r="F57" s="68">
        <v>61603</v>
      </c>
      <c r="G57" s="69" t="s">
        <v>345</v>
      </c>
      <c r="H57" s="70"/>
    </row>
    <row r="58" spans="1:11" ht="15" x14ac:dyDescent="0.2">
      <c r="A58" s="66">
        <v>3</v>
      </c>
      <c r="B58" s="67" t="s">
        <v>46</v>
      </c>
      <c r="C58" s="67" t="s">
        <v>43</v>
      </c>
      <c r="D58" s="67" t="s">
        <v>45</v>
      </c>
      <c r="E58" s="62" t="s">
        <v>349</v>
      </c>
      <c r="F58" s="68">
        <v>61604</v>
      </c>
      <c r="G58" s="69" t="s">
        <v>241</v>
      </c>
      <c r="H58" s="70"/>
      <c r="K58" s="227"/>
    </row>
    <row r="59" spans="1:11" ht="15" x14ac:dyDescent="0.2">
      <c r="A59" s="66">
        <v>3</v>
      </c>
      <c r="B59" s="67" t="s">
        <v>46</v>
      </c>
      <c r="C59" s="67" t="s">
        <v>43</v>
      </c>
      <c r="D59" s="67" t="s">
        <v>45</v>
      </c>
      <c r="E59" s="62" t="s">
        <v>349</v>
      </c>
      <c r="F59" s="68">
        <v>61607</v>
      </c>
      <c r="G59" s="69" t="s">
        <v>192</v>
      </c>
      <c r="H59" s="70"/>
    </row>
    <row r="60" spans="1:11" ht="15" x14ac:dyDescent="0.2">
      <c r="A60" s="66">
        <v>3</v>
      </c>
      <c r="B60" s="67" t="s">
        <v>46</v>
      </c>
      <c r="C60" s="67" t="s">
        <v>43</v>
      </c>
      <c r="D60" s="67" t="s">
        <v>45</v>
      </c>
      <c r="E60" s="62" t="s">
        <v>349</v>
      </c>
      <c r="F60" s="68">
        <v>61608</v>
      </c>
      <c r="G60" s="69" t="s">
        <v>193</v>
      </c>
      <c r="H60" s="70"/>
    </row>
    <row r="61" spans="1:11" ht="15" x14ac:dyDescent="0.2">
      <c r="A61" s="66"/>
      <c r="B61" s="67" t="s">
        <v>46</v>
      </c>
      <c r="C61" s="67" t="s">
        <v>43</v>
      </c>
      <c r="D61" s="67" t="s">
        <v>45</v>
      </c>
      <c r="E61" s="62" t="s">
        <v>349</v>
      </c>
      <c r="F61" s="68">
        <v>61699</v>
      </c>
      <c r="G61" s="69" t="s">
        <v>194</v>
      </c>
      <c r="H61" s="70"/>
    </row>
    <row r="62" spans="1:11" ht="15.75" thickBot="1" x14ac:dyDescent="0.25">
      <c r="A62" s="66">
        <v>3</v>
      </c>
      <c r="B62" s="67" t="s">
        <v>46</v>
      </c>
      <c r="C62" s="67" t="s">
        <v>43</v>
      </c>
      <c r="D62" s="67" t="s">
        <v>45</v>
      </c>
      <c r="E62" s="62" t="s">
        <v>349</v>
      </c>
      <c r="F62" s="73" t="s">
        <v>317</v>
      </c>
      <c r="G62" s="74" t="s">
        <v>318</v>
      </c>
      <c r="H62" s="75"/>
    </row>
    <row r="63" spans="1:11" ht="27" customHeight="1" thickBot="1" x14ac:dyDescent="0.25">
      <c r="A63" s="333" t="s">
        <v>214</v>
      </c>
      <c r="B63" s="334"/>
      <c r="C63" s="334"/>
      <c r="D63" s="334"/>
      <c r="E63" s="334"/>
      <c r="F63" s="334"/>
      <c r="G63" s="335"/>
      <c r="H63" s="220">
        <f>SUM(H12:H62)</f>
        <v>0</v>
      </c>
    </row>
    <row r="64" spans="1:11" x14ac:dyDescent="0.2">
      <c r="A64" s="76"/>
      <c r="B64" s="76"/>
      <c r="C64" s="76"/>
      <c r="D64" s="76"/>
      <c r="E64" s="76"/>
      <c r="F64" s="76"/>
      <c r="H64" s="78"/>
    </row>
    <row r="65" spans="1:10" ht="15" x14ac:dyDescent="0.2">
      <c r="A65" s="76"/>
      <c r="B65" s="76"/>
      <c r="C65" s="76"/>
      <c r="D65" s="76"/>
      <c r="E65" s="76"/>
      <c r="F65" s="76"/>
      <c r="G65" s="79"/>
      <c r="H65" s="83">
        <f>Ingresos!D49</f>
        <v>0</v>
      </c>
      <c r="I65" s="226"/>
      <c r="J65" s="229"/>
    </row>
    <row r="66" spans="1:10" ht="19.5" customHeight="1" x14ac:dyDescent="0.2">
      <c r="A66" s="354" t="s">
        <v>11</v>
      </c>
      <c r="B66" s="354"/>
      <c r="C66" s="354"/>
      <c r="D66" s="354"/>
      <c r="E66" s="354"/>
      <c r="F66" s="354"/>
      <c r="H66" s="83"/>
      <c r="I66" s="230"/>
    </row>
    <row r="67" spans="1:10" ht="12.75" customHeight="1" x14ac:dyDescent="0.2">
      <c r="A67" s="345" t="s">
        <v>1</v>
      </c>
      <c r="B67" s="345"/>
      <c r="C67" s="345"/>
      <c r="D67" s="345"/>
      <c r="E67" s="345"/>
      <c r="F67" s="345"/>
      <c r="G67" s="345"/>
    </row>
    <row r="68" spans="1:10" ht="12.75" customHeight="1" x14ac:dyDescent="0.2">
      <c r="A68" s="345" t="s">
        <v>7</v>
      </c>
      <c r="B68" s="345"/>
      <c r="C68" s="345"/>
      <c r="D68" s="345"/>
      <c r="E68" s="345"/>
      <c r="F68" s="345"/>
      <c r="G68" s="345"/>
      <c r="I68" s="231">
        <f>+H63-H65</f>
        <v>0</v>
      </c>
    </row>
    <row r="69" spans="1:10" ht="12.75" customHeight="1" x14ac:dyDescent="0.2">
      <c r="A69" s="345" t="s">
        <v>8</v>
      </c>
      <c r="B69" s="345"/>
      <c r="C69" s="345"/>
      <c r="D69" s="345"/>
      <c r="E69" s="345"/>
      <c r="F69" s="345"/>
      <c r="G69" s="345"/>
    </row>
    <row r="70" spans="1:10" x14ac:dyDescent="0.2">
      <c r="A70" s="345"/>
      <c r="B70" s="345"/>
      <c r="C70" s="345"/>
      <c r="D70" s="345"/>
      <c r="E70" s="345"/>
      <c r="F70" s="345"/>
      <c r="G70" s="345"/>
    </row>
  </sheetData>
  <sortState xmlns:xlrd2="http://schemas.microsoft.com/office/spreadsheetml/2017/richdata2" ref="F11:H47">
    <sortCondition ref="F11"/>
  </sortState>
  <mergeCells count="17">
    <mergeCell ref="A67:G67"/>
    <mergeCell ref="A68:G68"/>
    <mergeCell ref="A69:G69"/>
    <mergeCell ref="A70:G70"/>
    <mergeCell ref="A7:H7"/>
    <mergeCell ref="A8:H8"/>
    <mergeCell ref="A9:F9"/>
    <mergeCell ref="G9:G10"/>
    <mergeCell ref="H9:H10"/>
    <mergeCell ref="A66:F66"/>
    <mergeCell ref="A63:G63"/>
    <mergeCell ref="A6:H6"/>
    <mergeCell ref="A1:H1"/>
    <mergeCell ref="A2:H2"/>
    <mergeCell ref="A3:H3"/>
    <mergeCell ref="A4:H4"/>
    <mergeCell ref="A5:H5"/>
  </mergeCells>
  <printOptions horizontalCentered="1"/>
  <pageMargins left="0.78740157480314965" right="0" top="0.43307086614173229" bottom="0.43307086614173229" header="0.6692913385826772" footer="0.11811023622047245"/>
  <pageSetup scale="95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K36"/>
  <sheetViews>
    <sheetView view="pageBreakPreview" topLeftCell="A11" zoomScaleSheetLayoutView="100" workbookViewId="0">
      <selection sqref="A1:H29"/>
    </sheetView>
  </sheetViews>
  <sheetFormatPr baseColWidth="10" defaultColWidth="11.42578125" defaultRowHeight="12.75" x14ac:dyDescent="0.2"/>
  <cols>
    <col min="1" max="1" width="4.5703125" style="185" customWidth="1"/>
    <col min="2" max="2" width="4.42578125" style="185" customWidth="1"/>
    <col min="3" max="4" width="4.5703125" style="185" customWidth="1"/>
    <col min="5" max="5" width="6.140625" style="185" customWidth="1"/>
    <col min="6" max="6" width="10.28515625" style="185" customWidth="1"/>
    <col min="7" max="7" width="45.140625" style="178" customWidth="1"/>
    <col min="8" max="8" width="19.28515625" style="184" customWidth="1"/>
    <col min="9" max="16384" width="11.42578125" style="178"/>
  </cols>
  <sheetData>
    <row r="1" spans="1:9" ht="18.75" x14ac:dyDescent="0.3">
      <c r="A1" s="359" t="s">
        <v>287</v>
      </c>
      <c r="B1" s="359"/>
      <c r="C1" s="359"/>
      <c r="D1" s="359"/>
      <c r="E1" s="359"/>
      <c r="F1" s="359"/>
      <c r="G1" s="359"/>
      <c r="H1" s="359"/>
      <c r="I1" s="177"/>
    </row>
    <row r="2" spans="1:9" ht="18.75" x14ac:dyDescent="0.3">
      <c r="A2" s="359" t="s">
        <v>288</v>
      </c>
      <c r="B2" s="359"/>
      <c r="C2" s="359"/>
      <c r="D2" s="359"/>
      <c r="E2" s="359"/>
      <c r="F2" s="359"/>
      <c r="G2" s="359"/>
      <c r="H2" s="359"/>
      <c r="I2" s="177"/>
    </row>
    <row r="3" spans="1:9" ht="15" x14ac:dyDescent="0.2">
      <c r="A3" s="360" t="s">
        <v>177</v>
      </c>
      <c r="B3" s="360"/>
      <c r="C3" s="360"/>
      <c r="D3" s="360"/>
      <c r="E3" s="360"/>
      <c r="F3" s="360"/>
      <c r="G3" s="360"/>
      <c r="H3" s="360"/>
    </row>
    <row r="4" spans="1:9" ht="15" x14ac:dyDescent="0.2">
      <c r="A4" s="360" t="s">
        <v>371</v>
      </c>
      <c r="B4" s="360"/>
      <c r="C4" s="360"/>
      <c r="D4" s="360"/>
      <c r="E4" s="360"/>
      <c r="F4" s="360"/>
      <c r="G4" s="360"/>
      <c r="H4" s="360"/>
    </row>
    <row r="5" spans="1:9" ht="15" x14ac:dyDescent="0.2">
      <c r="A5" s="361" t="s">
        <v>10</v>
      </c>
      <c r="B5" s="361"/>
      <c r="C5" s="361"/>
      <c r="D5" s="361"/>
      <c r="E5" s="361"/>
      <c r="F5" s="361"/>
      <c r="G5" s="361"/>
      <c r="H5" s="361"/>
    </row>
    <row r="6" spans="1:9" ht="8.25" customHeight="1" x14ac:dyDescent="0.3">
      <c r="A6" s="362"/>
      <c r="B6" s="362"/>
      <c r="C6" s="362"/>
      <c r="D6" s="362"/>
      <c r="E6" s="362"/>
      <c r="F6" s="362"/>
      <c r="G6" s="362"/>
      <c r="H6" s="362"/>
    </row>
    <row r="7" spans="1:9" ht="15" x14ac:dyDescent="0.2">
      <c r="A7" s="364" t="s">
        <v>179</v>
      </c>
      <c r="B7" s="364"/>
      <c r="C7" s="364"/>
      <c r="D7" s="364"/>
      <c r="E7" s="364"/>
      <c r="F7" s="364"/>
      <c r="G7" s="364"/>
      <c r="H7" s="364"/>
    </row>
    <row r="8" spans="1:9" ht="15.75" thickBot="1" x14ac:dyDescent="0.25">
      <c r="A8" s="365" t="s">
        <v>360</v>
      </c>
      <c r="B8" s="365"/>
      <c r="C8" s="365"/>
      <c r="D8" s="365"/>
      <c r="E8" s="365"/>
      <c r="F8" s="365"/>
      <c r="G8" s="365"/>
      <c r="H8" s="365"/>
    </row>
    <row r="9" spans="1:9" ht="13.5" thickBot="1" x14ac:dyDescent="0.25">
      <c r="A9" s="366" t="s">
        <v>0</v>
      </c>
      <c r="B9" s="367"/>
      <c r="C9" s="367"/>
      <c r="D9" s="367"/>
      <c r="E9" s="367"/>
      <c r="F9" s="367"/>
      <c r="G9" s="350" t="s">
        <v>132</v>
      </c>
      <c r="H9" s="352" t="s">
        <v>133</v>
      </c>
    </row>
    <row r="10" spans="1:9" ht="200.25" customHeight="1" thickBot="1" x14ac:dyDescent="0.25">
      <c r="A10" s="97" t="s">
        <v>126</v>
      </c>
      <c r="B10" s="98" t="s">
        <v>127</v>
      </c>
      <c r="C10" s="98" t="s">
        <v>99</v>
      </c>
      <c r="D10" s="98" t="s">
        <v>128</v>
      </c>
      <c r="E10" s="99" t="s">
        <v>134</v>
      </c>
      <c r="F10" s="100" t="s">
        <v>88</v>
      </c>
      <c r="G10" s="351"/>
      <c r="H10" s="353"/>
    </row>
    <row r="11" spans="1:9" ht="15.75" customHeight="1" x14ac:dyDescent="0.2">
      <c r="A11" s="106">
        <v>3</v>
      </c>
      <c r="B11" s="107" t="s">
        <v>46</v>
      </c>
      <c r="C11" s="107" t="s">
        <v>43</v>
      </c>
      <c r="D11" s="107" t="s">
        <v>45</v>
      </c>
      <c r="E11" s="107" t="s">
        <v>364</v>
      </c>
      <c r="F11" s="179" t="s">
        <v>176</v>
      </c>
      <c r="G11" s="110" t="s">
        <v>161</v>
      </c>
      <c r="H11" s="111"/>
    </row>
    <row r="12" spans="1:9" ht="15.75" customHeight="1" x14ac:dyDescent="0.2">
      <c r="A12" s="112">
        <v>3</v>
      </c>
      <c r="B12" s="113" t="s">
        <v>46</v>
      </c>
      <c r="C12" s="107" t="s">
        <v>43</v>
      </c>
      <c r="D12" s="113" t="s">
        <v>45</v>
      </c>
      <c r="E12" s="107" t="s">
        <v>364</v>
      </c>
      <c r="F12" s="115">
        <v>54111</v>
      </c>
      <c r="G12" s="116" t="s">
        <v>41</v>
      </c>
      <c r="H12" s="117"/>
    </row>
    <row r="13" spans="1:9" ht="15.75" customHeight="1" x14ac:dyDescent="0.2">
      <c r="A13" s="112">
        <v>3</v>
      </c>
      <c r="B13" s="113" t="s">
        <v>46</v>
      </c>
      <c r="C13" s="107" t="s">
        <v>43</v>
      </c>
      <c r="D13" s="113" t="s">
        <v>45</v>
      </c>
      <c r="E13" s="107" t="s">
        <v>364</v>
      </c>
      <c r="F13" s="115">
        <v>54112</v>
      </c>
      <c r="G13" s="116" t="s">
        <v>40</v>
      </c>
      <c r="H13" s="117"/>
    </row>
    <row r="14" spans="1:9" ht="15.75" customHeight="1" x14ac:dyDescent="0.2">
      <c r="A14" s="112">
        <v>3</v>
      </c>
      <c r="B14" s="113" t="s">
        <v>46</v>
      </c>
      <c r="C14" s="107" t="s">
        <v>43</v>
      </c>
      <c r="D14" s="113" t="s">
        <v>45</v>
      </c>
      <c r="E14" s="107" t="s">
        <v>364</v>
      </c>
      <c r="F14" s="115">
        <v>54199</v>
      </c>
      <c r="G14" s="116" t="s">
        <v>210</v>
      </c>
      <c r="H14" s="117"/>
    </row>
    <row r="15" spans="1:9" ht="15.75" customHeight="1" x14ac:dyDescent="0.2">
      <c r="A15" s="112">
        <v>3</v>
      </c>
      <c r="B15" s="113" t="s">
        <v>46</v>
      </c>
      <c r="C15" s="107" t="s">
        <v>43</v>
      </c>
      <c r="D15" s="113" t="s">
        <v>45</v>
      </c>
      <c r="E15" s="107" t="s">
        <v>364</v>
      </c>
      <c r="F15" s="115">
        <v>54313</v>
      </c>
      <c r="G15" s="116" t="s">
        <v>182</v>
      </c>
      <c r="H15" s="117"/>
    </row>
    <row r="16" spans="1:9" ht="15.75" customHeight="1" x14ac:dyDescent="0.2">
      <c r="A16" s="112">
        <v>3</v>
      </c>
      <c r="B16" s="113" t="s">
        <v>46</v>
      </c>
      <c r="C16" s="107" t="s">
        <v>43</v>
      </c>
      <c r="D16" s="113" t="s">
        <v>45</v>
      </c>
      <c r="E16" s="107" t="s">
        <v>364</v>
      </c>
      <c r="F16" s="115">
        <v>54316</v>
      </c>
      <c r="G16" s="116" t="s">
        <v>183</v>
      </c>
      <c r="H16" s="117"/>
    </row>
    <row r="17" spans="1:11" ht="15.75" customHeight="1" x14ac:dyDescent="0.2">
      <c r="A17" s="112">
        <v>3</v>
      </c>
      <c r="B17" s="113" t="s">
        <v>46</v>
      </c>
      <c r="C17" s="107" t="s">
        <v>43</v>
      </c>
      <c r="D17" s="113" t="s">
        <v>45</v>
      </c>
      <c r="E17" s="107" t="s">
        <v>364</v>
      </c>
      <c r="F17" s="115">
        <v>54599</v>
      </c>
      <c r="G17" s="116" t="s">
        <v>186</v>
      </c>
      <c r="H17" s="117"/>
    </row>
    <row r="18" spans="1:11" ht="15.75" customHeight="1" x14ac:dyDescent="0.2">
      <c r="A18" s="112">
        <v>3</v>
      </c>
      <c r="B18" s="113" t="s">
        <v>46</v>
      </c>
      <c r="C18" s="107" t="s">
        <v>43</v>
      </c>
      <c r="D18" s="113" t="s">
        <v>45</v>
      </c>
      <c r="E18" s="107" t="s">
        <v>364</v>
      </c>
      <c r="F18" s="115">
        <v>55601</v>
      </c>
      <c r="G18" s="116" t="s">
        <v>78</v>
      </c>
      <c r="H18" s="117"/>
    </row>
    <row r="19" spans="1:11" ht="15.75" customHeight="1" x14ac:dyDescent="0.2">
      <c r="A19" s="112">
        <v>3</v>
      </c>
      <c r="B19" s="113" t="s">
        <v>46</v>
      </c>
      <c r="C19" s="107" t="s">
        <v>43</v>
      </c>
      <c r="D19" s="113" t="s">
        <v>45</v>
      </c>
      <c r="E19" s="107" t="s">
        <v>364</v>
      </c>
      <c r="F19" s="115">
        <v>55603</v>
      </c>
      <c r="G19" s="116" t="s">
        <v>173</v>
      </c>
      <c r="H19" s="117" t="s">
        <v>248</v>
      </c>
      <c r="J19" s="178">
        <v>61</v>
      </c>
      <c r="K19" s="239">
        <f>+H27</f>
        <v>1212.56</v>
      </c>
    </row>
    <row r="20" spans="1:11" ht="15.75" customHeight="1" x14ac:dyDescent="0.2">
      <c r="A20" s="112">
        <v>3</v>
      </c>
      <c r="B20" s="113" t="s">
        <v>46</v>
      </c>
      <c r="C20" s="107" t="s">
        <v>43</v>
      </c>
      <c r="D20" s="113" t="s">
        <v>45</v>
      </c>
      <c r="E20" s="107" t="s">
        <v>364</v>
      </c>
      <c r="F20" s="115">
        <v>61101</v>
      </c>
      <c r="G20" s="116" t="s">
        <v>188</v>
      </c>
      <c r="H20" s="117"/>
    </row>
    <row r="21" spans="1:11" ht="15.75" customHeight="1" x14ac:dyDescent="0.2">
      <c r="A21" s="112">
        <v>3</v>
      </c>
      <c r="B21" s="113" t="s">
        <v>46</v>
      </c>
      <c r="C21" s="107" t="s">
        <v>43</v>
      </c>
      <c r="D21" s="113" t="s">
        <v>45</v>
      </c>
      <c r="E21" s="107" t="s">
        <v>364</v>
      </c>
      <c r="F21" s="115">
        <v>61102</v>
      </c>
      <c r="G21" s="116" t="s">
        <v>189</v>
      </c>
      <c r="H21" s="117"/>
    </row>
    <row r="22" spans="1:11" ht="15.75" customHeight="1" x14ac:dyDescent="0.2">
      <c r="A22" s="112">
        <v>3</v>
      </c>
      <c r="B22" s="113" t="s">
        <v>46</v>
      </c>
      <c r="C22" s="107" t="s">
        <v>43</v>
      </c>
      <c r="D22" s="113" t="s">
        <v>45</v>
      </c>
      <c r="E22" s="107" t="s">
        <v>364</v>
      </c>
      <c r="F22" s="115">
        <v>61201</v>
      </c>
      <c r="G22" s="116" t="s">
        <v>314</v>
      </c>
      <c r="H22" s="117" t="s">
        <v>248</v>
      </c>
    </row>
    <row r="23" spans="1:11" ht="15.75" customHeight="1" x14ac:dyDescent="0.2">
      <c r="A23" s="112">
        <v>3</v>
      </c>
      <c r="B23" s="113" t="s">
        <v>46</v>
      </c>
      <c r="C23" s="107" t="s">
        <v>43</v>
      </c>
      <c r="D23" s="113" t="s">
        <v>45</v>
      </c>
      <c r="E23" s="107" t="s">
        <v>364</v>
      </c>
      <c r="F23" s="115">
        <v>61599</v>
      </c>
      <c r="G23" s="116" t="s">
        <v>190</v>
      </c>
      <c r="H23" s="117"/>
    </row>
    <row r="24" spans="1:11" ht="15.75" customHeight="1" x14ac:dyDescent="0.2">
      <c r="A24" s="112">
        <v>3</v>
      </c>
      <c r="B24" s="113" t="s">
        <v>46</v>
      </c>
      <c r="C24" s="107" t="s">
        <v>43</v>
      </c>
      <c r="D24" s="113" t="s">
        <v>45</v>
      </c>
      <c r="E24" s="107" t="s">
        <v>364</v>
      </c>
      <c r="F24" s="115">
        <v>61601</v>
      </c>
      <c r="G24" s="116" t="s">
        <v>191</v>
      </c>
      <c r="H24" s="117" t="s">
        <v>248</v>
      </c>
    </row>
    <row r="25" spans="1:11" ht="15.75" customHeight="1" x14ac:dyDescent="0.2">
      <c r="A25" s="112">
        <v>3</v>
      </c>
      <c r="B25" s="113" t="s">
        <v>46</v>
      </c>
      <c r="C25" s="107" t="s">
        <v>43</v>
      </c>
      <c r="D25" s="113" t="s">
        <v>45</v>
      </c>
      <c r="E25" s="107" t="s">
        <v>364</v>
      </c>
      <c r="F25" s="115">
        <v>61607</v>
      </c>
      <c r="G25" s="116" t="s">
        <v>192</v>
      </c>
      <c r="H25" s="117"/>
    </row>
    <row r="26" spans="1:11" ht="15.75" customHeight="1" x14ac:dyDescent="0.2">
      <c r="A26" s="112">
        <v>3</v>
      </c>
      <c r="B26" s="113" t="s">
        <v>46</v>
      </c>
      <c r="C26" s="107" t="s">
        <v>43</v>
      </c>
      <c r="D26" s="113" t="s">
        <v>45</v>
      </c>
      <c r="E26" s="107" t="s">
        <v>364</v>
      </c>
      <c r="F26" s="115">
        <v>61608</v>
      </c>
      <c r="G26" s="116" t="s">
        <v>193</v>
      </c>
      <c r="H26" s="117"/>
    </row>
    <row r="27" spans="1:11" ht="15.75" customHeight="1" x14ac:dyDescent="0.2">
      <c r="A27" s="112">
        <v>3</v>
      </c>
      <c r="B27" s="113" t="s">
        <v>46</v>
      </c>
      <c r="C27" s="107" t="s">
        <v>43</v>
      </c>
      <c r="D27" s="113" t="s">
        <v>45</v>
      </c>
      <c r="E27" s="107" t="s">
        <v>364</v>
      </c>
      <c r="F27" s="115">
        <v>61699</v>
      </c>
      <c r="G27" s="116" t="s">
        <v>194</v>
      </c>
      <c r="H27" s="117">
        <v>1212.56</v>
      </c>
    </row>
    <row r="28" spans="1:11" ht="15.75" customHeight="1" thickBot="1" x14ac:dyDescent="0.25">
      <c r="A28" s="119"/>
      <c r="B28" s="120"/>
      <c r="C28" s="120"/>
      <c r="D28" s="120"/>
      <c r="E28" s="120"/>
      <c r="F28" s="122"/>
      <c r="G28" s="123"/>
      <c r="H28" s="124"/>
    </row>
    <row r="29" spans="1:11" ht="20.100000000000001" customHeight="1" thickBot="1" x14ac:dyDescent="0.35">
      <c r="A29" s="355" t="s">
        <v>324</v>
      </c>
      <c r="B29" s="356"/>
      <c r="C29" s="356"/>
      <c r="D29" s="356"/>
      <c r="E29" s="356"/>
      <c r="F29" s="356"/>
      <c r="G29" s="357"/>
      <c r="H29" s="180">
        <f>SUM(H27:H28)</f>
        <v>1212.56</v>
      </c>
    </row>
    <row r="30" spans="1:11" x14ac:dyDescent="0.2">
      <c r="A30" s="181"/>
      <c r="B30" s="181"/>
      <c r="C30" s="181"/>
      <c r="D30" s="181"/>
      <c r="E30" s="181"/>
      <c r="F30" s="181"/>
      <c r="H30" s="182"/>
    </row>
    <row r="31" spans="1:11" ht="15" x14ac:dyDescent="0.2">
      <c r="A31" s="181"/>
      <c r="B31" s="181"/>
      <c r="C31" s="181"/>
      <c r="D31" s="181"/>
      <c r="E31" s="181"/>
      <c r="F31" s="181"/>
      <c r="G31" s="183"/>
      <c r="H31" s="183"/>
    </row>
    <row r="32" spans="1:11" ht="19.5" customHeight="1" x14ac:dyDescent="0.2">
      <c r="A32" s="363" t="s">
        <v>11</v>
      </c>
      <c r="B32" s="363"/>
      <c r="C32" s="363"/>
      <c r="D32" s="363"/>
      <c r="E32" s="363"/>
      <c r="F32" s="363"/>
    </row>
    <row r="33" spans="1:7" x14ac:dyDescent="0.2">
      <c r="A33" s="358" t="s">
        <v>1</v>
      </c>
      <c r="B33" s="358"/>
      <c r="C33" s="358"/>
      <c r="D33" s="358"/>
      <c r="E33" s="358"/>
      <c r="F33" s="358"/>
      <c r="G33" s="358"/>
    </row>
    <row r="34" spans="1:7" x14ac:dyDescent="0.2">
      <c r="A34" s="358" t="s">
        <v>7</v>
      </c>
      <c r="B34" s="358"/>
      <c r="C34" s="358"/>
      <c r="D34" s="358"/>
      <c r="E34" s="358"/>
      <c r="F34" s="358"/>
      <c r="G34" s="358"/>
    </row>
    <row r="35" spans="1:7" x14ac:dyDescent="0.2">
      <c r="A35" s="358" t="s">
        <v>8</v>
      </c>
      <c r="B35" s="358"/>
      <c r="C35" s="358"/>
      <c r="D35" s="358"/>
      <c r="E35" s="358"/>
      <c r="F35" s="358"/>
      <c r="G35" s="358"/>
    </row>
    <row r="36" spans="1:7" x14ac:dyDescent="0.2">
      <c r="A36" s="358"/>
      <c r="B36" s="358"/>
      <c r="C36" s="358"/>
      <c r="D36" s="358"/>
      <c r="E36" s="358"/>
      <c r="F36" s="358"/>
      <c r="G36" s="358"/>
    </row>
  </sheetData>
  <mergeCells count="17">
    <mergeCell ref="H9:H10"/>
    <mergeCell ref="A29:G29"/>
    <mergeCell ref="A35:G35"/>
    <mergeCell ref="A36:G36"/>
    <mergeCell ref="A1:H1"/>
    <mergeCell ref="A2:H2"/>
    <mergeCell ref="A3:H3"/>
    <mergeCell ref="A4:H4"/>
    <mergeCell ref="A5:H5"/>
    <mergeCell ref="A6:H6"/>
    <mergeCell ref="A33:G33"/>
    <mergeCell ref="A34:G34"/>
    <mergeCell ref="A32:F32"/>
    <mergeCell ref="A7:H7"/>
    <mergeCell ref="A8:H8"/>
    <mergeCell ref="A9:F9"/>
    <mergeCell ref="G9:G10"/>
  </mergeCells>
  <phoneticPr fontId="45" type="noConversion"/>
  <printOptions horizontalCentered="1"/>
  <pageMargins left="0.25" right="0.25" top="0.75" bottom="0.75" header="0.3" footer="0.3"/>
  <pageSetup scale="93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I34"/>
  <sheetViews>
    <sheetView view="pageBreakPreview" topLeftCell="A19" zoomScale="106" zoomScaleSheetLayoutView="106" workbookViewId="0">
      <selection activeCell="H30" sqref="H30"/>
    </sheetView>
  </sheetViews>
  <sheetFormatPr baseColWidth="10" defaultColWidth="11.42578125" defaultRowHeight="12.75" x14ac:dyDescent="0.2"/>
  <cols>
    <col min="1" max="1" width="4.5703125" style="81" customWidth="1"/>
    <col min="2" max="2" width="4.42578125" style="81" customWidth="1"/>
    <col min="3" max="4" width="4.5703125" style="81" customWidth="1"/>
    <col min="5" max="5" width="6.140625" style="81" customWidth="1"/>
    <col min="6" max="6" width="10.28515625" style="81" customWidth="1"/>
    <col min="7" max="7" width="45.140625" style="77" customWidth="1"/>
    <col min="8" max="8" width="19.28515625" style="80" customWidth="1"/>
    <col min="9" max="16384" width="11.42578125" style="60"/>
  </cols>
  <sheetData>
    <row r="1" spans="1:9" ht="18.75" x14ac:dyDescent="0.3">
      <c r="A1" s="336" t="s">
        <v>87</v>
      </c>
      <c r="B1" s="341"/>
      <c r="C1" s="341"/>
      <c r="D1" s="341"/>
      <c r="E1" s="341"/>
      <c r="F1" s="341"/>
      <c r="G1" s="341"/>
      <c r="H1" s="341"/>
      <c r="I1" s="59"/>
    </row>
    <row r="2" spans="1:9" ht="18.75" x14ac:dyDescent="0.3">
      <c r="A2" s="336" t="s">
        <v>212</v>
      </c>
      <c r="B2" s="341"/>
      <c r="C2" s="341"/>
      <c r="D2" s="341"/>
      <c r="E2" s="341"/>
      <c r="F2" s="341"/>
      <c r="G2" s="341"/>
      <c r="H2" s="341"/>
      <c r="I2" s="59"/>
    </row>
    <row r="3" spans="1:9" ht="15" x14ac:dyDescent="0.2">
      <c r="A3" s="339" t="s">
        <v>177</v>
      </c>
      <c r="B3" s="340"/>
      <c r="C3" s="340"/>
      <c r="D3" s="340"/>
      <c r="E3" s="340"/>
      <c r="F3" s="340"/>
      <c r="G3" s="340"/>
      <c r="H3" s="340"/>
    </row>
    <row r="4" spans="1:9" ht="15" x14ac:dyDescent="0.2">
      <c r="A4" s="339" t="s">
        <v>244</v>
      </c>
      <c r="B4" s="340"/>
      <c r="C4" s="340"/>
      <c r="D4" s="340"/>
      <c r="E4" s="340"/>
      <c r="F4" s="340"/>
      <c r="G4" s="340"/>
      <c r="H4" s="340"/>
    </row>
    <row r="5" spans="1:9" ht="15" x14ac:dyDescent="0.2">
      <c r="A5" s="337" t="s">
        <v>10</v>
      </c>
      <c r="B5" s="338"/>
      <c r="C5" s="338"/>
      <c r="D5" s="338"/>
      <c r="E5" s="338"/>
      <c r="F5" s="338"/>
      <c r="G5" s="338"/>
      <c r="H5" s="338"/>
    </row>
    <row r="6" spans="1:9" ht="8.25" customHeight="1" x14ac:dyDescent="0.3">
      <c r="A6" s="342"/>
      <c r="B6" s="343"/>
      <c r="C6" s="343"/>
      <c r="D6" s="343"/>
      <c r="E6" s="343"/>
      <c r="F6" s="343"/>
      <c r="G6" s="343"/>
      <c r="H6" s="343"/>
    </row>
    <row r="7" spans="1:9" ht="15" x14ac:dyDescent="0.2">
      <c r="A7" s="346" t="s">
        <v>179</v>
      </c>
      <c r="B7" s="346"/>
      <c r="C7" s="346"/>
      <c r="D7" s="346"/>
      <c r="E7" s="346"/>
      <c r="F7" s="346"/>
      <c r="G7" s="346"/>
      <c r="H7" s="346"/>
    </row>
    <row r="8" spans="1:9" ht="15.75" thickBot="1" x14ac:dyDescent="0.25">
      <c r="A8" s="347" t="s">
        <v>211</v>
      </c>
      <c r="B8" s="347"/>
      <c r="C8" s="347"/>
      <c r="D8" s="347"/>
      <c r="E8" s="347"/>
      <c r="F8" s="347"/>
      <c r="G8" s="347"/>
      <c r="H8" s="347"/>
    </row>
    <row r="9" spans="1:9" ht="15" thickBot="1" x14ac:dyDescent="0.25">
      <c r="A9" s="371" t="s">
        <v>0</v>
      </c>
      <c r="B9" s="372"/>
      <c r="C9" s="372"/>
      <c r="D9" s="372"/>
      <c r="E9" s="372"/>
      <c r="F9" s="372"/>
      <c r="G9" s="373" t="s">
        <v>132</v>
      </c>
      <c r="H9" s="375" t="s">
        <v>133</v>
      </c>
    </row>
    <row r="10" spans="1:9" ht="200.25" customHeight="1" thickBot="1" x14ac:dyDescent="0.25">
      <c r="A10" s="84" t="s">
        <v>126</v>
      </c>
      <c r="B10" s="85" t="s">
        <v>127</v>
      </c>
      <c r="C10" s="85" t="s">
        <v>99</v>
      </c>
      <c r="D10" s="85" t="s">
        <v>128</v>
      </c>
      <c r="E10" s="87" t="s">
        <v>134</v>
      </c>
      <c r="F10" s="86" t="s">
        <v>88</v>
      </c>
      <c r="G10" s="374"/>
      <c r="H10" s="376"/>
    </row>
    <row r="11" spans="1:9" ht="15.75" customHeight="1" x14ac:dyDescent="0.2">
      <c r="A11" s="61">
        <v>3</v>
      </c>
      <c r="B11" s="62" t="s">
        <v>46</v>
      </c>
      <c r="C11" s="62" t="s">
        <v>236</v>
      </c>
      <c r="D11" s="62" t="s">
        <v>45</v>
      </c>
      <c r="E11" s="62" t="s">
        <v>196</v>
      </c>
      <c r="F11" s="63" t="s">
        <v>176</v>
      </c>
      <c r="G11" s="64" t="s">
        <v>161</v>
      </c>
      <c r="H11" s="65"/>
    </row>
    <row r="12" spans="1:9" ht="15.75" customHeight="1" x14ac:dyDescent="0.2">
      <c r="A12" s="66">
        <v>3</v>
      </c>
      <c r="B12" s="67" t="s">
        <v>46</v>
      </c>
      <c r="C12" s="62" t="s">
        <v>236</v>
      </c>
      <c r="D12" s="62" t="s">
        <v>45</v>
      </c>
      <c r="E12" s="62" t="s">
        <v>196</v>
      </c>
      <c r="F12" s="68">
        <v>54111</v>
      </c>
      <c r="G12" s="69" t="s">
        <v>41</v>
      </c>
      <c r="H12" s="70"/>
    </row>
    <row r="13" spans="1:9" ht="15.75" customHeight="1" x14ac:dyDescent="0.2">
      <c r="A13" s="66">
        <v>3</v>
      </c>
      <c r="B13" s="67" t="s">
        <v>46</v>
      </c>
      <c r="C13" s="62" t="s">
        <v>236</v>
      </c>
      <c r="D13" s="62" t="s">
        <v>45</v>
      </c>
      <c r="E13" s="62" t="s">
        <v>196</v>
      </c>
      <c r="F13" s="68">
        <v>54112</v>
      </c>
      <c r="G13" s="69" t="s">
        <v>40</v>
      </c>
      <c r="H13" s="70"/>
    </row>
    <row r="14" spans="1:9" ht="15.75" customHeight="1" x14ac:dyDescent="0.2">
      <c r="A14" s="66">
        <v>3</v>
      </c>
      <c r="B14" s="67" t="s">
        <v>46</v>
      </c>
      <c r="C14" s="62" t="s">
        <v>236</v>
      </c>
      <c r="D14" s="62" t="s">
        <v>45</v>
      </c>
      <c r="E14" s="62" t="s">
        <v>196</v>
      </c>
      <c r="F14" s="68">
        <v>54199</v>
      </c>
      <c r="G14" s="69" t="s">
        <v>195</v>
      </c>
      <c r="H14" s="70"/>
    </row>
    <row r="15" spans="1:9" ht="15.75" customHeight="1" x14ac:dyDescent="0.2">
      <c r="A15" s="66">
        <v>3</v>
      </c>
      <c r="B15" s="67" t="s">
        <v>46</v>
      </c>
      <c r="C15" s="62" t="s">
        <v>236</v>
      </c>
      <c r="D15" s="62" t="s">
        <v>45</v>
      </c>
      <c r="E15" s="62" t="s">
        <v>196</v>
      </c>
      <c r="F15" s="68">
        <v>54313</v>
      </c>
      <c r="G15" s="69" t="s">
        <v>182</v>
      </c>
      <c r="H15" s="70"/>
    </row>
    <row r="16" spans="1:9" ht="15.75" customHeight="1" x14ac:dyDescent="0.2">
      <c r="A16" s="66">
        <v>3</v>
      </c>
      <c r="B16" s="67" t="s">
        <v>46</v>
      </c>
      <c r="C16" s="62" t="s">
        <v>236</v>
      </c>
      <c r="D16" s="62" t="s">
        <v>45</v>
      </c>
      <c r="E16" s="62" t="s">
        <v>196</v>
      </c>
      <c r="F16" s="68">
        <v>54316</v>
      </c>
      <c r="G16" s="69" t="s">
        <v>183</v>
      </c>
      <c r="H16" s="70"/>
    </row>
    <row r="17" spans="1:8" ht="15.75" customHeight="1" x14ac:dyDescent="0.2">
      <c r="A17" s="66">
        <v>3</v>
      </c>
      <c r="B17" s="67" t="s">
        <v>46</v>
      </c>
      <c r="C17" s="62" t="s">
        <v>236</v>
      </c>
      <c r="D17" s="62" t="s">
        <v>45</v>
      </c>
      <c r="E17" s="62" t="s">
        <v>196</v>
      </c>
      <c r="F17" s="68">
        <v>54599</v>
      </c>
      <c r="G17" s="69" t="s">
        <v>186</v>
      </c>
      <c r="H17" s="70"/>
    </row>
    <row r="18" spans="1:8" ht="15.75" customHeight="1" x14ac:dyDescent="0.2">
      <c r="A18" s="66">
        <v>3</v>
      </c>
      <c r="B18" s="67" t="s">
        <v>46</v>
      </c>
      <c r="C18" s="62" t="s">
        <v>236</v>
      </c>
      <c r="D18" s="62" t="s">
        <v>45</v>
      </c>
      <c r="E18" s="62" t="s">
        <v>196</v>
      </c>
      <c r="F18" s="68">
        <v>55601</v>
      </c>
      <c r="G18" s="69" t="s">
        <v>78</v>
      </c>
      <c r="H18" s="70"/>
    </row>
    <row r="19" spans="1:8" ht="15.75" customHeight="1" x14ac:dyDescent="0.2">
      <c r="A19" s="66">
        <v>3</v>
      </c>
      <c r="B19" s="67" t="s">
        <v>46</v>
      </c>
      <c r="C19" s="62" t="s">
        <v>236</v>
      </c>
      <c r="D19" s="62" t="s">
        <v>45</v>
      </c>
      <c r="E19" s="62" t="s">
        <v>196</v>
      </c>
      <c r="F19" s="68">
        <v>55603</v>
      </c>
      <c r="G19" s="69" t="s">
        <v>173</v>
      </c>
      <c r="H19" s="70"/>
    </row>
    <row r="20" spans="1:8" ht="15.75" customHeight="1" x14ac:dyDescent="0.2">
      <c r="A20" s="66">
        <v>3</v>
      </c>
      <c r="B20" s="67" t="s">
        <v>46</v>
      </c>
      <c r="C20" s="62" t="s">
        <v>236</v>
      </c>
      <c r="D20" s="62" t="s">
        <v>45</v>
      </c>
      <c r="E20" s="62" t="s">
        <v>196</v>
      </c>
      <c r="F20" s="68">
        <v>61101</v>
      </c>
      <c r="G20" s="69" t="s">
        <v>188</v>
      </c>
      <c r="H20" s="70"/>
    </row>
    <row r="21" spans="1:8" ht="15.75" customHeight="1" x14ac:dyDescent="0.2">
      <c r="A21" s="66">
        <v>3</v>
      </c>
      <c r="B21" s="67" t="s">
        <v>46</v>
      </c>
      <c r="C21" s="62" t="s">
        <v>236</v>
      </c>
      <c r="D21" s="62" t="s">
        <v>45</v>
      </c>
      <c r="E21" s="62" t="s">
        <v>196</v>
      </c>
      <c r="F21" s="68">
        <v>61102</v>
      </c>
      <c r="G21" s="69" t="s">
        <v>189</v>
      </c>
      <c r="H21" s="70"/>
    </row>
    <row r="22" spans="1:8" ht="15.75" customHeight="1" x14ac:dyDescent="0.2">
      <c r="A22" s="66">
        <v>3</v>
      </c>
      <c r="B22" s="67" t="s">
        <v>46</v>
      </c>
      <c r="C22" s="62" t="s">
        <v>236</v>
      </c>
      <c r="D22" s="62" t="s">
        <v>45</v>
      </c>
      <c r="E22" s="62" t="s">
        <v>196</v>
      </c>
      <c r="F22" s="68">
        <v>61599</v>
      </c>
      <c r="G22" s="69" t="s">
        <v>190</v>
      </c>
      <c r="H22" s="70"/>
    </row>
    <row r="23" spans="1:8" ht="15.75" customHeight="1" x14ac:dyDescent="0.2">
      <c r="A23" s="66">
        <v>3</v>
      </c>
      <c r="B23" s="67" t="s">
        <v>46</v>
      </c>
      <c r="C23" s="62" t="s">
        <v>236</v>
      </c>
      <c r="D23" s="62" t="s">
        <v>45</v>
      </c>
      <c r="E23" s="62" t="s">
        <v>196</v>
      </c>
      <c r="F23" s="68">
        <v>61607</v>
      </c>
      <c r="G23" s="69" t="s">
        <v>192</v>
      </c>
      <c r="H23" s="70"/>
    </row>
    <row r="24" spans="1:8" ht="15.75" customHeight="1" x14ac:dyDescent="0.2">
      <c r="A24" s="66">
        <v>3</v>
      </c>
      <c r="B24" s="67" t="s">
        <v>46</v>
      </c>
      <c r="C24" s="62" t="s">
        <v>236</v>
      </c>
      <c r="D24" s="62" t="s">
        <v>45</v>
      </c>
      <c r="E24" s="62" t="s">
        <v>196</v>
      </c>
      <c r="F24" s="68">
        <v>61608</v>
      </c>
      <c r="G24" s="69" t="s">
        <v>193</v>
      </c>
      <c r="H24" s="70"/>
    </row>
    <row r="25" spans="1:8" ht="15.75" customHeight="1" x14ac:dyDescent="0.2">
      <c r="A25" s="66">
        <v>3</v>
      </c>
      <c r="B25" s="67" t="s">
        <v>46</v>
      </c>
      <c r="C25" s="62" t="s">
        <v>236</v>
      </c>
      <c r="D25" s="62" t="s">
        <v>45</v>
      </c>
      <c r="E25" s="62" t="s">
        <v>196</v>
      </c>
      <c r="F25" s="68">
        <v>61699</v>
      </c>
      <c r="G25" s="69" t="s">
        <v>194</v>
      </c>
      <c r="H25" s="70"/>
    </row>
    <row r="26" spans="1:8" ht="15.75" customHeight="1" thickBot="1" x14ac:dyDescent="0.25">
      <c r="A26" s="71"/>
      <c r="B26" s="72"/>
      <c r="C26" s="72"/>
      <c r="D26" s="72"/>
      <c r="E26" s="72"/>
      <c r="F26" s="73"/>
      <c r="G26" s="74"/>
      <c r="H26" s="75"/>
    </row>
    <row r="27" spans="1:8" ht="20.100000000000001" customHeight="1" thickBot="1" x14ac:dyDescent="0.35">
      <c r="A27" s="368" t="s">
        <v>216</v>
      </c>
      <c r="B27" s="369"/>
      <c r="C27" s="369"/>
      <c r="D27" s="369"/>
      <c r="E27" s="369"/>
      <c r="F27" s="369"/>
      <c r="G27" s="370"/>
      <c r="H27" s="91">
        <f>SUM(H11:H26)</f>
        <v>0</v>
      </c>
    </row>
    <row r="28" spans="1:8" x14ac:dyDescent="0.2">
      <c r="A28" s="76"/>
      <c r="B28" s="76"/>
      <c r="C28" s="76"/>
      <c r="D28" s="76"/>
      <c r="E28" s="76"/>
      <c r="F28" s="76"/>
      <c r="H28" s="78"/>
    </row>
    <row r="29" spans="1:8" ht="15" x14ac:dyDescent="0.2">
      <c r="A29" s="76"/>
      <c r="B29" s="76"/>
      <c r="C29" s="76"/>
      <c r="D29" s="76"/>
      <c r="E29" s="76"/>
      <c r="F29" s="76"/>
      <c r="G29" s="79"/>
      <c r="H29" s="82">
        <v>0</v>
      </c>
    </row>
    <row r="30" spans="1:8" ht="19.5" customHeight="1" x14ac:dyDescent="0.2">
      <c r="A30" s="354" t="s">
        <v>11</v>
      </c>
      <c r="B30" s="354"/>
      <c r="C30" s="354"/>
      <c r="D30" s="354"/>
      <c r="E30" s="354"/>
      <c r="F30" s="354"/>
      <c r="H30" s="83">
        <f>SUM(H27-H29)</f>
        <v>0</v>
      </c>
    </row>
    <row r="31" spans="1:8" x14ac:dyDescent="0.2">
      <c r="A31" s="345" t="s">
        <v>1</v>
      </c>
      <c r="B31" s="345"/>
      <c r="C31" s="345"/>
      <c r="D31" s="345"/>
      <c r="E31" s="345"/>
      <c r="F31" s="345"/>
      <c r="G31" s="345"/>
      <c r="H31" s="83"/>
    </row>
    <row r="32" spans="1:8" x14ac:dyDescent="0.2">
      <c r="A32" s="345" t="s">
        <v>7</v>
      </c>
      <c r="B32" s="345"/>
      <c r="C32" s="345"/>
      <c r="D32" s="345"/>
      <c r="E32" s="345"/>
      <c r="F32" s="345"/>
      <c r="G32" s="345"/>
      <c r="H32" s="83"/>
    </row>
    <row r="33" spans="1:8" x14ac:dyDescent="0.2">
      <c r="A33" s="345" t="s">
        <v>8</v>
      </c>
      <c r="B33" s="345"/>
      <c r="C33" s="345"/>
      <c r="D33" s="345"/>
      <c r="E33" s="345"/>
      <c r="F33" s="345"/>
      <c r="G33" s="345"/>
      <c r="H33" s="83"/>
    </row>
    <row r="34" spans="1:8" x14ac:dyDescent="0.2">
      <c r="A34" s="345"/>
      <c r="B34" s="345"/>
      <c r="C34" s="345"/>
      <c r="D34" s="345"/>
      <c r="E34" s="345"/>
      <c r="F34" s="345"/>
      <c r="G34" s="345"/>
    </row>
  </sheetData>
  <mergeCells count="17">
    <mergeCell ref="A1:H1"/>
    <mergeCell ref="A2:H2"/>
    <mergeCell ref="A3:H3"/>
    <mergeCell ref="A4:H4"/>
    <mergeCell ref="A5:H5"/>
    <mergeCell ref="A6:H6"/>
    <mergeCell ref="A27:G27"/>
    <mergeCell ref="A7:H7"/>
    <mergeCell ref="A8:H8"/>
    <mergeCell ref="A9:F9"/>
    <mergeCell ref="G9:G10"/>
    <mergeCell ref="H9:H10"/>
    <mergeCell ref="A30:F30"/>
    <mergeCell ref="A31:G31"/>
    <mergeCell ref="A32:G32"/>
    <mergeCell ref="A33:G33"/>
    <mergeCell ref="A34:G34"/>
  </mergeCells>
  <printOptions horizontalCentered="1"/>
  <pageMargins left="0.70866141732283472" right="0.70866141732283472" top="0.74803149606299213" bottom="0.74803149606299213" header="0.31496062992125984" footer="0.31496062992125984"/>
  <pageSetup scale="9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I34"/>
  <sheetViews>
    <sheetView view="pageBreakPreview" topLeftCell="A13" zoomScale="93" zoomScaleSheetLayoutView="93" workbookViewId="0">
      <selection activeCell="K23" sqref="K23"/>
    </sheetView>
  </sheetViews>
  <sheetFormatPr baseColWidth="10" defaultColWidth="11.42578125" defaultRowHeight="12.75" x14ac:dyDescent="0.2"/>
  <cols>
    <col min="1" max="1" width="4.5703125" style="81" customWidth="1"/>
    <col min="2" max="2" width="4.42578125" style="81" customWidth="1"/>
    <col min="3" max="4" width="4.5703125" style="81" customWidth="1"/>
    <col min="5" max="5" width="6.140625" style="81" customWidth="1"/>
    <col min="6" max="6" width="10.28515625" style="81" customWidth="1"/>
    <col min="7" max="7" width="42.140625" style="77" customWidth="1"/>
    <col min="8" max="8" width="19.28515625" style="80" customWidth="1"/>
    <col min="9" max="16384" width="11.42578125" style="60"/>
  </cols>
  <sheetData>
    <row r="1" spans="1:9" ht="18.75" x14ac:dyDescent="0.3">
      <c r="A1" s="336" t="s">
        <v>87</v>
      </c>
      <c r="B1" s="341"/>
      <c r="C1" s="341"/>
      <c r="D1" s="341"/>
      <c r="E1" s="341"/>
      <c r="F1" s="341"/>
      <c r="G1" s="341"/>
      <c r="H1" s="341"/>
      <c r="I1" s="59"/>
    </row>
    <row r="2" spans="1:9" ht="18.75" x14ac:dyDescent="0.3">
      <c r="A2" s="336" t="s">
        <v>212</v>
      </c>
      <c r="B2" s="341"/>
      <c r="C2" s="341"/>
      <c r="D2" s="341"/>
      <c r="E2" s="341"/>
      <c r="F2" s="341"/>
      <c r="G2" s="341"/>
      <c r="H2" s="341"/>
      <c r="I2" s="59"/>
    </row>
    <row r="3" spans="1:9" ht="15" x14ac:dyDescent="0.2">
      <c r="A3" s="339" t="s">
        <v>177</v>
      </c>
      <c r="B3" s="340"/>
      <c r="C3" s="340"/>
      <c r="D3" s="340"/>
      <c r="E3" s="340"/>
      <c r="F3" s="340"/>
      <c r="G3" s="340"/>
      <c r="H3" s="340"/>
    </row>
    <row r="4" spans="1:9" ht="15" x14ac:dyDescent="0.2">
      <c r="A4" s="339" t="s">
        <v>244</v>
      </c>
      <c r="B4" s="340"/>
      <c r="C4" s="340"/>
      <c r="D4" s="340"/>
      <c r="E4" s="340"/>
      <c r="F4" s="340"/>
      <c r="G4" s="340"/>
      <c r="H4" s="340"/>
    </row>
    <row r="5" spans="1:9" ht="15" x14ac:dyDescent="0.2">
      <c r="A5" s="337" t="s">
        <v>10</v>
      </c>
      <c r="B5" s="338"/>
      <c r="C5" s="338"/>
      <c r="D5" s="338"/>
      <c r="E5" s="338"/>
      <c r="F5" s="338"/>
      <c r="G5" s="338"/>
      <c r="H5" s="338"/>
    </row>
    <row r="6" spans="1:9" ht="8.25" customHeight="1" x14ac:dyDescent="0.3">
      <c r="A6" s="342"/>
      <c r="B6" s="343"/>
      <c r="C6" s="343"/>
      <c r="D6" s="343"/>
      <c r="E6" s="343"/>
      <c r="F6" s="343"/>
      <c r="G6" s="343"/>
      <c r="H6" s="343"/>
    </row>
    <row r="7" spans="1:9" ht="15" x14ac:dyDescent="0.2">
      <c r="A7" s="346" t="s">
        <v>179</v>
      </c>
      <c r="B7" s="346"/>
      <c r="C7" s="346"/>
      <c r="D7" s="346"/>
      <c r="E7" s="346"/>
      <c r="F7" s="346"/>
      <c r="G7" s="346"/>
      <c r="H7" s="346"/>
    </row>
    <row r="8" spans="1:9" ht="15.75" thickBot="1" x14ac:dyDescent="0.25">
      <c r="A8" s="347" t="s">
        <v>221</v>
      </c>
      <c r="B8" s="347"/>
      <c r="C8" s="347"/>
      <c r="D8" s="347"/>
      <c r="E8" s="347"/>
      <c r="F8" s="347"/>
      <c r="G8" s="347"/>
      <c r="H8" s="347"/>
    </row>
    <row r="9" spans="1:9" ht="15" thickBot="1" x14ac:dyDescent="0.25">
      <c r="A9" s="371" t="s">
        <v>0</v>
      </c>
      <c r="B9" s="372"/>
      <c r="C9" s="372"/>
      <c r="D9" s="372"/>
      <c r="E9" s="372"/>
      <c r="F9" s="372"/>
      <c r="G9" s="373" t="s">
        <v>132</v>
      </c>
      <c r="H9" s="375" t="s">
        <v>133</v>
      </c>
    </row>
    <row r="10" spans="1:9" ht="200.25" customHeight="1" thickBot="1" x14ac:dyDescent="0.25">
      <c r="A10" s="84" t="s">
        <v>126</v>
      </c>
      <c r="B10" s="85" t="s">
        <v>127</v>
      </c>
      <c r="C10" s="85" t="s">
        <v>99</v>
      </c>
      <c r="D10" s="85" t="s">
        <v>128</v>
      </c>
      <c r="E10" s="87" t="s">
        <v>134</v>
      </c>
      <c r="F10" s="86" t="s">
        <v>88</v>
      </c>
      <c r="G10" s="374"/>
      <c r="H10" s="376"/>
    </row>
    <row r="11" spans="1:9" ht="15.75" customHeight="1" x14ac:dyDescent="0.2">
      <c r="A11" s="61">
        <v>3</v>
      </c>
      <c r="B11" s="62" t="s">
        <v>46</v>
      </c>
      <c r="C11" s="62" t="s">
        <v>46</v>
      </c>
      <c r="D11" s="62" t="s">
        <v>222</v>
      </c>
      <c r="E11" s="62" t="s">
        <v>223</v>
      </c>
      <c r="F11" s="63" t="s">
        <v>176</v>
      </c>
      <c r="G11" s="64" t="s">
        <v>161</v>
      </c>
      <c r="H11" s="65"/>
    </row>
    <row r="12" spans="1:9" ht="15.75" customHeight="1" x14ac:dyDescent="0.2">
      <c r="A12" s="66">
        <v>3</v>
      </c>
      <c r="B12" s="67" t="s">
        <v>46</v>
      </c>
      <c r="C12" s="67" t="s">
        <v>46</v>
      </c>
      <c r="D12" s="67" t="s">
        <v>222</v>
      </c>
      <c r="E12" s="62" t="s">
        <v>223</v>
      </c>
      <c r="F12" s="68">
        <v>54111</v>
      </c>
      <c r="G12" s="69" t="s">
        <v>41</v>
      </c>
      <c r="H12" s="70"/>
    </row>
    <row r="13" spans="1:9" ht="15.75" customHeight="1" x14ac:dyDescent="0.2">
      <c r="A13" s="66">
        <v>3</v>
      </c>
      <c r="B13" s="67" t="s">
        <v>46</v>
      </c>
      <c r="C13" s="67" t="s">
        <v>46</v>
      </c>
      <c r="D13" s="67" t="s">
        <v>222</v>
      </c>
      <c r="E13" s="62" t="s">
        <v>223</v>
      </c>
      <c r="F13" s="68">
        <v>54112</v>
      </c>
      <c r="G13" s="69" t="s">
        <v>40</v>
      </c>
      <c r="H13" s="70"/>
    </row>
    <row r="14" spans="1:9" ht="15.75" customHeight="1" x14ac:dyDescent="0.2">
      <c r="A14" s="66">
        <v>3</v>
      </c>
      <c r="B14" s="67" t="s">
        <v>46</v>
      </c>
      <c r="C14" s="67" t="s">
        <v>46</v>
      </c>
      <c r="D14" s="67" t="s">
        <v>222</v>
      </c>
      <c r="E14" s="62" t="s">
        <v>223</v>
      </c>
      <c r="F14" s="68">
        <v>54199</v>
      </c>
      <c r="G14" s="69" t="s">
        <v>169</v>
      </c>
      <c r="H14" s="70"/>
    </row>
    <row r="15" spans="1:9" ht="15.75" customHeight="1" x14ac:dyDescent="0.2">
      <c r="A15" s="66">
        <v>3</v>
      </c>
      <c r="B15" s="67" t="s">
        <v>46</v>
      </c>
      <c r="C15" s="67" t="s">
        <v>46</v>
      </c>
      <c r="D15" s="67" t="s">
        <v>222</v>
      </c>
      <c r="E15" s="62" t="s">
        <v>223</v>
      </c>
      <c r="F15" s="68">
        <v>54313</v>
      </c>
      <c r="G15" s="69" t="s">
        <v>182</v>
      </c>
      <c r="H15" s="70"/>
    </row>
    <row r="16" spans="1:9" ht="15.75" customHeight="1" x14ac:dyDescent="0.2">
      <c r="A16" s="66">
        <v>3</v>
      </c>
      <c r="B16" s="67" t="s">
        <v>46</v>
      </c>
      <c r="C16" s="67" t="s">
        <v>46</v>
      </c>
      <c r="D16" s="67" t="s">
        <v>222</v>
      </c>
      <c r="E16" s="62" t="s">
        <v>223</v>
      </c>
      <c r="F16" s="68">
        <v>54316</v>
      </c>
      <c r="G16" s="69" t="s">
        <v>183</v>
      </c>
      <c r="H16" s="70"/>
    </row>
    <row r="17" spans="1:8" ht="15" x14ac:dyDescent="0.2">
      <c r="A17" s="66">
        <v>3</v>
      </c>
      <c r="B17" s="67" t="s">
        <v>46</v>
      </c>
      <c r="C17" s="67" t="s">
        <v>46</v>
      </c>
      <c r="D17" s="67" t="s">
        <v>222</v>
      </c>
      <c r="E17" s="62" t="s">
        <v>223</v>
      </c>
      <c r="F17" s="68">
        <v>54599</v>
      </c>
      <c r="G17" s="69" t="s">
        <v>186</v>
      </c>
      <c r="H17" s="70"/>
    </row>
    <row r="18" spans="1:8" ht="15" x14ac:dyDescent="0.2">
      <c r="A18" s="66">
        <v>3</v>
      </c>
      <c r="B18" s="67" t="s">
        <v>46</v>
      </c>
      <c r="C18" s="67" t="s">
        <v>46</v>
      </c>
      <c r="D18" s="67" t="s">
        <v>222</v>
      </c>
      <c r="E18" s="62" t="s">
        <v>223</v>
      </c>
      <c r="F18" s="68">
        <v>55601</v>
      </c>
      <c r="G18" s="69" t="s">
        <v>78</v>
      </c>
      <c r="H18" s="70"/>
    </row>
    <row r="19" spans="1:8" ht="15" x14ac:dyDescent="0.2">
      <c r="A19" s="66">
        <v>3</v>
      </c>
      <c r="B19" s="67" t="s">
        <v>46</v>
      </c>
      <c r="C19" s="67" t="s">
        <v>46</v>
      </c>
      <c r="D19" s="67" t="s">
        <v>222</v>
      </c>
      <c r="E19" s="62" t="s">
        <v>223</v>
      </c>
      <c r="F19" s="68">
        <v>55603</v>
      </c>
      <c r="G19" s="69" t="s">
        <v>173</v>
      </c>
      <c r="H19" s="70"/>
    </row>
    <row r="20" spans="1:8" ht="15" x14ac:dyDescent="0.2">
      <c r="A20" s="66">
        <v>3</v>
      </c>
      <c r="B20" s="67" t="s">
        <v>46</v>
      </c>
      <c r="C20" s="67" t="s">
        <v>46</v>
      </c>
      <c r="D20" s="67" t="s">
        <v>222</v>
      </c>
      <c r="E20" s="62" t="s">
        <v>223</v>
      </c>
      <c r="F20" s="68">
        <v>61101</v>
      </c>
      <c r="G20" s="69" t="s">
        <v>188</v>
      </c>
      <c r="H20" s="70"/>
    </row>
    <row r="21" spans="1:8" ht="15" x14ac:dyDescent="0.2">
      <c r="A21" s="66">
        <v>3</v>
      </c>
      <c r="B21" s="67" t="s">
        <v>46</v>
      </c>
      <c r="C21" s="67" t="s">
        <v>46</v>
      </c>
      <c r="D21" s="67" t="s">
        <v>222</v>
      </c>
      <c r="E21" s="62" t="s">
        <v>223</v>
      </c>
      <c r="F21" s="68">
        <v>61102</v>
      </c>
      <c r="G21" s="69" t="s">
        <v>189</v>
      </c>
      <c r="H21" s="70"/>
    </row>
    <row r="22" spans="1:8" ht="15" x14ac:dyDescent="0.2">
      <c r="A22" s="66">
        <v>3</v>
      </c>
      <c r="B22" s="67" t="s">
        <v>46</v>
      </c>
      <c r="C22" s="67" t="s">
        <v>46</v>
      </c>
      <c r="D22" s="67" t="s">
        <v>222</v>
      </c>
      <c r="E22" s="62" t="s">
        <v>223</v>
      </c>
      <c r="F22" s="68">
        <v>61599</v>
      </c>
      <c r="G22" s="69" t="s">
        <v>190</v>
      </c>
      <c r="H22" s="70"/>
    </row>
    <row r="23" spans="1:8" ht="15" x14ac:dyDescent="0.2">
      <c r="A23" s="66">
        <v>3</v>
      </c>
      <c r="B23" s="67" t="s">
        <v>46</v>
      </c>
      <c r="C23" s="67" t="s">
        <v>46</v>
      </c>
      <c r="D23" s="67" t="s">
        <v>222</v>
      </c>
      <c r="E23" s="62" t="s">
        <v>223</v>
      </c>
      <c r="F23" s="68">
        <v>61601</v>
      </c>
      <c r="G23" s="69" t="s">
        <v>191</v>
      </c>
      <c r="H23" s="70"/>
    </row>
    <row r="24" spans="1:8" ht="15" x14ac:dyDescent="0.2">
      <c r="A24" s="66">
        <v>3</v>
      </c>
      <c r="B24" s="67" t="s">
        <v>46</v>
      </c>
      <c r="C24" s="67" t="s">
        <v>46</v>
      </c>
      <c r="D24" s="67" t="s">
        <v>222</v>
      </c>
      <c r="E24" s="62" t="s">
        <v>223</v>
      </c>
      <c r="F24" s="68">
        <v>61608</v>
      </c>
      <c r="G24" s="69" t="s">
        <v>193</v>
      </c>
      <c r="H24" s="70"/>
    </row>
    <row r="25" spans="1:8" ht="15" x14ac:dyDescent="0.2">
      <c r="A25" s="66">
        <v>3</v>
      </c>
      <c r="B25" s="67" t="s">
        <v>46</v>
      </c>
      <c r="C25" s="67" t="s">
        <v>46</v>
      </c>
      <c r="D25" s="67" t="s">
        <v>222</v>
      </c>
      <c r="E25" s="62" t="s">
        <v>223</v>
      </c>
      <c r="F25" s="68">
        <v>61699</v>
      </c>
      <c r="G25" s="69" t="s">
        <v>194</v>
      </c>
      <c r="H25" s="70"/>
    </row>
    <row r="26" spans="1:8" ht="15.75" thickBot="1" x14ac:dyDescent="0.25">
      <c r="A26" s="71"/>
      <c r="B26" s="72"/>
      <c r="C26" s="72"/>
      <c r="D26" s="72"/>
      <c r="E26" s="72"/>
      <c r="F26" s="73"/>
      <c r="G26" s="74"/>
      <c r="H26" s="75"/>
    </row>
    <row r="27" spans="1:8" ht="27.75" customHeight="1" thickBot="1" x14ac:dyDescent="0.25">
      <c r="A27" s="377" t="s">
        <v>249</v>
      </c>
      <c r="B27" s="378"/>
      <c r="C27" s="378"/>
      <c r="D27" s="378"/>
      <c r="E27" s="378"/>
      <c r="F27" s="378"/>
      <c r="G27" s="379"/>
      <c r="H27" s="92">
        <f>SUM(H11:H26)</f>
        <v>0</v>
      </c>
    </row>
    <row r="28" spans="1:8" x14ac:dyDescent="0.2">
      <c r="A28" s="76"/>
      <c r="B28" s="76"/>
      <c r="C28" s="76"/>
      <c r="D28" s="76"/>
      <c r="E28" s="76"/>
      <c r="F28" s="76"/>
      <c r="H28" s="78"/>
    </row>
    <row r="29" spans="1:8" ht="15" x14ac:dyDescent="0.2">
      <c r="A29" s="76"/>
      <c r="B29" s="76"/>
      <c r="C29" s="76"/>
      <c r="D29" s="76"/>
      <c r="E29" s="76"/>
      <c r="F29" s="76"/>
      <c r="G29" s="79"/>
      <c r="H29" s="79"/>
    </row>
    <row r="30" spans="1:8" ht="15" x14ac:dyDescent="0.2">
      <c r="A30" s="354" t="s">
        <v>11</v>
      </c>
      <c r="B30" s="354"/>
      <c r="C30" s="354"/>
      <c r="D30" s="354"/>
      <c r="E30" s="354"/>
      <c r="F30" s="354"/>
    </row>
    <row r="31" spans="1:8" x14ac:dyDescent="0.2">
      <c r="A31" s="345" t="s">
        <v>1</v>
      </c>
      <c r="B31" s="345"/>
      <c r="C31" s="345"/>
      <c r="D31" s="345"/>
      <c r="E31" s="345"/>
      <c r="F31" s="345"/>
      <c r="G31" s="345"/>
    </row>
    <row r="32" spans="1:8" x14ac:dyDescent="0.2">
      <c r="A32" s="345" t="s">
        <v>7</v>
      </c>
      <c r="B32" s="345"/>
      <c r="C32" s="345"/>
      <c r="D32" s="345"/>
      <c r="E32" s="345"/>
      <c r="F32" s="345"/>
      <c r="G32" s="345"/>
    </row>
    <row r="33" spans="1:7" x14ac:dyDescent="0.2">
      <c r="A33" s="345" t="s">
        <v>8</v>
      </c>
      <c r="B33" s="345"/>
      <c r="C33" s="345"/>
      <c r="D33" s="345"/>
      <c r="E33" s="345"/>
      <c r="F33" s="345"/>
      <c r="G33" s="345"/>
    </row>
    <row r="34" spans="1:7" x14ac:dyDescent="0.2">
      <c r="A34" s="345"/>
      <c r="B34" s="345"/>
      <c r="C34" s="345"/>
      <c r="D34" s="345"/>
      <c r="E34" s="345"/>
      <c r="F34" s="345"/>
      <c r="G34" s="345"/>
    </row>
  </sheetData>
  <mergeCells count="17">
    <mergeCell ref="A30:F30"/>
    <mergeCell ref="A31:G31"/>
    <mergeCell ref="A32:G32"/>
    <mergeCell ref="A33:G33"/>
    <mergeCell ref="A34:G34"/>
    <mergeCell ref="A27:G27"/>
    <mergeCell ref="A1:H1"/>
    <mergeCell ref="A2:H2"/>
    <mergeCell ref="A3:H3"/>
    <mergeCell ref="A4:H4"/>
    <mergeCell ref="A5:H5"/>
    <mergeCell ref="A6:H6"/>
    <mergeCell ref="A7:H7"/>
    <mergeCell ref="A8:H8"/>
    <mergeCell ref="A9:F9"/>
    <mergeCell ref="G9:G10"/>
    <mergeCell ref="H9:H1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14</vt:i4>
      </vt:variant>
    </vt:vector>
  </HeadingPairs>
  <TitlesOfParts>
    <vt:vector size="27" baseType="lpstr">
      <vt:lpstr>Estructura</vt:lpstr>
      <vt:lpstr>Rubros</vt:lpstr>
      <vt:lpstr>Ingresos</vt:lpstr>
      <vt:lpstr>Egresos F. MPal.</vt:lpstr>
      <vt:lpstr>funcionamiento libre disponibil</vt:lpstr>
      <vt:lpstr>EGRESOS 120</vt:lpstr>
      <vt:lpstr> FONDOS DECRETO LEGISLATIVO 650</vt:lpstr>
      <vt:lpstr>FISDL-KFWV</vt:lpstr>
      <vt:lpstr>Donaciones</vt:lpstr>
      <vt:lpstr>Amortizacion de Prestamo</vt:lpstr>
      <vt:lpstr>216 FONDO APOYO MUNICIPAL</vt:lpstr>
      <vt:lpstr>Planillas</vt:lpstr>
      <vt:lpstr>Cuota Prest.</vt:lpstr>
      <vt:lpstr>' FONDOS DECRETO LEGISLATIVO 650'!Área_de_impresión</vt:lpstr>
      <vt:lpstr>'216 FONDO APOYO MUNICIPAL'!Área_de_impresión</vt:lpstr>
      <vt:lpstr>'Amortizacion de Prestamo'!Área_de_impresión</vt:lpstr>
      <vt:lpstr>Donaciones!Área_de_impresión</vt:lpstr>
      <vt:lpstr>'EGRESOS 120'!Área_de_impresión</vt:lpstr>
      <vt:lpstr>Estructura!Área_de_impresión</vt:lpstr>
      <vt:lpstr>'FISDL-KFWV'!Área_de_impresión</vt:lpstr>
      <vt:lpstr>'funcionamiento libre disponibil'!Área_de_impresión</vt:lpstr>
      <vt:lpstr>Ingresos!Área_de_impresión</vt:lpstr>
      <vt:lpstr>'216 FONDO APOYO MUNICIPAL'!Títulos_a_imprimir</vt:lpstr>
      <vt:lpstr>'EGRESOS 120'!Títulos_a_imprimir</vt:lpstr>
      <vt:lpstr>'Egresos F. MPal.'!Títulos_a_imprimir</vt:lpstr>
      <vt:lpstr>'funcionamiento libre disponibil'!Títulos_a_imprimir</vt:lpstr>
      <vt:lpstr>Ingresos!Títulos_a_imprimir</vt:lpstr>
    </vt:vector>
  </TitlesOfParts>
  <Company>SUBDERE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Estructura de Presupuesto Municipal</dc:title>
  <dc:creator>Gastón Collao</dc:creator>
  <cp:lastModifiedBy>Presupuesto San Jorge</cp:lastModifiedBy>
  <cp:lastPrinted>2024-01-11T21:34:47Z</cp:lastPrinted>
  <dcterms:created xsi:type="dcterms:W3CDTF">2007-07-18T15:13:44Z</dcterms:created>
  <dcterms:modified xsi:type="dcterms:W3CDTF">2024-01-11T21:37:19Z</dcterms:modified>
</cp:coreProperties>
</file>