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lcaldia\UAIP\2018\"/>
    </mc:Choice>
  </mc:AlternateContent>
  <xr:revisionPtr revIDLastSave="0" documentId="8_{4364B45A-474A-46A5-9AB7-FD1C82A5F104}" xr6:coauthVersionLast="31" xr6:coauthVersionMax="31" xr10:uidLastSave="{00000000-0000-0000-0000-000000000000}"/>
  <bookViews>
    <workbookView xWindow="0" yWindow="0" windowWidth="28800" windowHeight="12225" activeTab="1" xr2:uid="{F3A4379D-604A-486A-B95B-C0459BCC9CED}"/>
  </bookViews>
  <sheets>
    <sheet name="Hoja1" sheetId="1" r:id="rId1"/>
    <sheet name="Hoja2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8" i="2" l="1"/>
  <c r="G169" i="2" s="1"/>
  <c r="G158" i="2"/>
  <c r="M158" i="2" s="1"/>
  <c r="G157" i="2"/>
  <c r="G159" i="2" s="1"/>
  <c r="M149" i="2"/>
  <c r="M150" i="2" s="1"/>
  <c r="G149" i="2"/>
  <c r="G150" i="2" s="1"/>
  <c r="A148" i="2"/>
  <c r="K145" i="2"/>
  <c r="G145" i="2"/>
  <c r="I145" i="2" s="1"/>
  <c r="K144" i="2"/>
  <c r="I144" i="2"/>
  <c r="G144" i="2"/>
  <c r="J144" i="2" s="1"/>
  <c r="K143" i="2"/>
  <c r="G143" i="2"/>
  <c r="I143" i="2" s="1"/>
  <c r="K142" i="2"/>
  <c r="G142" i="2"/>
  <c r="J142" i="2" s="1"/>
  <c r="A142" i="2"/>
  <c r="K141" i="2"/>
  <c r="K146" i="2" s="1"/>
  <c r="G141" i="2"/>
  <c r="G146" i="2" s="1"/>
  <c r="L139" i="2"/>
  <c r="K138" i="2"/>
  <c r="H138" i="2"/>
  <c r="G138" i="2"/>
  <c r="J138" i="2" s="1"/>
  <c r="K137" i="2"/>
  <c r="G137" i="2"/>
  <c r="J137" i="2" s="1"/>
  <c r="K136" i="2"/>
  <c r="G136" i="2"/>
  <c r="I136" i="2" s="1"/>
  <c r="K135" i="2"/>
  <c r="J135" i="2"/>
  <c r="I135" i="2"/>
  <c r="H135" i="2"/>
  <c r="G135" i="2"/>
  <c r="K134" i="2"/>
  <c r="I134" i="2"/>
  <c r="H134" i="2"/>
  <c r="G134" i="2"/>
  <c r="J134" i="2" s="1"/>
  <c r="K133" i="2"/>
  <c r="G133" i="2"/>
  <c r="J133" i="2" s="1"/>
  <c r="A133" i="2"/>
  <c r="A134" i="2" s="1"/>
  <c r="A135" i="2" s="1"/>
  <c r="A136" i="2" s="1"/>
  <c r="A137" i="2" s="1"/>
  <c r="A138" i="2" s="1"/>
  <c r="K132" i="2"/>
  <c r="K139" i="2" s="1"/>
  <c r="G132" i="2"/>
  <c r="I132" i="2" s="1"/>
  <c r="G129" i="2"/>
  <c r="M129" i="2" s="1"/>
  <c r="G128" i="2"/>
  <c r="M128" i="2" s="1"/>
  <c r="A128" i="2"/>
  <c r="A129" i="2" s="1"/>
  <c r="K127" i="2"/>
  <c r="I127" i="2"/>
  <c r="H127" i="2"/>
  <c r="M127" i="2" s="1"/>
  <c r="G127" i="2"/>
  <c r="J127" i="2" s="1"/>
  <c r="K126" i="2"/>
  <c r="K130" i="2" s="1"/>
  <c r="G126" i="2"/>
  <c r="K116" i="2"/>
  <c r="F116" i="2"/>
  <c r="G116" i="2" s="1"/>
  <c r="I116" i="2" s="1"/>
  <c r="K115" i="2"/>
  <c r="G115" i="2"/>
  <c r="I115" i="2" s="1"/>
  <c r="K114" i="2"/>
  <c r="G114" i="2"/>
  <c r="J114" i="2" s="1"/>
  <c r="K113" i="2"/>
  <c r="H113" i="2"/>
  <c r="G113" i="2"/>
  <c r="J113" i="2" s="1"/>
  <c r="K112" i="2"/>
  <c r="G112" i="2"/>
  <c r="I112" i="2" s="1"/>
  <c r="K111" i="2"/>
  <c r="I111" i="2"/>
  <c r="G111" i="2"/>
  <c r="H111" i="2" s="1"/>
  <c r="K110" i="2"/>
  <c r="I110" i="2"/>
  <c r="G110" i="2"/>
  <c r="J110" i="2" s="1"/>
  <c r="K109" i="2"/>
  <c r="H109" i="2"/>
  <c r="G109" i="2"/>
  <c r="J109" i="2" s="1"/>
  <c r="K108" i="2"/>
  <c r="G108" i="2"/>
  <c r="I108" i="2" s="1"/>
  <c r="K107" i="2"/>
  <c r="G107" i="2"/>
  <c r="J107" i="2" s="1"/>
  <c r="A107" i="2"/>
  <c r="A108" i="2" s="1"/>
  <c r="A109" i="2" s="1"/>
  <c r="A110" i="2" s="1"/>
  <c r="A111" i="2" s="1"/>
  <c r="A112" i="2" s="1"/>
  <c r="A113" i="2" s="1"/>
  <c r="A114" i="2" s="1"/>
  <c r="A116" i="2" s="1"/>
  <c r="F106" i="2"/>
  <c r="G106" i="2" s="1"/>
  <c r="K89" i="2"/>
  <c r="J89" i="2"/>
  <c r="I89" i="2"/>
  <c r="H89" i="2"/>
  <c r="G89" i="2"/>
  <c r="K88" i="2"/>
  <c r="I88" i="2"/>
  <c r="H88" i="2"/>
  <c r="G88" i="2"/>
  <c r="J88" i="2" s="1"/>
  <c r="K87" i="2"/>
  <c r="G87" i="2"/>
  <c r="J87" i="2" s="1"/>
  <c r="K86" i="2"/>
  <c r="G86" i="2"/>
  <c r="I86" i="2" s="1"/>
  <c r="F85" i="2"/>
  <c r="K85" i="2" s="1"/>
  <c r="K84" i="2"/>
  <c r="I84" i="2"/>
  <c r="G84" i="2"/>
  <c r="H84" i="2" s="1"/>
  <c r="K83" i="2"/>
  <c r="I83" i="2"/>
  <c r="H83" i="2"/>
  <c r="G83" i="2"/>
  <c r="J83" i="2" s="1"/>
  <c r="A83" i="2"/>
  <c r="A84" i="2" s="1"/>
  <c r="A85" i="2" s="1"/>
  <c r="A86" i="2" s="1"/>
  <c r="A87" i="2" s="1"/>
  <c r="A88" i="2" s="1"/>
  <c r="A89" i="2" s="1"/>
  <c r="K77" i="2"/>
  <c r="J77" i="2"/>
  <c r="H77" i="2"/>
  <c r="G77" i="2"/>
  <c r="I77" i="2" s="1"/>
  <c r="K76" i="2"/>
  <c r="H76" i="2"/>
  <c r="G76" i="2"/>
  <c r="J76" i="2" s="1"/>
  <c r="K75" i="2"/>
  <c r="G75" i="2"/>
  <c r="J75" i="2" s="1"/>
  <c r="F75" i="2"/>
  <c r="K74" i="2"/>
  <c r="G74" i="2"/>
  <c r="J74" i="2" s="1"/>
  <c r="F74" i="2"/>
  <c r="K73" i="2"/>
  <c r="G73" i="2"/>
  <c r="J73" i="2" s="1"/>
  <c r="K72" i="2"/>
  <c r="G72" i="2"/>
  <c r="I72" i="2" s="1"/>
  <c r="F72" i="2"/>
  <c r="K71" i="2"/>
  <c r="G71" i="2"/>
  <c r="I71" i="2" s="1"/>
  <c r="K70" i="2"/>
  <c r="I70" i="2"/>
  <c r="G70" i="2"/>
  <c r="J70" i="2" s="1"/>
  <c r="K69" i="2"/>
  <c r="I69" i="2"/>
  <c r="G69" i="2"/>
  <c r="J69" i="2" s="1"/>
  <c r="K68" i="2"/>
  <c r="H68" i="2"/>
  <c r="G68" i="2"/>
  <c r="J68" i="2" s="1"/>
  <c r="A68" i="2"/>
  <c r="A69" i="2" s="1"/>
  <c r="A70" i="2" s="1"/>
  <c r="A71" i="2" s="1"/>
  <c r="A72" i="2" s="1"/>
  <c r="A73" i="2" s="1"/>
  <c r="A74" i="2" s="1"/>
  <c r="A75" i="2" s="1"/>
  <c r="A76" i="2" s="1"/>
  <c r="A77" i="2" s="1"/>
  <c r="H35" i="2"/>
  <c r="G35" i="2"/>
  <c r="J35" i="2" s="1"/>
  <c r="H34" i="2"/>
  <c r="F34" i="2"/>
  <c r="G34" i="2" s="1"/>
  <c r="K33" i="2"/>
  <c r="K36" i="2" s="1"/>
  <c r="H33" i="2"/>
  <c r="G33" i="2"/>
  <c r="J33" i="2" s="1"/>
  <c r="F24" i="2"/>
  <c r="M23" i="2"/>
  <c r="G23" i="2"/>
  <c r="G22" i="2"/>
  <c r="M22" i="2" s="1"/>
  <c r="G21" i="2"/>
  <c r="I21" i="2" s="1"/>
  <c r="H20" i="2"/>
  <c r="G20" i="2"/>
  <c r="J20" i="2" s="1"/>
  <c r="G19" i="2"/>
  <c r="M19" i="2" s="1"/>
  <c r="G18" i="2"/>
  <c r="I18" i="2" s="1"/>
  <c r="G17" i="2"/>
  <c r="M17" i="2" s="1"/>
  <c r="M16" i="2"/>
  <c r="G16" i="2"/>
  <c r="A16" i="2"/>
  <c r="A17" i="2" s="1"/>
  <c r="A18" i="2" s="1"/>
  <c r="G15" i="2"/>
  <c r="C44" i="1"/>
  <c r="C42" i="1"/>
  <c r="C40" i="1"/>
  <c r="C38" i="1"/>
  <c r="C36" i="1"/>
  <c r="C34" i="1"/>
  <c r="C32" i="1"/>
  <c r="C30" i="1"/>
  <c r="C23" i="1"/>
  <c r="C21" i="1"/>
  <c r="C19" i="1"/>
  <c r="C17" i="1"/>
  <c r="C15" i="1"/>
  <c r="C13" i="1"/>
  <c r="C11" i="1"/>
  <c r="C9" i="1"/>
  <c r="C25" i="1" s="1"/>
  <c r="G117" i="2" l="1"/>
  <c r="I106" i="2"/>
  <c r="H106" i="2"/>
  <c r="K78" i="2"/>
  <c r="H73" i="2"/>
  <c r="H74" i="2"/>
  <c r="H75" i="2"/>
  <c r="I76" i="2"/>
  <c r="J84" i="2"/>
  <c r="M84" i="2" s="1"/>
  <c r="H107" i="2"/>
  <c r="J111" i="2"/>
  <c r="M111" i="2" s="1"/>
  <c r="H114" i="2"/>
  <c r="G130" i="2"/>
  <c r="H137" i="2"/>
  <c r="I138" i="2"/>
  <c r="H141" i="2"/>
  <c r="H142" i="2"/>
  <c r="M157" i="2"/>
  <c r="M159" i="2" s="1"/>
  <c r="M168" i="2"/>
  <c r="M169" i="2" s="1"/>
  <c r="M77" i="2"/>
  <c r="M138" i="2"/>
  <c r="M70" i="2"/>
  <c r="M88" i="2"/>
  <c r="M89" i="2"/>
  <c r="K106" i="2"/>
  <c r="K117" i="2" s="1"/>
  <c r="I107" i="2"/>
  <c r="I114" i="2"/>
  <c r="M134" i="2"/>
  <c r="M135" i="2"/>
  <c r="I142" i="2"/>
  <c r="M142" i="2" s="1"/>
  <c r="H36" i="2"/>
  <c r="H69" i="2"/>
  <c r="M69" i="2" s="1"/>
  <c r="H70" i="2"/>
  <c r="K90" i="2"/>
  <c r="H87" i="2"/>
  <c r="H110" i="2"/>
  <c r="M110" i="2" s="1"/>
  <c r="H133" i="2"/>
  <c r="H144" i="2"/>
  <c r="M144" i="2" s="1"/>
  <c r="M76" i="2"/>
  <c r="J34" i="2"/>
  <c r="I34" i="2"/>
  <c r="M34" i="2" s="1"/>
  <c r="G36" i="2"/>
  <c r="M114" i="2"/>
  <c r="J36" i="2"/>
  <c r="M83" i="2"/>
  <c r="K152" i="2"/>
  <c r="G24" i="2"/>
  <c r="I15" i="2"/>
  <c r="M15" i="2" s="1"/>
  <c r="H15" i="2"/>
  <c r="J15" i="2"/>
  <c r="M87" i="2"/>
  <c r="J18" i="2"/>
  <c r="J21" i="2"/>
  <c r="J71" i="2"/>
  <c r="J78" i="2" s="1"/>
  <c r="J72" i="2"/>
  <c r="G78" i="2"/>
  <c r="J86" i="2"/>
  <c r="J108" i="2"/>
  <c r="J112" i="2"/>
  <c r="J115" i="2"/>
  <c r="J116" i="2"/>
  <c r="J126" i="2"/>
  <c r="J130" i="2" s="1"/>
  <c r="J132" i="2"/>
  <c r="J136" i="2"/>
  <c r="M136" i="2" s="1"/>
  <c r="J143" i="2"/>
  <c r="J145" i="2"/>
  <c r="H18" i="2"/>
  <c r="I20" i="2"/>
  <c r="M20" i="2" s="1"/>
  <c r="H21" i="2"/>
  <c r="I33" i="2"/>
  <c r="I35" i="2"/>
  <c r="M35" i="2" s="1"/>
  <c r="I68" i="2"/>
  <c r="H71" i="2"/>
  <c r="M71" i="2"/>
  <c r="H72" i="2"/>
  <c r="M72" i="2" s="1"/>
  <c r="I73" i="2"/>
  <c r="M73" i="2" s="1"/>
  <c r="I74" i="2"/>
  <c r="I75" i="2"/>
  <c r="M75" i="2" s="1"/>
  <c r="G85" i="2"/>
  <c r="H86" i="2"/>
  <c r="M86" i="2" s="1"/>
  <c r="I87" i="2"/>
  <c r="J106" i="2"/>
  <c r="H108" i="2"/>
  <c r="H117" i="2" s="1"/>
  <c r="I109" i="2"/>
  <c r="M109" i="2" s="1"/>
  <c r="H112" i="2"/>
  <c r="M112" i="2"/>
  <c r="I113" i="2"/>
  <c r="M113" i="2" s="1"/>
  <c r="H115" i="2"/>
  <c r="H116" i="2"/>
  <c r="M116" i="2"/>
  <c r="H126" i="2"/>
  <c r="H130" i="2" s="1"/>
  <c r="H132" i="2"/>
  <c r="H139" i="2" s="1"/>
  <c r="I133" i="2"/>
  <c r="I139" i="2" s="1"/>
  <c r="H136" i="2"/>
  <c r="I137" i="2"/>
  <c r="I141" i="2"/>
  <c r="I146" i="2" s="1"/>
  <c r="H143" i="2"/>
  <c r="M143" i="2"/>
  <c r="H145" i="2"/>
  <c r="M18" i="2"/>
  <c r="M21" i="2"/>
  <c r="G139" i="2"/>
  <c r="G152" i="2" s="1"/>
  <c r="I126" i="2"/>
  <c r="I130" i="2" s="1"/>
  <c r="J141" i="2"/>
  <c r="M107" i="2" l="1"/>
  <c r="H146" i="2"/>
  <c r="H152" i="2" s="1"/>
  <c r="M137" i="2"/>
  <c r="M132" i="2"/>
  <c r="M106" i="2"/>
  <c r="J139" i="2"/>
  <c r="M115" i="2"/>
  <c r="M108" i="2"/>
  <c r="M74" i="2"/>
  <c r="H78" i="2"/>
  <c r="M133" i="2"/>
  <c r="M139" i="2" s="1"/>
  <c r="H24" i="2"/>
  <c r="I36" i="2"/>
  <c r="M33" i="2"/>
  <c r="M36" i="2" s="1"/>
  <c r="J146" i="2"/>
  <c r="M126" i="2"/>
  <c r="M130" i="2" s="1"/>
  <c r="J117" i="2"/>
  <c r="H85" i="2"/>
  <c r="H90" i="2" s="1"/>
  <c r="J85" i="2"/>
  <c r="J90" i="2" s="1"/>
  <c r="G90" i="2"/>
  <c r="I85" i="2"/>
  <c r="I90" i="2" s="1"/>
  <c r="I78" i="2"/>
  <c r="M141" i="2"/>
  <c r="I24" i="2"/>
  <c r="M145" i="2"/>
  <c r="I152" i="2"/>
  <c r="M68" i="2"/>
  <c r="J24" i="2"/>
  <c r="I117" i="2"/>
  <c r="M24" i="2"/>
  <c r="M117" i="2" l="1"/>
  <c r="M78" i="2"/>
  <c r="J152" i="2"/>
  <c r="M85" i="2"/>
  <c r="M90" i="2" s="1"/>
  <c r="M146" i="2"/>
  <c r="M152" i="2" s="1"/>
</calcChain>
</file>

<file path=xl/sharedStrings.xml><?xml version="1.0" encoding="utf-8"?>
<sst xmlns="http://schemas.openxmlformats.org/spreadsheetml/2006/main" count="407" uniqueCount="126">
  <si>
    <t>ALCALDIA MUNICIPAL DE SAN ISIDRO</t>
  </si>
  <si>
    <t>PRESUPUESTO MUNICIPAL</t>
  </si>
  <si>
    <t>EJERCICIO FISCAL 2018</t>
  </si>
  <si>
    <t>CUADRO DE INGRESOS</t>
  </si>
  <si>
    <t>INGRESO POR RUBRO PRESUPUESTARIO</t>
  </si>
  <si>
    <t>INGRESOS</t>
  </si>
  <si>
    <t>TOTAL</t>
  </si>
  <si>
    <t>RUBRO</t>
  </si>
  <si>
    <t>NOMBRE DEL RUBRO</t>
  </si>
  <si>
    <t xml:space="preserve">IMPUESTOS  </t>
  </si>
  <si>
    <t>TASAS Y DERECHOS</t>
  </si>
  <si>
    <t>VENTA DE BIENES Y SERVICIOS</t>
  </si>
  <si>
    <t>INGRESOS FINANCIEROS Y OTROS</t>
  </si>
  <si>
    <t>TRANSFERENCIAS CORRIENTES  FODES 25%</t>
  </si>
  <si>
    <t>TRANSFERENCIAS DE CAPITAL FODES 75%</t>
  </si>
  <si>
    <t>ENDEUDAMIENTO PUBLICO</t>
  </si>
  <si>
    <t>SALDO DE AÑOS ANTERIORES</t>
  </si>
  <si>
    <t>EGRESO POR RUBRO PRESUPUESTARIO</t>
  </si>
  <si>
    <t>EGRESOS</t>
  </si>
  <si>
    <t>REMUNERACIONES</t>
  </si>
  <si>
    <t>ADQUISICIONES DE BIENES Y SERVICIOS</t>
  </si>
  <si>
    <t>GASTOS FINANCIEROS Y OTROS</t>
  </si>
  <si>
    <t>TRANSFERENCIAS CORRIENTES</t>
  </si>
  <si>
    <t>INVERSIONES</t>
  </si>
  <si>
    <t>AMORTIZACION DEL ENDEUDAMIENTO PUBLICO</t>
  </si>
  <si>
    <t>SALDOS DE AÑOS ANTERIORES</t>
  </si>
  <si>
    <t>61</t>
  </si>
  <si>
    <t xml:space="preserve">      ALCALDIA MUNICIPAL DE SAN ISIDRO</t>
  </si>
  <si>
    <t xml:space="preserve">          DEPARTAMENTO DE CABAÑAS</t>
  </si>
  <si>
    <t>PRESUPUESTO MUNICIPAL 2018</t>
  </si>
  <si>
    <t>LINEA: 0101</t>
  </si>
  <si>
    <t>DIETA AL CONCEJO MUNICIPAL</t>
  </si>
  <si>
    <t>Nº</t>
  </si>
  <si>
    <t>NOMBRES</t>
  </si>
  <si>
    <t>CARGO</t>
  </si>
  <si>
    <t>SISTEMA DE REMUNERACION</t>
  </si>
  <si>
    <t>DIETA</t>
  </si>
  <si>
    <t>APORTACIONES ANUALES</t>
  </si>
  <si>
    <t>F.F.</t>
  </si>
  <si>
    <t>MENSUAL</t>
  </si>
  <si>
    <t>ANUAL</t>
  </si>
  <si>
    <t>ISSS 7.5%</t>
  </si>
  <si>
    <t>INSAFORP</t>
  </si>
  <si>
    <t>AFP 7.75%</t>
  </si>
  <si>
    <t>AGUINALDO</t>
  </si>
  <si>
    <t>Primer Regidor Propietario</t>
  </si>
  <si>
    <t>Ley de Salario</t>
  </si>
  <si>
    <t>FODES 25%</t>
  </si>
  <si>
    <t>Segundo Regidor Propietario</t>
  </si>
  <si>
    <t>Tercer Regidor Propietario</t>
  </si>
  <si>
    <t>Cuarto Regidor Propietario</t>
  </si>
  <si>
    <t>Primer Regidor Suplente</t>
  </si>
  <si>
    <t>Segunda Regidora Suplente</t>
  </si>
  <si>
    <t>Tercer Regidor suplente</t>
  </si>
  <si>
    <t>Cuarta Regidora Suplente</t>
  </si>
  <si>
    <t>Sindico Municipal</t>
  </si>
  <si>
    <t>SUELDOS DIRECCION SUPERIOR</t>
  </si>
  <si>
    <t>CARGOS</t>
  </si>
  <si>
    <t xml:space="preserve">SUELDO </t>
  </si>
  <si>
    <t>Alcalde Municipal</t>
  </si>
  <si>
    <t>Ley de Salarios</t>
  </si>
  <si>
    <t>Secretaria Municipal y Encargada de UACI</t>
  </si>
  <si>
    <t>Jefe Operativo y Encargado del Control de Combustible y Vehiculos.</t>
  </si>
  <si>
    <t>LINEA: 0102 SUELDOS DIRECCION ADMINISTRATIVA, TRIBUTARIA Y FINANCIERA</t>
  </si>
  <si>
    <t>AFP 6.75%</t>
  </si>
  <si>
    <t>Jefe UACI</t>
  </si>
  <si>
    <t>F.P.</t>
  </si>
  <si>
    <t>Asistente de U.A.C.I. y Gesión de proyectos.</t>
  </si>
  <si>
    <t>Tesorera Municipal</t>
  </si>
  <si>
    <t>Auxiliar de Tesorería Y Encargado del Activo Fijo</t>
  </si>
  <si>
    <t>LCAM</t>
  </si>
  <si>
    <t>Jefe de Presupuesto</t>
  </si>
  <si>
    <t>Contadora Municipal</t>
  </si>
  <si>
    <t>Jefe REF, Delegado Contravencional y Oficial de Información y Registrador de la LCAM.</t>
  </si>
  <si>
    <t>Jefe UATM</t>
  </si>
  <si>
    <t>Encargada de Cuentas Corrientes y Recuperación de Mora</t>
  </si>
  <si>
    <t>Enc. del Archivo, Gestión Documental y Equipo Informatico.</t>
  </si>
  <si>
    <t xml:space="preserve">TOTAL </t>
  </si>
  <si>
    <t>LINEA: 0201 SUELDOS SERVICIOS INTERNOS</t>
  </si>
  <si>
    <t>Atención al Cliente, Encargado del Fondo Circulante y  Conciliaciones Bancarias.</t>
  </si>
  <si>
    <t>Unidad Municipal de la Mujer</t>
  </si>
  <si>
    <t>Encargada de Servicios de Ornato y Limpieza</t>
  </si>
  <si>
    <t>Servicios Varios</t>
  </si>
  <si>
    <t>Auxiliar de la biblioteca y adulto mayor.</t>
  </si>
  <si>
    <t>Contrato</t>
  </si>
  <si>
    <t>Encargada de la biblioteca y adulto mayor</t>
  </si>
  <si>
    <t>Encargado de la Unidad de la Niñes y Adolescencia</t>
  </si>
  <si>
    <t>LINEA: 0202 SUELDOS SERVICIOS EXTERNOS</t>
  </si>
  <si>
    <t>Encargado de la Unidad de Medio Ambiente</t>
  </si>
  <si>
    <t>Encargado de Promoción Social y participacion ciudadana.</t>
  </si>
  <si>
    <t>Aux. Promocion Social y participacion ciudadana.</t>
  </si>
  <si>
    <t>Auxiliar Promocion Social y Participacion Ciudadana.</t>
  </si>
  <si>
    <t>F.P</t>
  </si>
  <si>
    <t>Encargado de Servicios Municipales</t>
  </si>
  <si>
    <t>Auxiliar de Servicios Municipales</t>
  </si>
  <si>
    <t>Seguridad</t>
  </si>
  <si>
    <t>Motorista Area Administrativa.</t>
  </si>
  <si>
    <t>Motor.Cam. Sisterna</t>
  </si>
  <si>
    <t>FODES 75%</t>
  </si>
  <si>
    <t>Auxiliar Camion Recolector</t>
  </si>
  <si>
    <t xml:space="preserve">LINEA 0301: SUELDOS PROYECTOS </t>
  </si>
  <si>
    <t xml:space="preserve">APORTACIONES ANUALES </t>
  </si>
  <si>
    <t>FOMENTO AL DEPORTE EN PREVENCION A LA VIOLENCIA</t>
  </si>
  <si>
    <t>Encargado de Mantenimiento de Polideportivo</t>
  </si>
  <si>
    <t>Encargado Unidad de Deportes</t>
  </si>
  <si>
    <r>
      <t xml:space="preserve">Unidad de Deportes </t>
    </r>
    <r>
      <rPr>
        <sz val="10"/>
        <color indexed="62"/>
        <rFont val="Arial"/>
        <family val="2"/>
      </rPr>
      <t>(Eventual)</t>
    </r>
  </si>
  <si>
    <t>SUB-TOTAL</t>
  </si>
  <si>
    <t>SEGUIMIENTO A LA SEGURIDAD EN PREVENCION DE LA VIOLENCIA EN SAN ISIDRO 2018</t>
  </si>
  <si>
    <t>Miembro del CA.M.</t>
  </si>
  <si>
    <t>Jefe CAM</t>
  </si>
  <si>
    <t>Subjefe del CAM</t>
  </si>
  <si>
    <t xml:space="preserve">BARRIDO, RECOLECCION Y DISPOSICION FINAL DE DESECHOS SOLIDOS </t>
  </si>
  <si>
    <t>Auxiliar camion Recolector de Desechos solidos</t>
  </si>
  <si>
    <t>Motorista camion recolector.</t>
  </si>
  <si>
    <t>Barrendero</t>
  </si>
  <si>
    <t>ABASTACEMIENTO DE AGUA POTABLE EN COMUNIDADES Y CASERIOS DEL MUNICIPIO DE SAN ISIDRO</t>
  </si>
  <si>
    <r>
      <t xml:space="preserve">Locutor Radio Municipal </t>
    </r>
    <r>
      <rPr>
        <sz val="10"/>
        <color indexed="62"/>
        <rFont val="Arial"/>
        <family val="2"/>
      </rPr>
      <t>(Eventual)</t>
    </r>
  </si>
  <si>
    <t xml:space="preserve">SERVICIOS PROFESIONALES INDEPENDIENTES </t>
  </si>
  <si>
    <t>HONORARIOS</t>
  </si>
  <si>
    <t>Auditor Interno</t>
  </si>
  <si>
    <t>Asesora Municipal</t>
  </si>
  <si>
    <t>LINEA: 0301</t>
  </si>
  <si>
    <t>SERVICIOS PROFESIONALES INDEPENDIENTES</t>
  </si>
  <si>
    <t>SUELDOS</t>
  </si>
  <si>
    <t>PRE-INVERSION</t>
  </si>
  <si>
    <t>Unidad de Planeamiento y Desarrollo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</si>
</sst>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5" formatCode="_-* #,##0.00_-;\-* #,##0.00_-;_-* &quot;-&quot;??_-;_-@_-"/>
    <numFmt numFmtId="166" formatCode="_([$$-440A]* #,##0.00_);_([$$-440A]* \(#,##0.00\);_([$$-440A]* &quot;-&quot;??_);_(@_)"/>
    <numFmt numFmtId="167" formatCode="_-[$$-440A]* #,##0.00_ ;_-[$$-440A]* \-#,##0.00\ ;_-[$$-440A]* &quot;-&quot;??_ ;_-@_ "/>
    <numFmt numFmtId="168" formatCode="[$$-440A]#,##0.00"/>
    <numFmt numFmtId="169" formatCode="_([$$-409]* #,##0.00_);_([$$-409]* \(#,##0.00\);_([$$-409]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b/>
      <u/>
      <sz val="11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9"/>
      <name val="Arial"/>
      <family val="2"/>
    </font>
    <font>
      <b/>
      <sz val="9"/>
      <name val="Arial"/>
      <family val="2"/>
    </font>
    <font>
      <b/>
      <sz val="10"/>
      <color rgb="FF0070C0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indexed="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3"/>
      </top>
      <bottom/>
      <diagonal/>
    </border>
    <border>
      <left/>
      <right/>
      <top/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 applyProtection="1">
      <alignment horizontal="center"/>
      <protection hidden="1"/>
    </xf>
    <xf numFmtId="49" fontId="4" fillId="0" borderId="0" xfId="0" applyNumberFormat="1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4" fillId="2" borderId="1" xfId="0" applyFont="1" applyFill="1" applyBorder="1" applyAlignment="1" applyProtection="1">
      <alignment horizontal="center"/>
      <protection hidden="1"/>
    </xf>
    <xf numFmtId="0" fontId="4" fillId="2" borderId="2" xfId="0" applyFont="1" applyFill="1" applyBorder="1" applyAlignment="1" applyProtection="1">
      <alignment horizontal="center"/>
      <protection hidden="1"/>
    </xf>
    <xf numFmtId="0" fontId="6" fillId="2" borderId="3" xfId="0" applyFont="1" applyFill="1" applyBorder="1" applyAlignment="1" applyProtection="1">
      <alignment horizontal="center" vertical="center" wrapText="1"/>
      <protection hidden="1"/>
    </xf>
    <xf numFmtId="0" fontId="6" fillId="2" borderId="1" xfId="0" applyFont="1" applyFill="1" applyBorder="1" applyAlignment="1" applyProtection="1">
      <alignment horizontal="center"/>
      <protection hidden="1"/>
    </xf>
    <xf numFmtId="0" fontId="6" fillId="2" borderId="4" xfId="0" applyFont="1" applyFill="1" applyBorder="1" applyAlignment="1" applyProtection="1">
      <alignment horizontal="center"/>
      <protection hidden="1"/>
    </xf>
    <xf numFmtId="0" fontId="6" fillId="2" borderId="5" xfId="0" applyFont="1" applyFill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/>
      <protection hidden="1"/>
    </xf>
    <xf numFmtId="0" fontId="6" fillId="0" borderId="7" xfId="0" applyFont="1" applyBorder="1" applyAlignment="1" applyProtection="1">
      <alignment horizontal="left"/>
      <protection hidden="1"/>
    </xf>
    <xf numFmtId="44" fontId="7" fillId="0" borderId="8" xfId="1" applyFont="1" applyFill="1" applyBorder="1" applyProtection="1">
      <protection hidden="1"/>
    </xf>
    <xf numFmtId="0" fontId="3" fillId="0" borderId="6" xfId="0" applyFont="1" applyBorder="1" applyAlignment="1" applyProtection="1">
      <alignment horizontal="center"/>
      <protection hidden="1"/>
    </xf>
    <xf numFmtId="0" fontId="3" fillId="0" borderId="7" xfId="0" applyFont="1" applyBorder="1" applyProtection="1">
      <protection hidden="1"/>
    </xf>
    <xf numFmtId="44" fontId="7" fillId="0" borderId="6" xfId="1" applyFont="1" applyFill="1" applyBorder="1" applyProtection="1">
      <protection hidden="1"/>
    </xf>
    <xf numFmtId="0" fontId="6" fillId="0" borderId="7" xfId="0" applyFont="1" applyBorder="1" applyProtection="1">
      <protection hidden="1"/>
    </xf>
    <xf numFmtId="44" fontId="6" fillId="0" borderId="6" xfId="1" applyFont="1" applyFill="1" applyBorder="1" applyAlignment="1">
      <alignment horizontal="center"/>
    </xf>
    <xf numFmtId="44" fontId="7" fillId="0" borderId="6" xfId="1" applyFont="1" applyFill="1" applyBorder="1"/>
    <xf numFmtId="44" fontId="6" fillId="0" borderId="9" xfId="1" applyFont="1" applyFill="1" applyBorder="1" applyAlignment="1">
      <alignment horizontal="center"/>
    </xf>
    <xf numFmtId="0" fontId="8" fillId="0" borderId="1" xfId="0" applyFont="1" applyFill="1" applyBorder="1" applyProtection="1">
      <protection hidden="1"/>
    </xf>
    <xf numFmtId="0" fontId="8" fillId="0" borderId="4" xfId="0" applyFont="1" applyFill="1" applyBorder="1" applyAlignment="1" applyProtection="1">
      <alignment horizontal="center"/>
      <protection hidden="1"/>
    </xf>
    <xf numFmtId="44" fontId="6" fillId="0" borderId="10" xfId="1" applyFont="1" applyFill="1" applyBorder="1" applyProtection="1">
      <protection hidden="1"/>
    </xf>
    <xf numFmtId="0" fontId="4" fillId="3" borderId="1" xfId="0" applyFont="1" applyFill="1" applyBorder="1" applyAlignment="1" applyProtection="1">
      <alignment horizontal="center"/>
      <protection hidden="1"/>
    </xf>
    <xf numFmtId="0" fontId="4" fillId="3" borderId="2" xfId="0" applyFont="1" applyFill="1" applyBorder="1" applyAlignment="1" applyProtection="1">
      <alignment horizontal="center"/>
      <protection hidden="1"/>
    </xf>
    <xf numFmtId="0" fontId="6" fillId="3" borderId="8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center"/>
      <protection hidden="1"/>
    </xf>
    <xf numFmtId="0" fontId="6" fillId="3" borderId="4" xfId="0" applyFont="1" applyFill="1" applyBorder="1" applyAlignment="1" applyProtection="1">
      <alignment horizontal="center"/>
      <protection hidden="1"/>
    </xf>
    <xf numFmtId="0" fontId="6" fillId="3" borderId="9" xfId="0" applyFont="1" applyFill="1" applyBorder="1" applyAlignment="1" applyProtection="1">
      <alignment horizontal="center" vertical="center" wrapText="1"/>
      <protection hidden="1"/>
    </xf>
    <xf numFmtId="0" fontId="6" fillId="0" borderId="7" xfId="0" applyFont="1" applyBorder="1" applyAlignment="1" applyProtection="1">
      <alignment horizontal="center"/>
      <protection hidden="1"/>
    </xf>
    <xf numFmtId="0" fontId="6" fillId="0" borderId="6" xfId="0" applyFont="1" applyBorder="1" applyProtection="1">
      <protection hidden="1"/>
    </xf>
    <xf numFmtId="44" fontId="7" fillId="0" borderId="8" xfId="1" applyFont="1" applyBorder="1" applyProtection="1">
      <protection hidden="1"/>
    </xf>
    <xf numFmtId="44" fontId="7" fillId="0" borderId="6" xfId="1" applyFont="1" applyBorder="1" applyProtection="1">
      <protection hidden="1"/>
    </xf>
    <xf numFmtId="0" fontId="3" fillId="0" borderId="7" xfId="0" applyFont="1" applyBorder="1" applyAlignment="1" applyProtection="1">
      <alignment horizontal="center"/>
      <protection hidden="1"/>
    </xf>
    <xf numFmtId="0" fontId="9" fillId="0" borderId="6" xfId="0" applyFont="1" applyBorder="1" applyProtection="1">
      <protection hidden="1"/>
    </xf>
    <xf numFmtId="44" fontId="3" fillId="0" borderId="6" xfId="1" applyFont="1" applyBorder="1" applyProtection="1">
      <protection hidden="1"/>
    </xf>
    <xf numFmtId="44" fontId="6" fillId="0" borderId="4" xfId="1" applyFont="1" applyFill="1" applyBorder="1" applyProtection="1">
      <protection hidden="1"/>
    </xf>
    <xf numFmtId="165" fontId="3" fillId="0" borderId="0" xfId="0" applyNumberFormat="1" applyFont="1"/>
    <xf numFmtId="0" fontId="10" fillId="0" borderId="0" xfId="0" applyFont="1" applyFill="1" applyAlignment="1">
      <alignment horizontal="center"/>
    </xf>
    <xf numFmtId="0" fontId="11" fillId="0" borderId="0" xfId="0" applyFont="1"/>
    <xf numFmtId="0" fontId="10" fillId="0" borderId="0" xfId="0" applyFont="1" applyFill="1" applyAlignment="1">
      <alignment horizontal="center" vertical="center"/>
    </xf>
    <xf numFmtId="0" fontId="11" fillId="0" borderId="0" xfId="0" applyFont="1" applyFill="1"/>
    <xf numFmtId="0" fontId="12" fillId="0" borderId="0" xfId="0" applyFont="1" applyFill="1"/>
    <xf numFmtId="0" fontId="7" fillId="0" borderId="0" xfId="0" applyFont="1" applyFill="1"/>
    <xf numFmtId="166" fontId="11" fillId="0" borderId="0" xfId="1" applyNumberFormat="1" applyFont="1" applyFill="1" applyBorder="1" applyAlignment="1">
      <alignment horizontal="center" vertical="center"/>
    </xf>
    <xf numFmtId="167" fontId="11" fillId="0" borderId="0" xfId="0" applyNumberFormat="1" applyFont="1" applyFill="1" applyBorder="1"/>
    <xf numFmtId="0" fontId="7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justify" vertical="center" wrapText="1"/>
    </xf>
    <xf numFmtId="0" fontId="11" fillId="0" borderId="11" xfId="0" applyFont="1" applyFill="1" applyBorder="1" applyAlignment="1">
      <alignment horizontal="justify" vertical="center" wrapText="1"/>
    </xf>
    <xf numFmtId="49" fontId="11" fillId="0" borderId="11" xfId="0" applyNumberFormat="1" applyFont="1" applyFill="1" applyBorder="1" applyAlignment="1">
      <alignment horizontal="center" vertical="center" wrapText="1"/>
    </xf>
    <xf numFmtId="168" fontId="11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/>
    <xf numFmtId="0" fontId="7" fillId="0" borderId="11" xfId="0" applyFont="1" applyFill="1" applyBorder="1" applyAlignment="1">
      <alignment horizontal="center"/>
    </xf>
    <xf numFmtId="168" fontId="7" fillId="0" borderId="1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168" fontId="7" fillId="0" borderId="0" xfId="0" applyNumberFormat="1" applyFont="1" applyFill="1" applyBorder="1" applyAlignment="1">
      <alignment horizontal="center"/>
    </xf>
    <xf numFmtId="166" fontId="11" fillId="0" borderId="0" xfId="0" applyNumberFormat="1" applyFont="1" applyFill="1"/>
    <xf numFmtId="0" fontId="11" fillId="0" borderId="11" xfId="0" applyFont="1" applyFill="1" applyBorder="1" applyAlignment="1">
      <alignment horizontal="center" vertical="center" wrapText="1"/>
    </xf>
    <xf numFmtId="167" fontId="11" fillId="0" borderId="11" xfId="0" applyNumberFormat="1" applyFont="1" applyFill="1" applyBorder="1"/>
    <xf numFmtId="169" fontId="11" fillId="0" borderId="11" xfId="1" applyNumberFormat="1" applyFont="1" applyFill="1" applyBorder="1"/>
    <xf numFmtId="169" fontId="11" fillId="0" borderId="11" xfId="0" applyNumberFormat="1" applyFont="1" applyFill="1" applyBorder="1"/>
    <xf numFmtId="167" fontId="11" fillId="0" borderId="11" xfId="0" applyNumberFormat="1" applyFont="1" applyFill="1" applyBorder="1" applyAlignment="1">
      <alignment horizontal="center"/>
    </xf>
    <xf numFmtId="166" fontId="7" fillId="0" borderId="11" xfId="0" applyNumberFormat="1" applyFont="1" applyFill="1" applyBorder="1"/>
    <xf numFmtId="166" fontId="7" fillId="0" borderId="0" xfId="0" applyNumberFormat="1" applyFont="1" applyFill="1" applyBorder="1"/>
    <xf numFmtId="166" fontId="7" fillId="0" borderId="12" xfId="0" applyNumberFormat="1" applyFont="1" applyFill="1" applyBorder="1" applyAlignment="1">
      <alignment horizontal="center"/>
    </xf>
    <xf numFmtId="168" fontId="11" fillId="0" borderId="0" xfId="0" applyNumberFormat="1" applyFont="1"/>
    <xf numFmtId="0" fontId="7" fillId="0" borderId="0" xfId="0" applyFont="1" applyFill="1" applyBorder="1" applyAlignment="1"/>
    <xf numFmtId="0" fontId="15" fillId="0" borderId="11" xfId="0" applyFont="1" applyFill="1" applyBorder="1" applyAlignment="1">
      <alignment horizontal="justify" vertical="center" wrapText="1"/>
    </xf>
    <xf numFmtId="166" fontId="11" fillId="0" borderId="11" xfId="0" applyNumberFormat="1" applyFont="1" applyFill="1" applyBorder="1"/>
    <xf numFmtId="167" fontId="7" fillId="0" borderId="11" xfId="0" applyNumberFormat="1" applyFont="1" applyFill="1" applyBorder="1"/>
    <xf numFmtId="166" fontId="11" fillId="0" borderId="11" xfId="1" applyNumberFormat="1" applyFont="1" applyFill="1" applyBorder="1" applyAlignment="1">
      <alignment horizontal="center" vertical="center"/>
    </xf>
    <xf numFmtId="167" fontId="11" fillId="0" borderId="11" xfId="0" applyNumberFormat="1" applyFont="1" applyFill="1" applyBorder="1" applyAlignment="1">
      <alignment vertical="center"/>
    </xf>
    <xf numFmtId="166" fontId="11" fillId="0" borderId="11" xfId="0" applyNumberFormat="1" applyFont="1" applyFill="1" applyBorder="1" applyAlignment="1">
      <alignment vertical="center"/>
    </xf>
    <xf numFmtId="0" fontId="15" fillId="0" borderId="11" xfId="0" applyFont="1" applyFill="1" applyBorder="1" applyAlignment="1">
      <alignment horizontal="center" vertical="center" wrapText="1"/>
    </xf>
    <xf numFmtId="166" fontId="11" fillId="0" borderId="11" xfId="1" applyNumberFormat="1" applyFont="1" applyFill="1" applyBorder="1"/>
    <xf numFmtId="2" fontId="11" fillId="0" borderId="11" xfId="0" applyNumberFormat="1" applyFont="1" applyFill="1" applyBorder="1"/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justify" vertical="center" wrapText="1"/>
    </xf>
    <xf numFmtId="0" fontId="11" fillId="0" borderId="0" xfId="0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167" fontId="11" fillId="0" borderId="0" xfId="0" applyNumberFormat="1" applyFont="1" applyFill="1" applyBorder="1" applyAlignment="1">
      <alignment vertical="center"/>
    </xf>
    <xf numFmtId="166" fontId="11" fillId="0" borderId="0" xfId="0" applyNumberFormat="1" applyFont="1" applyFill="1" applyBorder="1" applyAlignment="1">
      <alignment vertical="center"/>
    </xf>
    <xf numFmtId="166" fontId="11" fillId="0" borderId="0" xfId="0" applyNumberFormat="1" applyFont="1" applyFill="1" applyBorder="1"/>
    <xf numFmtId="167" fontId="7" fillId="0" borderId="0" xfId="0" applyNumberFormat="1" applyFont="1" applyFill="1" applyBorder="1"/>
    <xf numFmtId="0" fontId="7" fillId="0" borderId="0" xfId="0" applyFont="1" applyFill="1" applyBorder="1" applyAlignment="1">
      <alignment horizontal="right"/>
    </xf>
    <xf numFmtId="49" fontId="7" fillId="0" borderId="0" xfId="0" applyNumberFormat="1" applyFont="1" applyFill="1" applyBorder="1" applyAlignment="1">
      <alignment horizontal="left"/>
    </xf>
    <xf numFmtId="0" fontId="16" fillId="0" borderId="11" xfId="0" applyFont="1" applyFill="1" applyBorder="1" applyAlignment="1">
      <alignment horizontal="justify" vertical="center" wrapText="1"/>
    </xf>
    <xf numFmtId="49" fontId="16" fillId="0" borderId="11" xfId="0" applyNumberFormat="1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/>
    </xf>
    <xf numFmtId="0" fontId="11" fillId="0" borderId="0" xfId="0" applyFont="1" applyFill="1" applyBorder="1"/>
    <xf numFmtId="0" fontId="7" fillId="0" borderId="11" xfId="0" applyFont="1" applyFill="1" applyBorder="1" applyAlignment="1">
      <alignment horizontal="left"/>
    </xf>
    <xf numFmtId="166" fontId="7" fillId="0" borderId="11" xfId="1" applyNumberFormat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left" vertical="center"/>
    </xf>
    <xf numFmtId="44" fontId="11" fillId="0" borderId="11" xfId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left" vertical="justify" wrapText="1"/>
    </xf>
    <xf numFmtId="0" fontId="7" fillId="0" borderId="11" xfId="0" applyFont="1" applyFill="1" applyBorder="1" applyAlignment="1">
      <alignment horizontal="justify" vertical="center" wrapText="1"/>
    </xf>
    <xf numFmtId="166" fontId="11" fillId="0" borderId="11" xfId="1" applyNumberFormat="1" applyFont="1" applyFill="1" applyBorder="1" applyAlignment="1">
      <alignment horizontal="center"/>
    </xf>
    <xf numFmtId="167" fontId="11" fillId="0" borderId="11" xfId="0" applyNumberFormat="1" applyFont="1" applyFill="1" applyBorder="1" applyAlignment="1"/>
    <xf numFmtId="167" fontId="7" fillId="0" borderId="11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justify" vertical="center" wrapText="1"/>
    </xf>
    <xf numFmtId="0" fontId="11" fillId="0" borderId="14" xfId="0" applyFont="1" applyFill="1" applyBorder="1" applyAlignment="1">
      <alignment horizontal="center" vertical="center" wrapText="1"/>
    </xf>
    <xf numFmtId="49" fontId="11" fillId="0" borderId="14" xfId="0" applyNumberFormat="1" applyFont="1" applyFill="1" applyBorder="1" applyAlignment="1">
      <alignment horizontal="center" vertical="center" wrapText="1"/>
    </xf>
    <xf numFmtId="167" fontId="11" fillId="0" borderId="14" xfId="0" applyNumberFormat="1" applyFont="1" applyFill="1" applyBorder="1"/>
    <xf numFmtId="166" fontId="11" fillId="0" borderId="14" xfId="1" applyNumberFormat="1" applyFont="1" applyFill="1" applyBorder="1"/>
    <xf numFmtId="166" fontId="11" fillId="0" borderId="14" xfId="0" applyNumberFormat="1" applyFont="1" applyFill="1" applyBorder="1"/>
    <xf numFmtId="167" fontId="7" fillId="0" borderId="14" xfId="0" applyNumberFormat="1" applyFont="1" applyFill="1" applyBorder="1"/>
    <xf numFmtId="0" fontId="7" fillId="0" borderId="16" xfId="0" applyFont="1" applyFill="1" applyBorder="1" applyAlignment="1">
      <alignment horizontal="center"/>
    </xf>
    <xf numFmtId="0" fontId="7" fillId="0" borderId="17" xfId="0" applyFont="1" applyFill="1" applyBorder="1" applyAlignment="1">
      <alignment horizontal="center"/>
    </xf>
    <xf numFmtId="0" fontId="7" fillId="0" borderId="18" xfId="0" applyFont="1" applyFill="1" applyBorder="1" applyAlignment="1">
      <alignment horizontal="center"/>
    </xf>
    <xf numFmtId="166" fontId="7" fillId="0" borderId="14" xfId="0" applyNumberFormat="1" applyFont="1" applyFill="1" applyBorder="1"/>
    <xf numFmtId="0" fontId="7" fillId="0" borderId="13" xfId="0" applyFont="1" applyFill="1" applyBorder="1" applyAlignment="1"/>
    <xf numFmtId="0" fontId="7" fillId="0" borderId="14" xfId="0" applyFont="1" applyFill="1" applyBorder="1" applyAlignment="1">
      <alignment horizontal="left" vertical="center"/>
    </xf>
    <xf numFmtId="166" fontId="11" fillId="0" borderId="14" xfId="1" applyNumberFormat="1" applyFont="1" applyFill="1" applyBorder="1" applyAlignment="1">
      <alignment horizontal="center" vertical="center"/>
    </xf>
    <xf numFmtId="166" fontId="11" fillId="0" borderId="14" xfId="1" applyNumberFormat="1" applyFont="1" applyFill="1" applyBorder="1" applyAlignment="1">
      <alignment horizontal="center" vertical="center" wrapText="1"/>
    </xf>
    <xf numFmtId="167" fontId="11" fillId="0" borderId="14" xfId="0" applyNumberFormat="1" applyFont="1" applyFill="1" applyBorder="1" applyAlignment="1">
      <alignment horizontal="center"/>
    </xf>
    <xf numFmtId="166" fontId="7" fillId="0" borderId="14" xfId="1" applyNumberFormat="1" applyFont="1" applyFill="1" applyBorder="1" applyAlignment="1">
      <alignment horizontal="center" vertical="center" wrapText="1"/>
    </xf>
    <xf numFmtId="49" fontId="11" fillId="0" borderId="0" xfId="0" applyNumberFormat="1" applyFont="1"/>
    <xf numFmtId="0" fontId="7" fillId="0" borderId="16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666750</xdr:colOff>
      <xdr:row>3</xdr:row>
      <xdr:rowOff>47625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6EB8DD4-C289-4621-8D1B-AE4860A76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667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1114425</xdr:colOff>
      <xdr:row>0</xdr:row>
      <xdr:rowOff>0</xdr:rowOff>
    </xdr:from>
    <xdr:to>
      <xdr:col>3</xdr:col>
      <xdr:colOff>514350</xdr:colOff>
      <xdr:row>3</xdr:row>
      <xdr:rowOff>66675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AF338A5-3F92-4884-9F25-1AE8238ED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0"/>
          <a:ext cx="876300" cy="695325"/>
        </a:xfrm>
        <a:prstGeom prst="rect">
          <a:avLst/>
        </a:prstGeom>
        <a:solidFill>
          <a:srgbClr val="FFFFFF"/>
        </a:solidFill>
        <a:ln w="3175">
          <a:solidFill>
            <a:srgbClr val="FFFFFF"/>
          </a:solidFill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323850</xdr:colOff>
      <xdr:row>4</xdr:row>
      <xdr:rowOff>171450</xdr:rowOff>
    </xdr:from>
    <xdr:to>
      <xdr:col>12</xdr:col>
      <xdr:colOff>714375</xdr:colOff>
      <xdr:row>10</xdr:row>
      <xdr:rowOff>19050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1BBEBCB4-B30E-4AAD-B41B-0EA6E0FD6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933450"/>
          <a:ext cx="1152525" cy="990600"/>
        </a:xfrm>
        <a:prstGeom prst="rect">
          <a:avLst/>
        </a:prstGeom>
        <a:solidFill>
          <a:srgbClr val="FFFFFF"/>
        </a:solidFill>
        <a:ln w="3175">
          <a:solidFill>
            <a:srgbClr val="FFFFFF"/>
          </a:solidFill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57150</xdr:rowOff>
    </xdr:from>
    <xdr:to>
      <xdr:col>1</xdr:col>
      <xdr:colOff>38100</xdr:colOff>
      <xdr:row>10</xdr:row>
      <xdr:rowOff>47625</xdr:rowOff>
    </xdr:to>
    <xdr:pic>
      <xdr:nvPicPr>
        <xdr:cNvPr id="5" name="3 Imagen">
          <a:extLst>
            <a:ext uri="{FF2B5EF4-FFF2-40B4-BE49-F238E27FC236}">
              <a16:creationId xmlns:a16="http://schemas.microsoft.com/office/drawing/2014/main" id="{53BB7EA7-3963-4323-8F70-E39C72A95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8001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ESUPUESTO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GRESOS"/>
      <sheetName val="ING DETALL"/>
      <sheetName val="DISPONIBILIDAD"/>
      <sheetName val="EGRESOS "/>
      <sheetName val="REMUNERACION"/>
      <sheetName val="DETALLE INVER"/>
      <sheetName val="DEUDA PUBLICA"/>
      <sheetName val="BTS"/>
      <sheetName val="CSN"/>
      <sheetName val="CSP"/>
      <sheetName val="CCB"/>
      <sheetName val="BIT"/>
    </sheetNames>
    <sheetDataSet>
      <sheetData sheetId="0"/>
      <sheetData sheetId="1">
        <row r="19">
          <cell r="L19">
            <v>34320.789047619051</v>
          </cell>
        </row>
        <row r="23">
          <cell r="L23">
            <v>138846.16261904762</v>
          </cell>
        </row>
        <row r="39">
          <cell r="L39">
            <v>14338.166904761903</v>
          </cell>
        </row>
        <row r="41">
          <cell r="L41">
            <v>2765.3150000000001</v>
          </cell>
        </row>
        <row r="47">
          <cell r="L47">
            <v>293120.28999999998</v>
          </cell>
        </row>
        <row r="49">
          <cell r="L49">
            <v>879360.85</v>
          </cell>
        </row>
        <row r="59">
          <cell r="L59">
            <v>163330.32285714289</v>
          </cell>
        </row>
        <row r="63">
          <cell r="H63">
            <v>0</v>
          </cell>
        </row>
      </sheetData>
      <sheetData sheetId="2"/>
      <sheetData sheetId="3"/>
      <sheetData sheetId="4">
        <row r="9">
          <cell r="L9">
            <v>444063.89600000001</v>
          </cell>
        </row>
        <row r="33">
          <cell r="L33">
            <v>341188.25</v>
          </cell>
        </row>
        <row r="96">
          <cell r="L96">
            <v>266207.35288908484</v>
          </cell>
        </row>
        <row r="111">
          <cell r="L111">
            <v>11230.76</v>
          </cell>
        </row>
        <row r="118">
          <cell r="L118">
            <v>219229.37</v>
          </cell>
        </row>
        <row r="139">
          <cell r="L139">
            <v>61211.007110915147</v>
          </cell>
        </row>
        <row r="142">
          <cell r="L142">
            <v>182951.26000000004</v>
          </cell>
        </row>
      </sheetData>
      <sheetData sheetId="5"/>
      <sheetData sheetId="6">
        <row r="191">
          <cell r="G191" t="str">
            <v>SEGUIMIENTO A LA IMPLEMENTACION DE LA RADIO MUNICIPAL EN SAN ISIDRO 2018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DFF1B-9FCB-497A-AF53-7417D469B383}">
  <dimension ref="A1:D45"/>
  <sheetViews>
    <sheetView topLeftCell="A10" workbookViewId="0">
      <selection activeCell="D18" sqref="D18"/>
    </sheetView>
  </sheetViews>
  <sheetFormatPr baseColWidth="10" defaultRowHeight="15" x14ac:dyDescent="0.25"/>
  <cols>
    <col min="1" max="1" width="11.42578125" customWidth="1"/>
    <col min="2" max="2" width="57.7109375" customWidth="1"/>
    <col min="3" max="3" width="24.85546875" customWidth="1"/>
    <col min="4" max="4" width="13.5703125" customWidth="1"/>
  </cols>
  <sheetData>
    <row r="1" spans="1:4" ht="18" x14ac:dyDescent="0.25">
      <c r="A1" s="1" t="s">
        <v>0</v>
      </c>
      <c r="B1" s="1"/>
      <c r="C1" s="1"/>
      <c r="D1" s="2"/>
    </row>
    <row r="2" spans="1:4" ht="15.75" x14ac:dyDescent="0.25">
      <c r="A2" s="3" t="s">
        <v>1</v>
      </c>
      <c r="B2" s="3"/>
      <c r="C2" s="3"/>
      <c r="D2" s="2"/>
    </row>
    <row r="3" spans="1:4" ht="15.75" x14ac:dyDescent="0.25">
      <c r="A3" s="4" t="s">
        <v>2</v>
      </c>
      <c r="B3" s="4"/>
      <c r="C3" s="4"/>
      <c r="D3" s="2"/>
    </row>
    <row r="4" spans="1:4" ht="15.75" x14ac:dyDescent="0.25">
      <c r="A4" s="3" t="s">
        <v>3</v>
      </c>
      <c r="B4" s="3"/>
      <c r="C4" s="3"/>
      <c r="D4" s="2"/>
    </row>
    <row r="5" spans="1:4" ht="15.75" x14ac:dyDescent="0.25">
      <c r="A5" s="5"/>
      <c r="B5" s="5"/>
      <c r="C5" s="5"/>
      <c r="D5" s="2"/>
    </row>
    <row r="6" spans="1:4" ht="15.75" thickBot="1" x14ac:dyDescent="0.3">
      <c r="A6" s="6" t="s">
        <v>4</v>
      </c>
      <c r="B6" s="7"/>
      <c r="C6" s="7"/>
    </row>
    <row r="7" spans="1:4" ht="16.5" thickBot="1" x14ac:dyDescent="0.3">
      <c r="A7" s="8" t="s">
        <v>5</v>
      </c>
      <c r="B7" s="9"/>
      <c r="C7" s="10" t="s">
        <v>6</v>
      </c>
    </row>
    <row r="8" spans="1:4" ht="15.75" thickBot="1" x14ac:dyDescent="0.3">
      <c r="A8" s="11" t="s">
        <v>7</v>
      </c>
      <c r="B8" s="12" t="s">
        <v>8</v>
      </c>
      <c r="C8" s="13"/>
    </row>
    <row r="9" spans="1:4" x14ac:dyDescent="0.25">
      <c r="A9" s="14">
        <v>11</v>
      </c>
      <c r="B9" s="15" t="s">
        <v>9</v>
      </c>
      <c r="C9" s="16">
        <f>+[1]INGRESOS!L19</f>
        <v>34320.789047619051</v>
      </c>
    </row>
    <row r="10" spans="1:4" x14ac:dyDescent="0.25">
      <c r="A10" s="17"/>
      <c r="B10" s="18"/>
      <c r="C10" s="19"/>
    </row>
    <row r="11" spans="1:4" x14ac:dyDescent="0.25">
      <c r="A11" s="14">
        <v>12</v>
      </c>
      <c r="B11" s="20" t="s">
        <v>10</v>
      </c>
      <c r="C11" s="19">
        <f>+[1]INGRESOS!L23</f>
        <v>138846.16261904762</v>
      </c>
    </row>
    <row r="12" spans="1:4" x14ac:dyDescent="0.25">
      <c r="A12" s="17"/>
      <c r="B12" s="18"/>
      <c r="C12" s="19"/>
    </row>
    <row r="13" spans="1:4" x14ac:dyDescent="0.25">
      <c r="A13" s="14">
        <v>14</v>
      </c>
      <c r="B13" s="20" t="s">
        <v>11</v>
      </c>
      <c r="C13" s="21">
        <f>+[1]INGRESOS!L39</f>
        <v>14338.166904761903</v>
      </c>
    </row>
    <row r="14" spans="1:4" x14ac:dyDescent="0.25">
      <c r="A14" s="17"/>
      <c r="B14" s="18"/>
      <c r="C14" s="22"/>
    </row>
    <row r="15" spans="1:4" x14ac:dyDescent="0.25">
      <c r="A15" s="14">
        <v>15</v>
      </c>
      <c r="B15" s="20" t="s">
        <v>12</v>
      </c>
      <c r="C15" s="21">
        <f>+[1]INGRESOS!L41</f>
        <v>2765.3150000000001</v>
      </c>
    </row>
    <row r="16" spans="1:4" x14ac:dyDescent="0.25">
      <c r="A16" s="17"/>
      <c r="B16" s="18"/>
      <c r="C16" s="19"/>
    </row>
    <row r="17" spans="1:3" x14ac:dyDescent="0.25">
      <c r="A17" s="14">
        <v>16</v>
      </c>
      <c r="B17" s="20" t="s">
        <v>13</v>
      </c>
      <c r="C17" s="22">
        <f>+[1]INGRESOS!L47</f>
        <v>293120.28999999998</v>
      </c>
    </row>
    <row r="18" spans="1:3" x14ac:dyDescent="0.25">
      <c r="A18" s="17"/>
      <c r="B18" s="18"/>
      <c r="C18" s="19"/>
    </row>
    <row r="19" spans="1:3" x14ac:dyDescent="0.25">
      <c r="A19" s="14">
        <v>22</v>
      </c>
      <c r="B19" s="20" t="s">
        <v>14</v>
      </c>
      <c r="C19" s="19">
        <f>+[1]INGRESOS!L49</f>
        <v>879360.85</v>
      </c>
    </row>
    <row r="20" spans="1:3" x14ac:dyDescent="0.25">
      <c r="A20" s="17"/>
      <c r="B20" s="18"/>
      <c r="C20" s="19"/>
    </row>
    <row r="21" spans="1:3" x14ac:dyDescent="0.25">
      <c r="A21" s="14">
        <v>31</v>
      </c>
      <c r="B21" s="20" t="s">
        <v>15</v>
      </c>
      <c r="C21" s="19">
        <f>+[1]INGRESOS!H63</f>
        <v>0</v>
      </c>
    </row>
    <row r="22" spans="1:3" x14ac:dyDescent="0.25">
      <c r="A22" s="14"/>
      <c r="B22" s="20"/>
      <c r="C22" s="19"/>
    </row>
    <row r="23" spans="1:3" x14ac:dyDescent="0.25">
      <c r="A23" s="14">
        <v>32</v>
      </c>
      <c r="B23" s="20" t="s">
        <v>16</v>
      </c>
      <c r="C23" s="19">
        <f>+[1]INGRESOS!L59</f>
        <v>163330.32285714289</v>
      </c>
    </row>
    <row r="24" spans="1:3" ht="15.75" thickBot="1" x14ac:dyDescent="0.3">
      <c r="A24" s="14"/>
      <c r="B24" s="20"/>
      <c r="C24" s="23"/>
    </row>
    <row r="25" spans="1:3" ht="15.75" thickBot="1" x14ac:dyDescent="0.3">
      <c r="A25" s="24"/>
      <c r="B25" s="25" t="s">
        <v>6</v>
      </c>
      <c r="C25" s="26">
        <f>SUM(C9:C24)</f>
        <v>1526081.8964285715</v>
      </c>
    </row>
    <row r="26" spans="1:3" x14ac:dyDescent="0.25">
      <c r="A26" s="7"/>
      <c r="B26" s="7"/>
      <c r="C26" s="7"/>
    </row>
    <row r="27" spans="1:3" ht="15.75" thickBot="1" x14ac:dyDescent="0.3">
      <c r="A27" s="6" t="s">
        <v>17</v>
      </c>
      <c r="B27" s="7"/>
      <c r="C27" s="7"/>
    </row>
    <row r="28" spans="1:3" ht="16.5" thickBot="1" x14ac:dyDescent="0.3">
      <c r="A28" s="27" t="s">
        <v>18</v>
      </c>
      <c r="B28" s="28"/>
      <c r="C28" s="29" t="s">
        <v>6</v>
      </c>
    </row>
    <row r="29" spans="1:3" ht="15.75" thickBot="1" x14ac:dyDescent="0.3">
      <c r="A29" s="30" t="s">
        <v>7</v>
      </c>
      <c r="B29" s="31" t="s">
        <v>8</v>
      </c>
      <c r="C29" s="32"/>
    </row>
    <row r="30" spans="1:3" x14ac:dyDescent="0.25">
      <c r="A30" s="33">
        <v>51</v>
      </c>
      <c r="B30" s="34" t="s">
        <v>19</v>
      </c>
      <c r="C30" s="35">
        <f>+'[1]EGRESOS '!L9</f>
        <v>444063.89600000001</v>
      </c>
    </row>
    <row r="31" spans="1:3" x14ac:dyDescent="0.25">
      <c r="A31" s="33"/>
      <c r="B31" s="34"/>
      <c r="C31" s="36"/>
    </row>
    <row r="32" spans="1:3" x14ac:dyDescent="0.25">
      <c r="A32" s="33">
        <v>54</v>
      </c>
      <c r="B32" s="34" t="s">
        <v>20</v>
      </c>
      <c r="C32" s="36">
        <f>+'[1]EGRESOS '!L33</f>
        <v>341188.25</v>
      </c>
    </row>
    <row r="33" spans="1:3" x14ac:dyDescent="0.25">
      <c r="A33" s="33"/>
      <c r="B33" s="34"/>
      <c r="C33" s="36"/>
    </row>
    <row r="34" spans="1:3" x14ac:dyDescent="0.25">
      <c r="A34" s="33">
        <v>55</v>
      </c>
      <c r="B34" s="34" t="s">
        <v>21</v>
      </c>
      <c r="C34" s="36">
        <f>+'[1]EGRESOS '!L96</f>
        <v>266207.35288908484</v>
      </c>
    </row>
    <row r="35" spans="1:3" x14ac:dyDescent="0.25">
      <c r="A35" s="33"/>
      <c r="B35" s="34"/>
      <c r="C35" s="36"/>
    </row>
    <row r="36" spans="1:3" x14ac:dyDescent="0.25">
      <c r="A36" s="33">
        <v>56</v>
      </c>
      <c r="B36" s="34" t="s">
        <v>22</v>
      </c>
      <c r="C36" s="36">
        <f>+'[1]EGRESOS '!L111</f>
        <v>11230.76</v>
      </c>
    </row>
    <row r="37" spans="1:3" x14ac:dyDescent="0.25">
      <c r="A37" s="33"/>
      <c r="B37" s="34"/>
      <c r="C37" s="36"/>
    </row>
    <row r="38" spans="1:3" x14ac:dyDescent="0.25">
      <c r="A38" s="33" t="s">
        <v>26</v>
      </c>
      <c r="B38" s="34" t="s">
        <v>23</v>
      </c>
      <c r="C38" s="36">
        <f>+'[1]EGRESOS '!L118</f>
        <v>219229.37</v>
      </c>
    </row>
    <row r="39" spans="1:3" x14ac:dyDescent="0.25">
      <c r="A39" s="33"/>
      <c r="B39" s="34"/>
      <c r="C39" s="36"/>
    </row>
    <row r="40" spans="1:3" x14ac:dyDescent="0.25">
      <c r="A40" s="33">
        <v>71</v>
      </c>
      <c r="B40" s="34" t="s">
        <v>24</v>
      </c>
      <c r="C40" s="36">
        <f>+'[1]EGRESOS '!L139</f>
        <v>61211.007110915147</v>
      </c>
    </row>
    <row r="41" spans="1:3" x14ac:dyDescent="0.25">
      <c r="A41" s="33"/>
      <c r="B41" s="34"/>
      <c r="C41" s="36"/>
    </row>
    <row r="42" spans="1:3" x14ac:dyDescent="0.25">
      <c r="A42" s="33">
        <v>72</v>
      </c>
      <c r="B42" s="34" t="s">
        <v>25</v>
      </c>
      <c r="C42" s="36">
        <f>+'[1]EGRESOS '!L142</f>
        <v>182951.26000000004</v>
      </c>
    </row>
    <row r="43" spans="1:3" ht="15.75" thickBot="1" x14ac:dyDescent="0.3">
      <c r="A43" s="37"/>
      <c r="B43" s="38"/>
      <c r="C43" s="39"/>
    </row>
    <row r="44" spans="1:3" ht="15.75" thickBot="1" x14ac:dyDescent="0.3">
      <c r="A44" s="24"/>
      <c r="B44" s="25" t="s">
        <v>6</v>
      </c>
      <c r="C44" s="40">
        <f>SUM(C30:C43)</f>
        <v>1526081.8959999999</v>
      </c>
    </row>
    <row r="45" spans="1:3" x14ac:dyDescent="0.25">
      <c r="A45" s="2"/>
      <c r="B45" s="2"/>
      <c r="C45" s="41"/>
    </row>
  </sheetData>
  <mergeCells count="8">
    <mergeCell ref="A28:B28"/>
    <mergeCell ref="C28:C29"/>
    <mergeCell ref="A1:C1"/>
    <mergeCell ref="A2:C2"/>
    <mergeCell ref="A3:C3"/>
    <mergeCell ref="A4:C4"/>
    <mergeCell ref="A7:B7"/>
    <mergeCell ref="C7:C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5F766-24BE-4E1F-9368-D5E15A061A4F}">
  <dimension ref="A1:N170"/>
  <sheetViews>
    <sheetView tabSelected="1" topLeftCell="A151" workbookViewId="0">
      <selection activeCell="B15" sqref="B15"/>
    </sheetView>
  </sheetViews>
  <sheetFormatPr baseColWidth="10" defaultRowHeight="15" x14ac:dyDescent="0.25"/>
  <sheetData>
    <row r="1" spans="1:14" x14ac:dyDescent="0.25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3"/>
    </row>
    <row r="2" spans="1:14" ht="3.75" customHeight="1" x14ac:dyDescent="0.2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3"/>
    </row>
    <row r="3" spans="1:14" ht="13.5" hidden="1" customHeight="1" x14ac:dyDescent="0.2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3"/>
    </row>
    <row r="4" spans="1:14" hidden="1" x14ac:dyDescent="0.2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3"/>
    </row>
    <row r="5" spans="1:14" hidden="1" x14ac:dyDescent="0.25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3"/>
    </row>
    <row r="6" spans="1:14" hidden="1" x14ac:dyDescent="0.25">
      <c r="A6" s="46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3"/>
    </row>
    <row r="7" spans="1:14" x14ac:dyDescent="0.25">
      <c r="A7" s="44" t="s">
        <v>27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3"/>
    </row>
    <row r="8" spans="1:14" x14ac:dyDescent="0.25">
      <c r="A8" s="44" t="s">
        <v>28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3"/>
    </row>
    <row r="9" spans="1:14" ht="17.25" customHeight="1" x14ac:dyDescent="0.25">
      <c r="A9" s="44" t="s">
        <v>29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3"/>
    </row>
    <row r="10" spans="1:14" ht="0.75" customHeight="1" x14ac:dyDescent="0.25">
      <c r="A10" s="44" t="s">
        <v>19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3"/>
    </row>
    <row r="11" spans="1:14" x14ac:dyDescent="0.25">
      <c r="A11" s="45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3"/>
    </row>
    <row r="12" spans="1:14" x14ac:dyDescent="0.25">
      <c r="A12" s="47" t="s">
        <v>30</v>
      </c>
      <c r="B12" s="45"/>
      <c r="C12" s="47" t="s">
        <v>31</v>
      </c>
      <c r="D12" s="45"/>
      <c r="E12" s="45"/>
      <c r="F12" s="45"/>
      <c r="G12" s="45"/>
      <c r="H12" s="45"/>
      <c r="I12" s="45"/>
      <c r="J12" s="45"/>
      <c r="K12" s="48"/>
      <c r="L12" s="49"/>
      <c r="M12" s="49"/>
    </row>
    <row r="13" spans="1:14" x14ac:dyDescent="0.25">
      <c r="A13" s="50" t="s">
        <v>32</v>
      </c>
      <c r="B13" s="50" t="s">
        <v>33</v>
      </c>
      <c r="C13" s="50" t="s">
        <v>34</v>
      </c>
      <c r="D13" s="51" t="s">
        <v>35</v>
      </c>
      <c r="E13" s="52" t="s">
        <v>36</v>
      </c>
      <c r="F13" s="52"/>
      <c r="G13" s="52"/>
      <c r="H13" s="50" t="s">
        <v>37</v>
      </c>
      <c r="I13" s="50"/>
      <c r="J13" s="50"/>
      <c r="K13" s="50"/>
      <c r="L13" s="50"/>
      <c r="M13" s="50" t="s">
        <v>6</v>
      </c>
    </row>
    <row r="14" spans="1:14" x14ac:dyDescent="0.25">
      <c r="A14" s="50"/>
      <c r="B14" s="50"/>
      <c r="C14" s="50"/>
      <c r="D14" s="51"/>
      <c r="E14" s="53" t="s">
        <v>38</v>
      </c>
      <c r="F14" s="53" t="s">
        <v>39</v>
      </c>
      <c r="G14" s="53" t="s">
        <v>40</v>
      </c>
      <c r="H14" s="54" t="s">
        <v>41</v>
      </c>
      <c r="I14" s="54" t="s">
        <v>42</v>
      </c>
      <c r="J14" s="54" t="s">
        <v>43</v>
      </c>
      <c r="K14" s="54" t="s">
        <v>44</v>
      </c>
      <c r="L14" s="53" t="s">
        <v>38</v>
      </c>
      <c r="M14" s="50"/>
    </row>
    <row r="15" spans="1:14" ht="38.25" x14ac:dyDescent="0.25">
      <c r="A15" s="55">
        <v>1</v>
      </c>
      <c r="B15" s="56"/>
      <c r="C15" s="57" t="s">
        <v>45</v>
      </c>
      <c r="D15" s="58" t="s">
        <v>46</v>
      </c>
      <c r="E15" s="58" t="s">
        <v>47</v>
      </c>
      <c r="F15" s="59">
        <v>525</v>
      </c>
      <c r="G15" s="59">
        <f t="shared" ref="G15:G23" si="0">+F15*12</f>
        <v>6300</v>
      </c>
      <c r="H15" s="59">
        <f>+G15*0.075</f>
        <v>472.5</v>
      </c>
      <c r="I15" s="59">
        <f>+G15*0.01</f>
        <v>63</v>
      </c>
      <c r="J15" s="59">
        <f>+G15*0.0775</f>
        <v>488.25</v>
      </c>
      <c r="K15" s="60"/>
      <c r="L15" s="58" t="s">
        <v>47</v>
      </c>
      <c r="M15" s="59">
        <f t="shared" ref="M15:M23" si="1">SUM(H15:K15)+G15</f>
        <v>7323.75</v>
      </c>
    </row>
    <row r="16" spans="1:14" ht="38.25" x14ac:dyDescent="0.25">
      <c r="A16" s="55">
        <f>+A15+1</f>
        <v>2</v>
      </c>
      <c r="B16" s="56"/>
      <c r="C16" s="57" t="s">
        <v>48</v>
      </c>
      <c r="D16" s="58" t="s">
        <v>46</v>
      </c>
      <c r="E16" s="58" t="s">
        <v>47</v>
      </c>
      <c r="F16" s="59">
        <v>525</v>
      </c>
      <c r="G16" s="59">
        <f t="shared" si="0"/>
        <v>6300</v>
      </c>
      <c r="H16" s="59"/>
      <c r="I16" s="59"/>
      <c r="J16" s="59"/>
      <c r="K16" s="60"/>
      <c r="L16" s="58" t="s">
        <v>47</v>
      </c>
      <c r="M16" s="59">
        <f t="shared" si="1"/>
        <v>6300</v>
      </c>
    </row>
    <row r="17" spans="1:13" ht="38.25" x14ac:dyDescent="0.25">
      <c r="A17" s="55">
        <f>+A16+1</f>
        <v>3</v>
      </c>
      <c r="B17" s="56"/>
      <c r="C17" s="57" t="s">
        <v>49</v>
      </c>
      <c r="D17" s="58" t="s">
        <v>46</v>
      </c>
      <c r="E17" s="58" t="s">
        <v>47</v>
      </c>
      <c r="F17" s="59">
        <v>525</v>
      </c>
      <c r="G17" s="59">
        <f t="shared" si="0"/>
        <v>6300</v>
      </c>
      <c r="H17" s="59"/>
      <c r="I17" s="59"/>
      <c r="J17" s="59"/>
      <c r="K17" s="60"/>
      <c r="L17" s="58" t="s">
        <v>47</v>
      </c>
      <c r="M17" s="59">
        <f t="shared" si="1"/>
        <v>6300</v>
      </c>
    </row>
    <row r="18" spans="1:13" ht="38.25" x14ac:dyDescent="0.25">
      <c r="A18" s="55">
        <f>+A17+1</f>
        <v>4</v>
      </c>
      <c r="B18" s="56"/>
      <c r="C18" s="57" t="s">
        <v>50</v>
      </c>
      <c r="D18" s="58" t="s">
        <v>46</v>
      </c>
      <c r="E18" s="58" t="s">
        <v>47</v>
      </c>
      <c r="F18" s="59">
        <v>525</v>
      </c>
      <c r="G18" s="59">
        <f>+F18*8</f>
        <v>4200</v>
      </c>
      <c r="H18" s="59">
        <f>+G18*0.075</f>
        <v>315</v>
      </c>
      <c r="I18" s="59">
        <f>+G18*0.01</f>
        <v>42</v>
      </c>
      <c r="J18" s="59">
        <f>+G18*0.0775</f>
        <v>325.5</v>
      </c>
      <c r="K18" s="60"/>
      <c r="L18" s="58" t="s">
        <v>47</v>
      </c>
      <c r="M18" s="59">
        <f t="shared" si="1"/>
        <v>4882.5</v>
      </c>
    </row>
    <row r="19" spans="1:13" ht="38.25" x14ac:dyDescent="0.25">
      <c r="A19" s="55">
        <v>5</v>
      </c>
      <c r="B19" s="56"/>
      <c r="C19" s="57" t="s">
        <v>51</v>
      </c>
      <c r="D19" s="58" t="s">
        <v>46</v>
      </c>
      <c r="E19" s="58" t="s">
        <v>47</v>
      </c>
      <c r="F19" s="59">
        <v>400</v>
      </c>
      <c r="G19" s="59">
        <f t="shared" si="0"/>
        <v>4800</v>
      </c>
      <c r="H19" s="59"/>
      <c r="I19" s="59"/>
      <c r="J19" s="59"/>
      <c r="K19" s="60"/>
      <c r="L19" s="58" t="s">
        <v>47</v>
      </c>
      <c r="M19" s="59">
        <f t="shared" si="1"/>
        <v>4800</v>
      </c>
    </row>
    <row r="20" spans="1:13" ht="38.25" x14ac:dyDescent="0.25">
      <c r="A20" s="55">
        <v>6</v>
      </c>
      <c r="B20" s="56"/>
      <c r="C20" s="57" t="s">
        <v>52</v>
      </c>
      <c r="D20" s="58" t="s">
        <v>46</v>
      </c>
      <c r="E20" s="58" t="s">
        <v>47</v>
      </c>
      <c r="F20" s="59">
        <v>400</v>
      </c>
      <c r="G20" s="59">
        <f>+F20*8</f>
        <v>3200</v>
      </c>
      <c r="H20" s="59">
        <f>+G20*0.075</f>
        <v>240</v>
      </c>
      <c r="I20" s="59">
        <f>+G20*0.01</f>
        <v>32</v>
      </c>
      <c r="J20" s="59">
        <f>+G20*0.0775</f>
        <v>248</v>
      </c>
      <c r="K20" s="60"/>
      <c r="L20" s="58" t="s">
        <v>47</v>
      </c>
      <c r="M20" s="59">
        <f t="shared" si="1"/>
        <v>3720</v>
      </c>
    </row>
    <row r="21" spans="1:13" ht="38.25" x14ac:dyDescent="0.25">
      <c r="A21" s="55">
        <v>7</v>
      </c>
      <c r="B21" s="56"/>
      <c r="C21" s="57" t="s">
        <v>53</v>
      </c>
      <c r="D21" s="58" t="s">
        <v>46</v>
      </c>
      <c r="E21" s="58" t="s">
        <v>47</v>
      </c>
      <c r="F21" s="59">
        <v>400</v>
      </c>
      <c r="G21" s="59">
        <f t="shared" si="0"/>
        <v>4800</v>
      </c>
      <c r="H21" s="59">
        <f>+G21*0.075</f>
        <v>360</v>
      </c>
      <c r="I21" s="59">
        <f>+G21*0.01</f>
        <v>48</v>
      </c>
      <c r="J21" s="59">
        <f>+G21*0.0775</f>
        <v>372</v>
      </c>
      <c r="K21" s="60"/>
      <c r="L21" s="58" t="s">
        <v>47</v>
      </c>
      <c r="M21" s="59">
        <f t="shared" si="1"/>
        <v>5580</v>
      </c>
    </row>
    <row r="22" spans="1:13" ht="38.25" x14ac:dyDescent="0.25">
      <c r="A22" s="55">
        <v>8</v>
      </c>
      <c r="B22" s="56"/>
      <c r="C22" s="57" t="s">
        <v>54</v>
      </c>
      <c r="D22" s="58" t="s">
        <v>46</v>
      </c>
      <c r="E22" s="58" t="s">
        <v>47</v>
      </c>
      <c r="F22" s="59">
        <v>400</v>
      </c>
      <c r="G22" s="59">
        <f t="shared" si="0"/>
        <v>4800</v>
      </c>
      <c r="H22" s="59"/>
      <c r="I22" s="59"/>
      <c r="J22" s="59"/>
      <c r="K22" s="60"/>
      <c r="L22" s="58" t="s">
        <v>47</v>
      </c>
      <c r="M22" s="59">
        <f t="shared" si="1"/>
        <v>4800</v>
      </c>
    </row>
    <row r="23" spans="1:13" ht="25.5" x14ac:dyDescent="0.25">
      <c r="A23" s="55">
        <v>9</v>
      </c>
      <c r="B23" s="56"/>
      <c r="C23" s="57" t="s">
        <v>55</v>
      </c>
      <c r="D23" s="58" t="s">
        <v>46</v>
      </c>
      <c r="E23" s="58" t="s">
        <v>47</v>
      </c>
      <c r="F23" s="59">
        <v>800</v>
      </c>
      <c r="G23" s="59">
        <f t="shared" si="0"/>
        <v>9600</v>
      </c>
      <c r="H23" s="59"/>
      <c r="I23" s="59"/>
      <c r="J23" s="59"/>
      <c r="K23" s="60"/>
      <c r="L23" s="58" t="s">
        <v>47</v>
      </c>
      <c r="M23" s="59">
        <f t="shared" si="1"/>
        <v>9600</v>
      </c>
    </row>
    <row r="24" spans="1:13" x14ac:dyDescent="0.25">
      <c r="A24" s="61" t="s">
        <v>6</v>
      </c>
      <c r="B24" s="61"/>
      <c r="C24" s="61"/>
      <c r="D24" s="60"/>
      <c r="E24" s="60"/>
      <c r="F24" s="62">
        <f>SUM(F15:F23)</f>
        <v>4500</v>
      </c>
      <c r="G24" s="62">
        <f>SUM(G15:G23)</f>
        <v>50300</v>
      </c>
      <c r="H24" s="62">
        <f>SUM(H15:H23)</f>
        <v>1387.5</v>
      </c>
      <c r="I24" s="62">
        <f>SUM(I15:I23)</f>
        <v>185</v>
      </c>
      <c r="J24" s="62">
        <f>SUM(J15:J23)</f>
        <v>1433.75</v>
      </c>
      <c r="K24" s="60"/>
      <c r="L24" s="62"/>
      <c r="M24" s="62">
        <f>SUM(M15:M23)</f>
        <v>53306.25</v>
      </c>
    </row>
    <row r="25" spans="1:13" x14ac:dyDescent="0.25">
      <c r="A25" s="63"/>
      <c r="B25" s="63"/>
      <c r="C25" s="45"/>
      <c r="D25" s="64"/>
      <c r="E25" s="64"/>
      <c r="F25" s="65"/>
      <c r="G25" s="64"/>
      <c r="H25" s="64"/>
      <c r="I25" s="64"/>
      <c r="J25" s="45"/>
      <c r="K25" s="66"/>
      <c r="L25" s="45"/>
      <c r="M25" s="45"/>
    </row>
    <row r="26" spans="1:13" x14ac:dyDescent="0.25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</row>
    <row r="27" spans="1:13" x14ac:dyDescent="0.25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</row>
    <row r="28" spans="1:13" x14ac:dyDescent="0.25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</row>
    <row r="29" spans="1:13" x14ac:dyDescent="0.25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</row>
    <row r="30" spans="1:13" x14ac:dyDescent="0.25">
      <c r="A30" s="63" t="s">
        <v>30</v>
      </c>
      <c r="B30" s="63"/>
      <c r="C30" s="47" t="s">
        <v>56</v>
      </c>
      <c r="D30" s="45"/>
      <c r="E30" s="45"/>
      <c r="F30" s="45"/>
      <c r="G30" s="45"/>
      <c r="H30" s="63"/>
      <c r="I30" s="63"/>
      <c r="J30" s="63"/>
      <c r="K30" s="45"/>
      <c r="L30" s="45"/>
      <c r="M30" s="45"/>
    </row>
    <row r="31" spans="1:13" x14ac:dyDescent="0.25">
      <c r="A31" s="50" t="s">
        <v>32</v>
      </c>
      <c r="B31" s="50" t="s">
        <v>33</v>
      </c>
      <c r="C31" s="50" t="s">
        <v>57</v>
      </c>
      <c r="D31" s="51" t="s">
        <v>35</v>
      </c>
      <c r="E31" s="52" t="s">
        <v>38</v>
      </c>
      <c r="F31" s="52" t="s">
        <v>58</v>
      </c>
      <c r="G31" s="52"/>
      <c r="H31" s="50" t="s">
        <v>37</v>
      </c>
      <c r="I31" s="50"/>
      <c r="J31" s="50"/>
      <c r="K31" s="50"/>
      <c r="L31" s="50"/>
      <c r="M31" s="50" t="s">
        <v>6</v>
      </c>
    </row>
    <row r="32" spans="1:13" x14ac:dyDescent="0.25">
      <c r="A32" s="50"/>
      <c r="B32" s="50"/>
      <c r="C32" s="50"/>
      <c r="D32" s="51"/>
      <c r="E32" s="52"/>
      <c r="F32" s="53" t="s">
        <v>39</v>
      </c>
      <c r="G32" s="53" t="s">
        <v>40</v>
      </c>
      <c r="H32" s="54" t="s">
        <v>41</v>
      </c>
      <c r="I32" s="54" t="s">
        <v>42</v>
      </c>
      <c r="J32" s="54" t="s">
        <v>43</v>
      </c>
      <c r="K32" s="54" t="s">
        <v>44</v>
      </c>
      <c r="L32" s="53" t="s">
        <v>38</v>
      </c>
      <c r="M32" s="50"/>
    </row>
    <row r="33" spans="1:13" ht="25.5" x14ac:dyDescent="0.25">
      <c r="A33" s="55">
        <v>1</v>
      </c>
      <c r="B33" s="57"/>
      <c r="C33" s="67" t="s">
        <v>59</v>
      </c>
      <c r="D33" s="58" t="s">
        <v>60</v>
      </c>
      <c r="E33" s="58" t="s">
        <v>47</v>
      </c>
      <c r="F33" s="68">
        <v>3500</v>
      </c>
      <c r="G33" s="68">
        <f>+F33*12</f>
        <v>42000</v>
      </c>
      <c r="H33" s="69">
        <f>+(1000*12)*0.075</f>
        <v>900</v>
      </c>
      <c r="I33" s="68">
        <f>+G33*0.01</f>
        <v>420</v>
      </c>
      <c r="J33" s="69">
        <f>+G33*0.0775</f>
        <v>3255</v>
      </c>
      <c r="K33" s="68">
        <f>+F33</f>
        <v>3500</v>
      </c>
      <c r="L33" s="58" t="s">
        <v>47</v>
      </c>
      <c r="M33" s="59">
        <f>SUM(H33:K33)+G33</f>
        <v>50075</v>
      </c>
    </row>
    <row r="34" spans="1:13" ht="51" x14ac:dyDescent="0.25">
      <c r="A34" s="55">
        <v>2</v>
      </c>
      <c r="B34" s="57"/>
      <c r="C34" s="67" t="s">
        <v>61</v>
      </c>
      <c r="D34" s="58" t="s">
        <v>60</v>
      </c>
      <c r="E34" s="58" t="s">
        <v>47</v>
      </c>
      <c r="F34" s="68">
        <f>1300+100</f>
        <v>1400</v>
      </c>
      <c r="G34" s="68">
        <f>+F34*12</f>
        <v>16800</v>
      </c>
      <c r="H34" s="70">
        <f>+(1000*12)*0.075</f>
        <v>900</v>
      </c>
      <c r="I34" s="68">
        <f>+G34*0.01</f>
        <v>168</v>
      </c>
      <c r="J34" s="70">
        <f>+G34*0.0775</f>
        <v>1302</v>
      </c>
      <c r="K34" s="71">
        <v>1300</v>
      </c>
      <c r="L34" s="58" t="s">
        <v>47</v>
      </c>
      <c r="M34" s="59">
        <f>SUM(H34:K34)+G34</f>
        <v>20470</v>
      </c>
    </row>
    <row r="35" spans="1:13" ht="89.25" x14ac:dyDescent="0.25">
      <c r="A35" s="55">
        <v>3</v>
      </c>
      <c r="B35" s="57"/>
      <c r="C35" s="67" t="s">
        <v>62</v>
      </c>
      <c r="D35" s="58" t="s">
        <v>60</v>
      </c>
      <c r="E35" s="58" t="s">
        <v>47</v>
      </c>
      <c r="F35" s="68">
        <v>1000</v>
      </c>
      <c r="G35" s="68">
        <f>+F35*12</f>
        <v>12000</v>
      </c>
      <c r="H35" s="70">
        <f>+(1000*12)*0.075</f>
        <v>900</v>
      </c>
      <c r="I35" s="68">
        <f>+G35*0.01</f>
        <v>120</v>
      </c>
      <c r="J35" s="70">
        <f>+G35*0.0775</f>
        <v>930</v>
      </c>
      <c r="K35" s="71">
        <v>1300</v>
      </c>
      <c r="L35" s="58" t="s">
        <v>47</v>
      </c>
      <c r="M35" s="59">
        <f>SUM(H35:K35)+G35</f>
        <v>15250</v>
      </c>
    </row>
    <row r="36" spans="1:13" x14ac:dyDescent="0.25">
      <c r="A36" s="61" t="s">
        <v>6</v>
      </c>
      <c r="B36" s="61"/>
      <c r="C36" s="61"/>
      <c r="D36" s="61"/>
      <c r="E36" s="61"/>
      <c r="F36" s="61"/>
      <c r="G36" s="72">
        <f>SUM(G33:G35)</f>
        <v>70800</v>
      </c>
      <c r="H36" s="72">
        <f>SUM(H33:H35)</f>
        <v>2700</v>
      </c>
      <c r="I36" s="72">
        <f>SUM(I33:I35)</f>
        <v>708</v>
      </c>
      <c r="J36" s="72">
        <f>SUM(J33:J35)</f>
        <v>5487</v>
      </c>
      <c r="K36" s="72">
        <f>SUM(K33:K35)</f>
        <v>6100</v>
      </c>
      <c r="L36" s="72"/>
      <c r="M36" s="72">
        <f>SUM(M33:M35)</f>
        <v>85795</v>
      </c>
    </row>
    <row r="37" spans="1:13" x14ac:dyDescent="0.25">
      <c r="A37" s="64"/>
      <c r="B37" s="64"/>
      <c r="C37" s="64"/>
      <c r="D37" s="64"/>
      <c r="E37" s="64"/>
      <c r="F37" s="64"/>
      <c r="G37" s="73"/>
      <c r="H37" s="74"/>
      <c r="I37" s="74"/>
      <c r="J37" s="74"/>
      <c r="K37" s="73"/>
      <c r="L37" s="73"/>
      <c r="M37" s="73"/>
    </row>
    <row r="38" spans="1:13" x14ac:dyDescent="0.25">
      <c r="A38" s="43"/>
      <c r="B38" s="43"/>
      <c r="C38" s="43"/>
      <c r="D38" s="43"/>
      <c r="E38" s="43"/>
      <c r="F38" s="43"/>
      <c r="G38" s="75"/>
      <c r="H38" s="43"/>
      <c r="I38" s="43"/>
      <c r="J38" s="43"/>
      <c r="K38" s="43"/>
      <c r="L38" s="43"/>
      <c r="M38" s="43"/>
    </row>
    <row r="39" spans="1:13" x14ac:dyDescent="0.25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</row>
    <row r="40" spans="1:13" x14ac:dyDescent="0.25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</row>
    <row r="41" spans="1:13" x14ac:dyDescent="0.25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</row>
    <row r="42" spans="1:13" x14ac:dyDescent="0.25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</row>
    <row r="43" spans="1:13" x14ac:dyDescent="0.25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</row>
    <row r="44" spans="1:13" x14ac:dyDescent="0.25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</row>
    <row r="45" spans="1:13" x14ac:dyDescent="0.25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</row>
    <row r="46" spans="1:13" x14ac:dyDescent="0.25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</row>
    <row r="47" spans="1:13" x14ac:dyDescent="0.25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</row>
    <row r="48" spans="1:13" x14ac:dyDescent="0.25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</row>
    <row r="49" spans="1:13" x14ac:dyDescent="0.25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</row>
    <row r="50" spans="1:13" x14ac:dyDescent="0.25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</row>
    <row r="51" spans="1:13" x14ac:dyDescent="0.25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</row>
    <row r="52" spans="1:13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</row>
    <row r="53" spans="1:13" x14ac:dyDescent="0.25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</row>
    <row r="54" spans="1:13" x14ac:dyDescent="0.25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</row>
    <row r="55" spans="1:13" x14ac:dyDescent="0.25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</row>
    <row r="56" spans="1:13" x14ac:dyDescent="0.25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</row>
    <row r="57" spans="1:13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</row>
    <row r="58" spans="1:13" x14ac:dyDescent="0.25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</row>
    <row r="59" spans="1:13" x14ac:dyDescent="0.25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</row>
    <row r="60" spans="1:13" x14ac:dyDescent="0.25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</row>
    <row r="61" spans="1:13" x14ac:dyDescent="0.25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</row>
    <row r="62" spans="1:13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</row>
    <row r="63" spans="1:13" x14ac:dyDescent="0.25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</row>
    <row r="64" spans="1:13" x14ac:dyDescent="0.25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</row>
    <row r="65" spans="1:13" x14ac:dyDescent="0.25">
      <c r="A65" s="76" t="s">
        <v>63</v>
      </c>
      <c r="B65" s="76"/>
      <c r="C65" s="45"/>
      <c r="D65" s="45"/>
      <c r="E65" s="45"/>
      <c r="F65" s="45"/>
      <c r="G65" s="45"/>
      <c r="H65" s="63"/>
      <c r="I65" s="63"/>
      <c r="J65" s="63"/>
      <c r="K65" s="45"/>
      <c r="L65" s="45"/>
      <c r="M65" s="45"/>
    </row>
    <row r="66" spans="1:13" x14ac:dyDescent="0.25">
      <c r="A66" s="50" t="s">
        <v>32</v>
      </c>
      <c r="B66" s="50" t="s">
        <v>33</v>
      </c>
      <c r="C66" s="50" t="s">
        <v>57</v>
      </c>
      <c r="D66" s="51" t="s">
        <v>35</v>
      </c>
      <c r="E66" s="52" t="s">
        <v>38</v>
      </c>
      <c r="F66" s="52" t="s">
        <v>58</v>
      </c>
      <c r="G66" s="52"/>
      <c r="H66" s="50" t="s">
        <v>37</v>
      </c>
      <c r="I66" s="50"/>
      <c r="J66" s="50"/>
      <c r="K66" s="50"/>
      <c r="L66" s="50"/>
      <c r="M66" s="50" t="s">
        <v>6</v>
      </c>
    </row>
    <row r="67" spans="1:13" x14ac:dyDescent="0.25">
      <c r="A67" s="50"/>
      <c r="B67" s="50"/>
      <c r="C67" s="50"/>
      <c r="D67" s="51"/>
      <c r="E67" s="52"/>
      <c r="F67" s="53" t="s">
        <v>39</v>
      </c>
      <c r="G67" s="53" t="s">
        <v>40</v>
      </c>
      <c r="H67" s="54" t="s">
        <v>41</v>
      </c>
      <c r="I67" s="54" t="s">
        <v>42</v>
      </c>
      <c r="J67" s="54" t="s">
        <v>64</v>
      </c>
      <c r="K67" s="54" t="s">
        <v>44</v>
      </c>
      <c r="L67" s="53" t="s">
        <v>38</v>
      </c>
      <c r="M67" s="50"/>
    </row>
    <row r="68" spans="1:13" ht="25.5" x14ac:dyDescent="0.25">
      <c r="A68" s="55">
        <f>+A67+1</f>
        <v>1</v>
      </c>
      <c r="B68" s="57"/>
      <c r="C68" s="77" t="s">
        <v>65</v>
      </c>
      <c r="D68" s="58" t="s">
        <v>60</v>
      </c>
      <c r="E68" s="58" t="s">
        <v>66</v>
      </c>
      <c r="F68" s="68">
        <v>800</v>
      </c>
      <c r="G68" s="68">
        <f t="shared" ref="G68:G77" si="2">+F68*12</f>
        <v>9600</v>
      </c>
      <c r="H68" s="78">
        <f t="shared" ref="H68:H77" si="3">+G68*0.075</f>
        <v>720</v>
      </c>
      <c r="I68" s="68">
        <f t="shared" ref="I68:I77" si="4">+G68*0.01</f>
        <v>96</v>
      </c>
      <c r="J68" s="78">
        <f t="shared" ref="J68:J77" si="5">+G68*0.0775</f>
        <v>744</v>
      </c>
      <c r="K68" s="78">
        <f t="shared" ref="K68:K77" si="6">+F68</f>
        <v>800</v>
      </c>
      <c r="L68" s="58" t="s">
        <v>66</v>
      </c>
      <c r="M68" s="79">
        <f>SUM(H68:K68)+G68</f>
        <v>11960</v>
      </c>
    </row>
    <row r="69" spans="1:13" ht="51" x14ac:dyDescent="0.25">
      <c r="A69" s="55">
        <f>+A68+1</f>
        <v>2</v>
      </c>
      <c r="B69" s="57"/>
      <c r="C69" s="57" t="s">
        <v>67</v>
      </c>
      <c r="D69" s="58" t="s">
        <v>60</v>
      </c>
      <c r="E69" s="58" t="s">
        <v>66</v>
      </c>
      <c r="F69" s="68">
        <v>610</v>
      </c>
      <c r="G69" s="68">
        <f t="shared" si="2"/>
        <v>7320</v>
      </c>
      <c r="H69" s="78">
        <f t="shared" si="3"/>
        <v>549</v>
      </c>
      <c r="I69" s="68">
        <f t="shared" si="4"/>
        <v>73.2</v>
      </c>
      <c r="J69" s="78">
        <f t="shared" si="5"/>
        <v>567.29999999999995</v>
      </c>
      <c r="K69" s="78">
        <f t="shared" si="6"/>
        <v>610</v>
      </c>
      <c r="L69" s="58" t="s">
        <v>66</v>
      </c>
      <c r="M69" s="79">
        <f t="shared" ref="M69:M77" si="7">SUM(H69:K69)+G69</f>
        <v>9119.5</v>
      </c>
    </row>
    <row r="70" spans="1:13" ht="25.5" x14ac:dyDescent="0.25">
      <c r="A70" s="55">
        <f t="shared" ref="A70:A77" si="8">+A69+1</f>
        <v>3</v>
      </c>
      <c r="B70" s="57"/>
      <c r="C70" s="67" t="s">
        <v>68</v>
      </c>
      <c r="D70" s="58" t="s">
        <v>60</v>
      </c>
      <c r="E70" s="58" t="s">
        <v>66</v>
      </c>
      <c r="F70" s="80">
        <v>450</v>
      </c>
      <c r="G70" s="81">
        <f t="shared" si="2"/>
        <v>5400</v>
      </c>
      <c r="H70" s="82">
        <f t="shared" si="3"/>
        <v>405</v>
      </c>
      <c r="I70" s="81">
        <f t="shared" si="4"/>
        <v>54</v>
      </c>
      <c r="J70" s="78">
        <f t="shared" si="5"/>
        <v>418.5</v>
      </c>
      <c r="K70" s="81">
        <f t="shared" si="6"/>
        <v>450</v>
      </c>
      <c r="L70" s="58" t="s">
        <v>66</v>
      </c>
      <c r="M70" s="79">
        <f t="shared" si="7"/>
        <v>6727.5</v>
      </c>
    </row>
    <row r="71" spans="1:13" ht="63.75" x14ac:dyDescent="0.25">
      <c r="A71" s="55">
        <f t="shared" si="8"/>
        <v>4</v>
      </c>
      <c r="B71" s="57"/>
      <c r="C71" s="67" t="s">
        <v>69</v>
      </c>
      <c r="D71" s="58" t="s">
        <v>70</v>
      </c>
      <c r="E71" s="58" t="s">
        <v>66</v>
      </c>
      <c r="F71" s="80">
        <v>450</v>
      </c>
      <c r="G71" s="81">
        <f t="shared" si="2"/>
        <v>5400</v>
      </c>
      <c r="H71" s="82">
        <f t="shared" si="3"/>
        <v>405</v>
      </c>
      <c r="I71" s="81">
        <f t="shared" si="4"/>
        <v>54</v>
      </c>
      <c r="J71" s="78">
        <f t="shared" si="5"/>
        <v>418.5</v>
      </c>
      <c r="K71" s="81">
        <f t="shared" si="6"/>
        <v>450</v>
      </c>
      <c r="L71" s="58" t="s">
        <v>66</v>
      </c>
      <c r="M71" s="79">
        <f t="shared" si="7"/>
        <v>6727.5</v>
      </c>
    </row>
    <row r="72" spans="1:13" ht="25.5" x14ac:dyDescent="0.25">
      <c r="A72" s="55">
        <f t="shared" si="8"/>
        <v>5</v>
      </c>
      <c r="B72" s="57"/>
      <c r="C72" s="83" t="s">
        <v>71</v>
      </c>
      <c r="D72" s="58" t="s">
        <v>60</v>
      </c>
      <c r="E72" s="58" t="s">
        <v>66</v>
      </c>
      <c r="F72" s="68">
        <f>300+100</f>
        <v>400</v>
      </c>
      <c r="G72" s="68">
        <f t="shared" si="2"/>
        <v>4800</v>
      </c>
      <c r="H72" s="78">
        <f t="shared" si="3"/>
        <v>360</v>
      </c>
      <c r="I72" s="68">
        <f t="shared" si="4"/>
        <v>48</v>
      </c>
      <c r="J72" s="78">
        <f t="shared" si="5"/>
        <v>372</v>
      </c>
      <c r="K72" s="78">
        <f t="shared" si="6"/>
        <v>400</v>
      </c>
      <c r="L72" s="58" t="s">
        <v>66</v>
      </c>
      <c r="M72" s="79">
        <f t="shared" si="7"/>
        <v>5980</v>
      </c>
    </row>
    <row r="73" spans="1:13" ht="25.5" x14ac:dyDescent="0.25">
      <c r="A73" s="55">
        <f t="shared" si="8"/>
        <v>6</v>
      </c>
      <c r="B73" s="57"/>
      <c r="C73" s="67" t="s">
        <v>72</v>
      </c>
      <c r="D73" s="58" t="s">
        <v>70</v>
      </c>
      <c r="E73" s="58" t="s">
        <v>66</v>
      </c>
      <c r="F73" s="68">
        <v>450</v>
      </c>
      <c r="G73" s="68">
        <f t="shared" si="2"/>
        <v>5400</v>
      </c>
      <c r="H73" s="84">
        <f t="shared" si="3"/>
        <v>405</v>
      </c>
      <c r="I73" s="68">
        <f t="shared" si="4"/>
        <v>54</v>
      </c>
      <c r="J73" s="78">
        <f t="shared" si="5"/>
        <v>418.5</v>
      </c>
      <c r="K73" s="68">
        <f t="shared" si="6"/>
        <v>450</v>
      </c>
      <c r="L73" s="58" t="s">
        <v>66</v>
      </c>
      <c r="M73" s="79">
        <f t="shared" si="7"/>
        <v>6727.5</v>
      </c>
    </row>
    <row r="74" spans="1:13" ht="114.75" x14ac:dyDescent="0.25">
      <c r="A74" s="55">
        <f t="shared" si="8"/>
        <v>7</v>
      </c>
      <c r="B74" s="57"/>
      <c r="C74" s="77" t="s">
        <v>73</v>
      </c>
      <c r="D74" s="58" t="s">
        <v>60</v>
      </c>
      <c r="E74" s="58" t="s">
        <v>66</v>
      </c>
      <c r="F74" s="68">
        <f>675+100+175</f>
        <v>950</v>
      </c>
      <c r="G74" s="68">
        <f t="shared" si="2"/>
        <v>11400</v>
      </c>
      <c r="H74" s="78">
        <f t="shared" si="3"/>
        <v>855</v>
      </c>
      <c r="I74" s="68">
        <f t="shared" si="4"/>
        <v>114</v>
      </c>
      <c r="J74" s="78">
        <f t="shared" si="5"/>
        <v>883.5</v>
      </c>
      <c r="K74" s="78">
        <f t="shared" si="6"/>
        <v>950</v>
      </c>
      <c r="L74" s="58" t="s">
        <v>66</v>
      </c>
      <c r="M74" s="79">
        <f t="shared" si="7"/>
        <v>14202.5</v>
      </c>
    </row>
    <row r="75" spans="1:13" x14ac:dyDescent="0.25">
      <c r="A75" s="55">
        <f t="shared" si="8"/>
        <v>8</v>
      </c>
      <c r="B75" s="57"/>
      <c r="C75" s="67" t="s">
        <v>74</v>
      </c>
      <c r="D75" s="58" t="s">
        <v>70</v>
      </c>
      <c r="E75" s="58" t="s">
        <v>66</v>
      </c>
      <c r="F75" s="68">
        <f>450+100</f>
        <v>550</v>
      </c>
      <c r="G75" s="68">
        <f t="shared" si="2"/>
        <v>6600</v>
      </c>
      <c r="H75" s="85">
        <f t="shared" si="3"/>
        <v>495</v>
      </c>
      <c r="I75" s="68">
        <f t="shared" si="4"/>
        <v>66</v>
      </c>
      <c r="J75" s="78">
        <f t="shared" si="5"/>
        <v>511.5</v>
      </c>
      <c r="K75" s="68">
        <f t="shared" si="6"/>
        <v>550</v>
      </c>
      <c r="L75" s="58" t="s">
        <v>66</v>
      </c>
      <c r="M75" s="79">
        <f t="shared" si="7"/>
        <v>8222.5</v>
      </c>
    </row>
    <row r="76" spans="1:13" ht="63.75" x14ac:dyDescent="0.25">
      <c r="A76" s="55">
        <f t="shared" si="8"/>
        <v>9</v>
      </c>
      <c r="B76" s="57"/>
      <c r="C76" s="83" t="s">
        <v>75</v>
      </c>
      <c r="D76" s="58" t="s">
        <v>60</v>
      </c>
      <c r="E76" s="58" t="s">
        <v>66</v>
      </c>
      <c r="F76" s="68">
        <v>800</v>
      </c>
      <c r="G76" s="68">
        <f t="shared" si="2"/>
        <v>9600</v>
      </c>
      <c r="H76" s="84">
        <f t="shared" si="3"/>
        <v>720</v>
      </c>
      <c r="I76" s="68">
        <f t="shared" si="4"/>
        <v>96</v>
      </c>
      <c r="J76" s="78">
        <f t="shared" si="5"/>
        <v>744</v>
      </c>
      <c r="K76" s="78">
        <f t="shared" si="6"/>
        <v>800</v>
      </c>
      <c r="L76" s="58" t="s">
        <v>66</v>
      </c>
      <c r="M76" s="79">
        <f t="shared" si="7"/>
        <v>11960</v>
      </c>
    </row>
    <row r="77" spans="1:13" ht="76.5" x14ac:dyDescent="0.25">
      <c r="A77" s="55">
        <f t="shared" si="8"/>
        <v>10</v>
      </c>
      <c r="B77" s="57"/>
      <c r="C77" s="67" t="s">
        <v>76</v>
      </c>
      <c r="D77" s="58" t="s">
        <v>60</v>
      </c>
      <c r="E77" s="58" t="s">
        <v>66</v>
      </c>
      <c r="F77" s="80">
        <v>350</v>
      </c>
      <c r="G77" s="81">
        <f t="shared" si="2"/>
        <v>4200</v>
      </c>
      <c r="H77" s="82">
        <f t="shared" si="3"/>
        <v>315</v>
      </c>
      <c r="I77" s="81">
        <f t="shared" si="4"/>
        <v>42</v>
      </c>
      <c r="J77" s="78">
        <f t="shared" si="5"/>
        <v>325.5</v>
      </c>
      <c r="K77" s="81">
        <f t="shared" si="6"/>
        <v>350</v>
      </c>
      <c r="L77" s="58" t="s">
        <v>66</v>
      </c>
      <c r="M77" s="79">
        <f t="shared" si="7"/>
        <v>5232.5</v>
      </c>
    </row>
    <row r="78" spans="1:13" x14ac:dyDescent="0.25">
      <c r="A78" s="61" t="s">
        <v>77</v>
      </c>
      <c r="B78" s="61"/>
      <c r="C78" s="61"/>
      <c r="D78" s="61"/>
      <c r="E78" s="60"/>
      <c r="F78" s="79"/>
      <c r="G78" s="79">
        <f>SUM(G68:G77)</f>
        <v>69720</v>
      </c>
      <c r="H78" s="79">
        <f>SUM(H68:H77)</f>
        <v>5229</v>
      </c>
      <c r="I78" s="79">
        <f>SUM(I68:I77)</f>
        <v>697.2</v>
      </c>
      <c r="J78" s="79">
        <f>SUM(J68:J77)</f>
        <v>5403.3</v>
      </c>
      <c r="K78" s="79">
        <f>SUM(K68:K77)</f>
        <v>5810</v>
      </c>
      <c r="L78" s="79"/>
      <c r="M78" s="79">
        <f>SUM(M68:M77)</f>
        <v>86859.5</v>
      </c>
    </row>
    <row r="79" spans="1:13" x14ac:dyDescent="0.25">
      <c r="A79" s="86"/>
      <c r="B79" s="87"/>
      <c r="C79" s="88"/>
      <c r="D79" s="89"/>
      <c r="E79" s="89"/>
      <c r="F79" s="48"/>
      <c r="G79" s="90"/>
      <c r="H79" s="91"/>
      <c r="I79" s="91"/>
      <c r="J79" s="92"/>
      <c r="K79" s="90"/>
      <c r="L79" s="89"/>
      <c r="M79" s="93"/>
    </row>
    <row r="80" spans="1:13" x14ac:dyDescent="0.25">
      <c r="A80" s="76" t="s">
        <v>78</v>
      </c>
      <c r="B80" s="76"/>
      <c r="C80" s="45"/>
      <c r="D80" s="45"/>
      <c r="E80" s="45"/>
      <c r="F80" s="45"/>
      <c r="G80" s="45"/>
      <c r="H80" s="63"/>
      <c r="I80" s="63"/>
      <c r="J80" s="63"/>
      <c r="K80" s="45"/>
      <c r="L80" s="45"/>
      <c r="M80" s="45"/>
    </row>
    <row r="81" spans="1:13" x14ac:dyDescent="0.25">
      <c r="A81" s="50" t="s">
        <v>32</v>
      </c>
      <c r="B81" s="50" t="s">
        <v>33</v>
      </c>
      <c r="C81" s="50" t="s">
        <v>57</v>
      </c>
      <c r="D81" s="51" t="s">
        <v>35</v>
      </c>
      <c r="E81" s="52" t="s">
        <v>38</v>
      </c>
      <c r="F81" s="52" t="s">
        <v>58</v>
      </c>
      <c r="G81" s="52"/>
      <c r="H81" s="50" t="s">
        <v>37</v>
      </c>
      <c r="I81" s="50"/>
      <c r="J81" s="50"/>
      <c r="K81" s="50"/>
      <c r="L81" s="50"/>
      <c r="M81" s="50" t="s">
        <v>6</v>
      </c>
    </row>
    <row r="82" spans="1:13" x14ac:dyDescent="0.25">
      <c r="A82" s="50"/>
      <c r="B82" s="50"/>
      <c r="C82" s="50"/>
      <c r="D82" s="51"/>
      <c r="E82" s="52"/>
      <c r="F82" s="53" t="s">
        <v>39</v>
      </c>
      <c r="G82" s="53" t="s">
        <v>40</v>
      </c>
      <c r="H82" s="54" t="s">
        <v>41</v>
      </c>
      <c r="I82" s="54" t="s">
        <v>42</v>
      </c>
      <c r="J82" s="54" t="s">
        <v>43</v>
      </c>
      <c r="K82" s="54" t="s">
        <v>44</v>
      </c>
      <c r="L82" s="53" t="s">
        <v>38</v>
      </c>
      <c r="M82" s="50"/>
    </row>
    <row r="83" spans="1:13" ht="102" x14ac:dyDescent="0.25">
      <c r="A83" s="55">
        <f>+A106+1</f>
        <v>2</v>
      </c>
      <c r="B83" s="57"/>
      <c r="C83" s="67" t="s">
        <v>79</v>
      </c>
      <c r="D83" s="58" t="s">
        <v>70</v>
      </c>
      <c r="E83" s="58" t="s">
        <v>66</v>
      </c>
      <c r="F83" s="68">
        <v>304.17</v>
      </c>
      <c r="G83" s="68">
        <f t="shared" ref="G83:G88" si="9">+F83*12</f>
        <v>3650.04</v>
      </c>
      <c r="H83" s="85">
        <f t="shared" ref="H83:H89" si="10">+G83*0.075</f>
        <v>273.75299999999999</v>
      </c>
      <c r="I83" s="68">
        <f t="shared" ref="I83:I89" si="11">+G83*0.01</f>
        <v>36.500399999999999</v>
      </c>
      <c r="J83" s="78">
        <f t="shared" ref="J83:J89" si="12">+G83*0.0775</f>
        <v>282.87810000000002</v>
      </c>
      <c r="K83" s="68">
        <f t="shared" ref="K83:K89" si="13">+F83</f>
        <v>304.17</v>
      </c>
      <c r="L83" s="58" t="s">
        <v>66</v>
      </c>
      <c r="M83" s="79">
        <f t="shared" ref="M83:M89" si="14">SUM(H83:K83)+G83</f>
        <v>4547.3415000000005</v>
      </c>
    </row>
    <row r="84" spans="1:13" ht="38.25" x14ac:dyDescent="0.25">
      <c r="A84" s="55">
        <f t="shared" ref="A84:A89" si="15">+A83+1</f>
        <v>3</v>
      </c>
      <c r="B84" s="57"/>
      <c r="C84" s="67" t="s">
        <v>80</v>
      </c>
      <c r="D84" s="58" t="s">
        <v>70</v>
      </c>
      <c r="E84" s="58" t="s">
        <v>66</v>
      </c>
      <c r="F84" s="68">
        <v>400</v>
      </c>
      <c r="G84" s="68">
        <f t="shared" si="9"/>
        <v>4800</v>
      </c>
      <c r="H84" s="85">
        <f t="shared" si="10"/>
        <v>360</v>
      </c>
      <c r="I84" s="68">
        <f t="shared" si="11"/>
        <v>48</v>
      </c>
      <c r="J84" s="78">
        <f t="shared" si="12"/>
        <v>372</v>
      </c>
      <c r="K84" s="68">
        <f t="shared" si="13"/>
        <v>400</v>
      </c>
      <c r="L84" s="58" t="s">
        <v>66</v>
      </c>
      <c r="M84" s="79">
        <f t="shared" si="14"/>
        <v>5980</v>
      </c>
    </row>
    <row r="85" spans="1:13" ht="51" x14ac:dyDescent="0.25">
      <c r="A85" s="55">
        <f t="shared" si="15"/>
        <v>4</v>
      </c>
      <c r="B85" s="57"/>
      <c r="C85" s="67" t="s">
        <v>81</v>
      </c>
      <c r="D85" s="58" t="s">
        <v>70</v>
      </c>
      <c r="E85" s="58" t="s">
        <v>66</v>
      </c>
      <c r="F85" s="80">
        <f>300+25</f>
        <v>325</v>
      </c>
      <c r="G85" s="81">
        <f t="shared" si="9"/>
        <v>3900</v>
      </c>
      <c r="H85" s="82">
        <f t="shared" si="10"/>
        <v>292.5</v>
      </c>
      <c r="I85" s="81">
        <f t="shared" si="11"/>
        <v>39</v>
      </c>
      <c r="J85" s="78">
        <f t="shared" si="12"/>
        <v>302.25</v>
      </c>
      <c r="K85" s="81">
        <f t="shared" si="13"/>
        <v>325</v>
      </c>
      <c r="L85" s="58" t="s">
        <v>66</v>
      </c>
      <c r="M85" s="79">
        <f t="shared" si="14"/>
        <v>4858.75</v>
      </c>
    </row>
    <row r="86" spans="1:13" ht="25.5" x14ac:dyDescent="0.25">
      <c r="A86" s="55">
        <f t="shared" si="15"/>
        <v>5</v>
      </c>
      <c r="B86" s="57"/>
      <c r="C86" s="67" t="s">
        <v>82</v>
      </c>
      <c r="D86" s="58" t="s">
        <v>70</v>
      </c>
      <c r="E86" s="58" t="s">
        <v>66</v>
      </c>
      <c r="F86" s="80">
        <v>365</v>
      </c>
      <c r="G86" s="81">
        <f t="shared" si="9"/>
        <v>4380</v>
      </c>
      <c r="H86" s="82">
        <f t="shared" si="10"/>
        <v>328.5</v>
      </c>
      <c r="I86" s="81">
        <f t="shared" si="11"/>
        <v>43.800000000000004</v>
      </c>
      <c r="J86" s="78">
        <f t="shared" si="12"/>
        <v>339.45</v>
      </c>
      <c r="K86" s="81">
        <f t="shared" si="13"/>
        <v>365</v>
      </c>
      <c r="L86" s="58" t="s">
        <v>66</v>
      </c>
      <c r="M86" s="79">
        <f t="shared" si="14"/>
        <v>5456.75</v>
      </c>
    </row>
    <row r="87" spans="1:13" ht="51" x14ac:dyDescent="0.25">
      <c r="A87" s="55">
        <f t="shared" si="15"/>
        <v>6</v>
      </c>
      <c r="B87" s="57"/>
      <c r="C87" s="67" t="s">
        <v>83</v>
      </c>
      <c r="D87" s="58" t="s">
        <v>84</v>
      </c>
      <c r="E87" s="58"/>
      <c r="F87" s="80">
        <v>400</v>
      </c>
      <c r="G87" s="81">
        <f t="shared" si="9"/>
        <v>4800</v>
      </c>
      <c r="H87" s="82">
        <f t="shared" si="10"/>
        <v>360</v>
      </c>
      <c r="I87" s="81">
        <f t="shared" si="11"/>
        <v>48</v>
      </c>
      <c r="J87" s="78">
        <f>+G87*0.0775</f>
        <v>372</v>
      </c>
      <c r="K87" s="81">
        <f t="shared" si="13"/>
        <v>400</v>
      </c>
      <c r="L87" s="58" t="s">
        <v>66</v>
      </c>
      <c r="M87" s="79">
        <f t="shared" si="14"/>
        <v>5980</v>
      </c>
    </row>
    <row r="88" spans="1:13" ht="63.75" x14ac:dyDescent="0.25">
      <c r="A88" s="55">
        <f t="shared" si="15"/>
        <v>7</v>
      </c>
      <c r="B88" s="57"/>
      <c r="C88" s="67" t="s">
        <v>85</v>
      </c>
      <c r="D88" s="58" t="s">
        <v>84</v>
      </c>
      <c r="E88" s="58" t="s">
        <v>66</v>
      </c>
      <c r="F88" s="80">
        <v>304.17</v>
      </c>
      <c r="G88" s="81">
        <f t="shared" si="9"/>
        <v>3650.04</v>
      </c>
      <c r="H88" s="82">
        <f t="shared" si="10"/>
        <v>273.75299999999999</v>
      </c>
      <c r="I88" s="81">
        <f t="shared" si="11"/>
        <v>36.500399999999999</v>
      </c>
      <c r="J88" s="78">
        <f t="shared" si="12"/>
        <v>282.87810000000002</v>
      </c>
      <c r="K88" s="81">
        <f t="shared" si="13"/>
        <v>304.17</v>
      </c>
      <c r="L88" s="58" t="s">
        <v>66</v>
      </c>
      <c r="M88" s="79">
        <f t="shared" si="14"/>
        <v>4547.3415000000005</v>
      </c>
    </row>
    <row r="89" spans="1:13" ht="76.5" x14ac:dyDescent="0.25">
      <c r="A89" s="55">
        <f t="shared" si="15"/>
        <v>8</v>
      </c>
      <c r="B89" s="57"/>
      <c r="C89" s="57" t="s">
        <v>86</v>
      </c>
      <c r="D89" s="58" t="s">
        <v>84</v>
      </c>
      <c r="E89" s="58" t="s">
        <v>66</v>
      </c>
      <c r="F89" s="68">
        <v>350</v>
      </c>
      <c r="G89" s="68">
        <f>(500*10)+250</f>
        <v>5250</v>
      </c>
      <c r="H89" s="78">
        <f t="shared" si="10"/>
        <v>393.75</v>
      </c>
      <c r="I89" s="68">
        <f t="shared" si="11"/>
        <v>52.5</v>
      </c>
      <c r="J89" s="78">
        <f t="shared" si="12"/>
        <v>406.875</v>
      </c>
      <c r="K89" s="68">
        <f t="shared" si="13"/>
        <v>350</v>
      </c>
      <c r="L89" s="58" t="s">
        <v>66</v>
      </c>
      <c r="M89" s="79">
        <f t="shared" si="14"/>
        <v>6453.125</v>
      </c>
    </row>
    <row r="90" spans="1:13" x14ac:dyDescent="0.25">
      <c r="A90" s="61" t="s">
        <v>77</v>
      </c>
      <c r="B90" s="61"/>
      <c r="C90" s="61"/>
      <c r="D90" s="61"/>
      <c r="E90" s="60"/>
      <c r="F90" s="79"/>
      <c r="G90" s="79">
        <f>SUM(G83:G89)</f>
        <v>30430.080000000002</v>
      </c>
      <c r="H90" s="79">
        <f>SUM(H83:H89)</f>
        <v>2282.2559999999999</v>
      </c>
      <c r="I90" s="79">
        <f>SUM(I83:I89)</f>
        <v>304.30079999999998</v>
      </c>
      <c r="J90" s="79">
        <f>SUM(J83:J89)</f>
        <v>2358.3312000000001</v>
      </c>
      <c r="K90" s="79">
        <f>SUM(K83:K89)</f>
        <v>2448.34</v>
      </c>
      <c r="L90" s="79"/>
      <c r="M90" s="79">
        <f>SUM(M83:M89)</f>
        <v>37823.308000000005</v>
      </c>
    </row>
    <row r="91" spans="1:13" x14ac:dyDescent="0.25">
      <c r="A91" s="94"/>
      <c r="B91" s="9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</row>
    <row r="92" spans="1:13" x14ac:dyDescent="0.25">
      <c r="A92" s="94"/>
      <c r="B92" s="9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</row>
    <row r="93" spans="1:13" x14ac:dyDescent="0.25">
      <c r="A93" s="94"/>
      <c r="B93" s="9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</row>
    <row r="94" spans="1:13" x14ac:dyDescent="0.25">
      <c r="A94" s="94"/>
      <c r="B94" s="9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</row>
    <row r="95" spans="1:13" x14ac:dyDescent="0.25">
      <c r="A95" s="94"/>
      <c r="B95" s="9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</row>
    <row r="96" spans="1:13" x14ac:dyDescent="0.25">
      <c r="A96" s="94"/>
      <c r="B96" s="9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</row>
    <row r="97" spans="1:13" x14ac:dyDescent="0.25">
      <c r="A97" s="94"/>
      <c r="B97" s="9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</row>
    <row r="98" spans="1:13" x14ac:dyDescent="0.25">
      <c r="A98" s="94"/>
      <c r="B98" s="9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</row>
    <row r="99" spans="1:13" x14ac:dyDescent="0.25">
      <c r="A99" s="94"/>
      <c r="B99" s="9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</row>
    <row r="100" spans="1:13" x14ac:dyDescent="0.25">
      <c r="A100" s="94"/>
      <c r="B100" s="9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</row>
    <row r="101" spans="1:13" x14ac:dyDescent="0.25">
      <c r="A101" s="94"/>
      <c r="B101" s="9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</row>
    <row r="102" spans="1:13" x14ac:dyDescent="0.25">
      <c r="A102" s="94"/>
      <c r="B102" s="9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</row>
    <row r="103" spans="1:13" x14ac:dyDescent="0.25">
      <c r="A103" s="76" t="s">
        <v>87</v>
      </c>
      <c r="B103" s="76"/>
      <c r="C103" s="45"/>
      <c r="D103" s="45"/>
      <c r="E103" s="45"/>
      <c r="F103" s="45"/>
      <c r="G103" s="45"/>
      <c r="H103" s="63"/>
      <c r="I103" s="63"/>
      <c r="J103" s="63"/>
      <c r="K103" s="45"/>
      <c r="L103" s="45"/>
      <c r="M103" s="45"/>
    </row>
    <row r="104" spans="1:13" x14ac:dyDescent="0.25">
      <c r="A104" s="50" t="s">
        <v>32</v>
      </c>
      <c r="B104" s="50" t="s">
        <v>33</v>
      </c>
      <c r="C104" s="50" t="s">
        <v>57</v>
      </c>
      <c r="D104" s="51" t="s">
        <v>35</v>
      </c>
      <c r="E104" s="52" t="s">
        <v>38</v>
      </c>
      <c r="F104" s="52" t="s">
        <v>58</v>
      </c>
      <c r="G104" s="52"/>
      <c r="H104" s="50" t="s">
        <v>37</v>
      </c>
      <c r="I104" s="50"/>
      <c r="J104" s="50"/>
      <c r="K104" s="50"/>
      <c r="L104" s="50"/>
      <c r="M104" s="50" t="s">
        <v>6</v>
      </c>
    </row>
    <row r="105" spans="1:13" x14ac:dyDescent="0.25">
      <c r="A105" s="50"/>
      <c r="B105" s="50"/>
      <c r="C105" s="50"/>
      <c r="D105" s="51"/>
      <c r="E105" s="52"/>
      <c r="F105" s="53" t="s">
        <v>39</v>
      </c>
      <c r="G105" s="53" t="s">
        <v>40</v>
      </c>
      <c r="H105" s="54" t="s">
        <v>41</v>
      </c>
      <c r="I105" s="54" t="s">
        <v>42</v>
      </c>
      <c r="J105" s="54" t="s">
        <v>43</v>
      </c>
      <c r="K105" s="54" t="s">
        <v>44</v>
      </c>
      <c r="L105" s="53" t="s">
        <v>38</v>
      </c>
      <c r="M105" s="50"/>
    </row>
    <row r="106" spans="1:13" ht="51" x14ac:dyDescent="0.25">
      <c r="A106" s="55">
        <v>1</v>
      </c>
      <c r="B106" s="57"/>
      <c r="C106" s="67" t="s">
        <v>88</v>
      </c>
      <c r="D106" s="58" t="s">
        <v>70</v>
      </c>
      <c r="E106" s="58" t="s">
        <v>66</v>
      </c>
      <c r="F106" s="68">
        <f>600+100</f>
        <v>700</v>
      </c>
      <c r="G106" s="68">
        <f>+F106*12</f>
        <v>8400</v>
      </c>
      <c r="H106" s="85">
        <f>+G106*0.075</f>
        <v>630</v>
      </c>
      <c r="I106" s="68">
        <f>+G106*0.01</f>
        <v>84</v>
      </c>
      <c r="J106" s="78">
        <f>+G106*0.0775</f>
        <v>651</v>
      </c>
      <c r="K106" s="68">
        <f>+F106</f>
        <v>700</v>
      </c>
      <c r="L106" s="58" t="s">
        <v>66</v>
      </c>
      <c r="M106" s="79">
        <f>SUM(H106:K106)+G106</f>
        <v>10465</v>
      </c>
    </row>
    <row r="107" spans="1:13" ht="76.5" x14ac:dyDescent="0.25">
      <c r="A107" s="55">
        <f>+A106+1</f>
        <v>2</v>
      </c>
      <c r="B107" s="96"/>
      <c r="C107" s="67" t="s">
        <v>89</v>
      </c>
      <c r="D107" s="97" t="s">
        <v>84</v>
      </c>
      <c r="E107" s="97" t="s">
        <v>66</v>
      </c>
      <c r="F107" s="80">
        <v>500</v>
      </c>
      <c r="G107" s="81">
        <f>+F107*12</f>
        <v>6000</v>
      </c>
      <c r="H107" s="82">
        <f t="shared" ref="H107:H116" si="16">+G107*0.075</f>
        <v>450</v>
      </c>
      <c r="I107" s="81">
        <f t="shared" ref="I107:I116" si="17">+G107*0.01</f>
        <v>60</v>
      </c>
      <c r="J107" s="78">
        <f t="shared" ref="J107:J116" si="18">+G107*0.0775</f>
        <v>465</v>
      </c>
      <c r="K107" s="81">
        <f t="shared" ref="K107:K116" si="19">+F107</f>
        <v>500</v>
      </c>
      <c r="L107" s="58" t="s">
        <v>66</v>
      </c>
      <c r="M107" s="79">
        <f>SUM(H107:K107)+G107</f>
        <v>7475</v>
      </c>
    </row>
    <row r="108" spans="1:13" ht="63.75" x14ac:dyDescent="0.25">
      <c r="A108" s="55">
        <f t="shared" ref="A108:A114" si="20">+A107+1</f>
        <v>3</v>
      </c>
      <c r="B108" s="57"/>
      <c r="C108" s="67" t="s">
        <v>90</v>
      </c>
      <c r="D108" s="58" t="s">
        <v>60</v>
      </c>
      <c r="E108" s="58" t="s">
        <v>66</v>
      </c>
      <c r="F108" s="80">
        <v>304.17</v>
      </c>
      <c r="G108" s="81">
        <f>+F108*12</f>
        <v>3650.04</v>
      </c>
      <c r="H108" s="82">
        <f t="shared" si="16"/>
        <v>273.75299999999999</v>
      </c>
      <c r="I108" s="81">
        <f t="shared" si="17"/>
        <v>36.500399999999999</v>
      </c>
      <c r="J108" s="78">
        <f t="shared" si="18"/>
        <v>282.87810000000002</v>
      </c>
      <c r="K108" s="81">
        <f t="shared" si="19"/>
        <v>304.17</v>
      </c>
      <c r="L108" s="58" t="s">
        <v>66</v>
      </c>
      <c r="M108" s="79">
        <f t="shared" ref="M108:M114" si="21">SUM(H108:K108)+G108</f>
        <v>4547.3415000000005</v>
      </c>
    </row>
    <row r="109" spans="1:13" ht="76.5" x14ac:dyDescent="0.25">
      <c r="A109" s="98">
        <f>+A108+1</f>
        <v>4</v>
      </c>
      <c r="B109" s="57"/>
      <c r="C109" s="83" t="s">
        <v>91</v>
      </c>
      <c r="D109" s="58" t="s">
        <v>46</v>
      </c>
      <c r="E109" s="58" t="s">
        <v>66</v>
      </c>
      <c r="F109" s="68">
        <v>304.17</v>
      </c>
      <c r="G109" s="68">
        <f>+F109*12</f>
        <v>3650.04</v>
      </c>
      <c r="H109" s="78">
        <f>+G109*0.075</f>
        <v>273.75299999999999</v>
      </c>
      <c r="I109" s="68">
        <f>+G109*0.01</f>
        <v>36.500399999999999</v>
      </c>
      <c r="J109" s="78">
        <f>+G109*0.0775</f>
        <v>282.87810000000002</v>
      </c>
      <c r="K109" s="68">
        <f>+F109</f>
        <v>304.17</v>
      </c>
      <c r="L109" s="71" t="s">
        <v>92</v>
      </c>
      <c r="M109" s="79">
        <f>SUM(H109:K109)+G109</f>
        <v>4547.3415000000005</v>
      </c>
    </row>
    <row r="110" spans="1:13" ht="38.25" x14ac:dyDescent="0.25">
      <c r="A110" s="55">
        <f>+A109+1</f>
        <v>5</v>
      </c>
      <c r="B110" s="57"/>
      <c r="C110" s="67" t="s">
        <v>93</v>
      </c>
      <c r="D110" s="58" t="s">
        <v>70</v>
      </c>
      <c r="E110" s="58" t="s">
        <v>66</v>
      </c>
      <c r="F110" s="80">
        <v>400</v>
      </c>
      <c r="G110" s="81">
        <f>+F110*1</f>
        <v>400</v>
      </c>
      <c r="H110" s="82">
        <f t="shared" si="16"/>
        <v>30</v>
      </c>
      <c r="I110" s="81">
        <f t="shared" si="17"/>
        <v>4</v>
      </c>
      <c r="J110" s="78">
        <f t="shared" si="18"/>
        <v>31</v>
      </c>
      <c r="K110" s="81">
        <f t="shared" si="19"/>
        <v>400</v>
      </c>
      <c r="L110" s="58" t="s">
        <v>66</v>
      </c>
      <c r="M110" s="79">
        <f t="shared" si="21"/>
        <v>865</v>
      </c>
    </row>
    <row r="111" spans="1:13" ht="38.25" x14ac:dyDescent="0.25">
      <c r="A111" s="55">
        <f>+A110+1</f>
        <v>6</v>
      </c>
      <c r="B111" s="57"/>
      <c r="C111" s="83" t="s">
        <v>94</v>
      </c>
      <c r="D111" s="58" t="s">
        <v>60</v>
      </c>
      <c r="E111" s="58" t="s">
        <v>66</v>
      </c>
      <c r="F111" s="68">
        <v>300</v>
      </c>
      <c r="G111" s="68">
        <f t="shared" ref="G111:G116" si="22">+F111*12</f>
        <v>3600</v>
      </c>
      <c r="H111" s="78">
        <f t="shared" si="16"/>
        <v>270</v>
      </c>
      <c r="I111" s="68">
        <f t="shared" si="17"/>
        <v>36</v>
      </c>
      <c r="J111" s="78">
        <f t="shared" si="18"/>
        <v>279</v>
      </c>
      <c r="K111" s="68">
        <f t="shared" si="19"/>
        <v>300</v>
      </c>
      <c r="L111" s="58" t="s">
        <v>66</v>
      </c>
      <c r="M111" s="79">
        <f t="shared" si="21"/>
        <v>4485</v>
      </c>
    </row>
    <row r="112" spans="1:13" ht="25.5" x14ac:dyDescent="0.25">
      <c r="A112" s="55">
        <f>+A111+1</f>
        <v>7</v>
      </c>
      <c r="B112" s="57"/>
      <c r="C112" s="67" t="s">
        <v>95</v>
      </c>
      <c r="D112" s="58" t="s">
        <v>60</v>
      </c>
      <c r="E112" s="58" t="s">
        <v>66</v>
      </c>
      <c r="F112" s="80">
        <v>350</v>
      </c>
      <c r="G112" s="81">
        <f t="shared" si="22"/>
        <v>4200</v>
      </c>
      <c r="H112" s="82">
        <f t="shared" si="16"/>
        <v>315</v>
      </c>
      <c r="I112" s="81">
        <f t="shared" si="17"/>
        <v>42</v>
      </c>
      <c r="J112" s="78">
        <f t="shared" si="18"/>
        <v>325.5</v>
      </c>
      <c r="K112" s="81">
        <f t="shared" si="19"/>
        <v>350</v>
      </c>
      <c r="L112" s="58" t="s">
        <v>66</v>
      </c>
      <c r="M112" s="79">
        <f t="shared" si="21"/>
        <v>5232.5</v>
      </c>
    </row>
    <row r="113" spans="1:13" x14ac:dyDescent="0.25">
      <c r="A113" s="55">
        <f t="shared" si="20"/>
        <v>8</v>
      </c>
      <c r="B113" s="57"/>
      <c r="C113" s="67" t="s">
        <v>95</v>
      </c>
      <c r="D113" s="58" t="s">
        <v>84</v>
      </c>
      <c r="E113" s="58" t="s">
        <v>66</v>
      </c>
      <c r="F113" s="80">
        <v>350</v>
      </c>
      <c r="G113" s="81">
        <f t="shared" si="22"/>
        <v>4200</v>
      </c>
      <c r="H113" s="82">
        <f t="shared" si="16"/>
        <v>315</v>
      </c>
      <c r="I113" s="81">
        <f t="shared" si="17"/>
        <v>42</v>
      </c>
      <c r="J113" s="78">
        <f t="shared" si="18"/>
        <v>325.5</v>
      </c>
      <c r="K113" s="81">
        <f t="shared" si="19"/>
        <v>350</v>
      </c>
      <c r="L113" s="58" t="s">
        <v>66</v>
      </c>
      <c r="M113" s="79">
        <f t="shared" si="21"/>
        <v>5232.5</v>
      </c>
    </row>
    <row r="114" spans="1:13" ht="51" x14ac:dyDescent="0.25">
      <c r="A114" s="55">
        <f t="shared" si="20"/>
        <v>9</v>
      </c>
      <c r="B114" s="57"/>
      <c r="C114" s="83" t="s">
        <v>96</v>
      </c>
      <c r="D114" s="58" t="s">
        <v>70</v>
      </c>
      <c r="E114" s="58" t="s">
        <v>66</v>
      </c>
      <c r="F114" s="68">
        <v>425</v>
      </c>
      <c r="G114" s="68">
        <f t="shared" si="22"/>
        <v>5100</v>
      </c>
      <c r="H114" s="78">
        <f t="shared" si="16"/>
        <v>382.5</v>
      </c>
      <c r="I114" s="68">
        <f t="shared" si="17"/>
        <v>51</v>
      </c>
      <c r="J114" s="78">
        <f t="shared" si="18"/>
        <v>395.25</v>
      </c>
      <c r="K114" s="68">
        <f t="shared" si="19"/>
        <v>425</v>
      </c>
      <c r="L114" s="58" t="s">
        <v>66</v>
      </c>
      <c r="M114" s="79">
        <f t="shared" si="21"/>
        <v>6353.75</v>
      </c>
    </row>
    <row r="115" spans="1:13" ht="25.5" x14ac:dyDescent="0.25">
      <c r="A115" s="98">
        <v>1</v>
      </c>
      <c r="B115" s="57"/>
      <c r="C115" s="67" t="s">
        <v>97</v>
      </c>
      <c r="D115" s="58" t="s">
        <v>70</v>
      </c>
      <c r="E115" s="58" t="s">
        <v>98</v>
      </c>
      <c r="F115" s="80">
        <v>350</v>
      </c>
      <c r="G115" s="81">
        <f t="shared" si="22"/>
        <v>4200</v>
      </c>
      <c r="H115" s="78">
        <f>+G115*0.075</f>
        <v>315</v>
      </c>
      <c r="I115" s="68">
        <f>+G115*0.01</f>
        <v>42</v>
      </c>
      <c r="J115" s="78">
        <f>+G115*0.0775</f>
        <v>325.5</v>
      </c>
      <c r="K115" s="68">
        <f>+F115</f>
        <v>350</v>
      </c>
      <c r="L115" s="71" t="s">
        <v>92</v>
      </c>
      <c r="M115" s="79">
        <f>SUM(H115:K115)+G115</f>
        <v>5232.5</v>
      </c>
    </row>
    <row r="116" spans="1:13" ht="38.25" x14ac:dyDescent="0.25">
      <c r="A116" s="55">
        <f>+A114+1</f>
        <v>10</v>
      </c>
      <c r="B116" s="57"/>
      <c r="C116" s="67" t="s">
        <v>99</v>
      </c>
      <c r="D116" s="58" t="s">
        <v>70</v>
      </c>
      <c r="E116" s="58" t="s">
        <v>66</v>
      </c>
      <c r="F116" s="80">
        <f>350+50</f>
        <v>400</v>
      </c>
      <c r="G116" s="81">
        <f t="shared" si="22"/>
        <v>4800</v>
      </c>
      <c r="H116" s="82">
        <f t="shared" si="16"/>
        <v>360</v>
      </c>
      <c r="I116" s="81">
        <f t="shared" si="17"/>
        <v>48</v>
      </c>
      <c r="J116" s="78">
        <f t="shared" si="18"/>
        <v>372</v>
      </c>
      <c r="K116" s="81">
        <f t="shared" si="19"/>
        <v>400</v>
      </c>
      <c r="L116" s="58" t="s">
        <v>66</v>
      </c>
      <c r="M116" s="79">
        <f>SUM(H116:K116)+G116</f>
        <v>5980</v>
      </c>
    </row>
    <row r="117" spans="1:13" x14ac:dyDescent="0.25">
      <c r="A117" s="61" t="s">
        <v>77</v>
      </c>
      <c r="B117" s="61"/>
      <c r="C117" s="61"/>
      <c r="D117" s="61"/>
      <c r="E117" s="60"/>
      <c r="F117" s="79"/>
      <c r="G117" s="79">
        <f>SUM(G106:G116)</f>
        <v>48200.08</v>
      </c>
      <c r="H117" s="79">
        <f>SUM(H106:H116)</f>
        <v>3615.0059999999999</v>
      </c>
      <c r="I117" s="79">
        <f>SUM(I106:I116)</f>
        <v>482.00080000000003</v>
      </c>
      <c r="J117" s="79">
        <f>SUM(J106:J116)</f>
        <v>3735.5061999999998</v>
      </c>
      <c r="K117" s="79">
        <f>SUM(K106:K116)</f>
        <v>4383.34</v>
      </c>
      <c r="L117" s="79"/>
      <c r="M117" s="79">
        <f>SUM(M106:M116)</f>
        <v>60415.933000000005</v>
      </c>
    </row>
    <row r="118" spans="1:13" x14ac:dyDescent="0.25">
      <c r="A118" s="94"/>
      <c r="B118" s="95"/>
      <c r="C118" s="45"/>
      <c r="D118" s="45"/>
      <c r="E118" s="45"/>
      <c r="F118" s="45"/>
      <c r="G118" s="45"/>
      <c r="H118" s="66"/>
      <c r="I118" s="45"/>
      <c r="J118" s="45"/>
      <c r="K118" s="45"/>
      <c r="L118" s="45"/>
      <c r="M118" s="45"/>
    </row>
    <row r="119" spans="1:13" x14ac:dyDescent="0.25">
      <c r="A119" s="94"/>
      <c r="B119" s="95"/>
      <c r="C119" s="45"/>
      <c r="D119" s="45"/>
      <c r="E119" s="45"/>
      <c r="F119" s="45"/>
      <c r="G119" s="45"/>
      <c r="H119" s="66"/>
      <c r="I119" s="45"/>
      <c r="J119" s="45"/>
      <c r="K119" s="45"/>
      <c r="L119" s="45"/>
      <c r="M119" s="45"/>
    </row>
    <row r="120" spans="1:13" x14ac:dyDescent="0.25">
      <c r="A120" s="45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</row>
    <row r="121" spans="1:13" x14ac:dyDescent="0.25">
      <c r="A121" s="45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</row>
    <row r="122" spans="1:13" x14ac:dyDescent="0.25">
      <c r="A122" s="76" t="s">
        <v>100</v>
      </c>
      <c r="B122" s="76"/>
      <c r="C122" s="99"/>
      <c r="D122" s="89"/>
      <c r="E122" s="89"/>
      <c r="F122" s="48"/>
      <c r="G122" s="48"/>
      <c r="H122" s="63"/>
      <c r="I122" s="63"/>
      <c r="J122" s="63"/>
      <c r="K122" s="48"/>
      <c r="L122" s="48"/>
      <c r="M122" s="49"/>
    </row>
    <row r="123" spans="1:13" x14ac:dyDescent="0.25">
      <c r="A123" s="50" t="s">
        <v>32</v>
      </c>
      <c r="B123" s="50" t="s">
        <v>33</v>
      </c>
      <c r="C123" s="50" t="s">
        <v>57</v>
      </c>
      <c r="D123" s="51" t="s">
        <v>35</v>
      </c>
      <c r="E123" s="52" t="s">
        <v>38</v>
      </c>
      <c r="F123" s="52" t="s">
        <v>58</v>
      </c>
      <c r="G123" s="52"/>
      <c r="H123" s="50" t="s">
        <v>101</v>
      </c>
      <c r="I123" s="50"/>
      <c r="J123" s="50"/>
      <c r="K123" s="50"/>
      <c r="L123" s="50"/>
      <c r="M123" s="50" t="s">
        <v>6</v>
      </c>
    </row>
    <row r="124" spans="1:13" x14ac:dyDescent="0.25">
      <c r="A124" s="50"/>
      <c r="B124" s="50"/>
      <c r="C124" s="50"/>
      <c r="D124" s="51"/>
      <c r="E124" s="52"/>
      <c r="F124" s="53" t="s">
        <v>39</v>
      </c>
      <c r="G124" s="53" t="s">
        <v>40</v>
      </c>
      <c r="H124" s="54" t="s">
        <v>41</v>
      </c>
      <c r="I124" s="54" t="s">
        <v>42</v>
      </c>
      <c r="J124" s="54" t="s">
        <v>43</v>
      </c>
      <c r="K124" s="54" t="s">
        <v>44</v>
      </c>
      <c r="L124" s="53" t="s">
        <v>38</v>
      </c>
      <c r="M124" s="50"/>
    </row>
    <row r="125" spans="1:13" x14ac:dyDescent="0.25">
      <c r="A125" s="100" t="s">
        <v>102</v>
      </c>
      <c r="B125" s="100"/>
      <c r="C125" s="100"/>
      <c r="D125" s="100"/>
      <c r="E125" s="100"/>
      <c r="F125" s="100"/>
      <c r="G125" s="101"/>
      <c r="H125" s="101"/>
      <c r="I125" s="101"/>
      <c r="J125" s="101"/>
      <c r="K125" s="101"/>
      <c r="L125" s="101"/>
      <c r="M125" s="101"/>
    </row>
    <row r="126" spans="1:13" ht="63.75" x14ac:dyDescent="0.25">
      <c r="A126" s="55">
        <v>1</v>
      </c>
      <c r="B126" s="57"/>
      <c r="C126" s="83" t="s">
        <v>103</v>
      </c>
      <c r="D126" s="58" t="s">
        <v>46</v>
      </c>
      <c r="E126" s="58" t="s">
        <v>98</v>
      </c>
      <c r="F126" s="68">
        <v>304.17</v>
      </c>
      <c r="G126" s="68">
        <f>+F126*12</f>
        <v>3650.04</v>
      </c>
      <c r="H126" s="78">
        <f t="shared" ref="H126:H145" si="23">+G126*0.075</f>
        <v>273.75299999999999</v>
      </c>
      <c r="I126" s="68">
        <f>+G126*0.01</f>
        <v>36.500399999999999</v>
      </c>
      <c r="J126" s="78">
        <f>+G126*0.0775</f>
        <v>282.87810000000002</v>
      </c>
      <c r="K126" s="68">
        <f>+F126</f>
        <v>304.17</v>
      </c>
      <c r="L126" s="71" t="s">
        <v>92</v>
      </c>
      <c r="M126" s="79">
        <f>SUM(H126:K126)+G126</f>
        <v>4547.3415000000005</v>
      </c>
    </row>
    <row r="127" spans="1:13" ht="38.25" x14ac:dyDescent="0.25">
      <c r="A127" s="55">
        <v>2</v>
      </c>
      <c r="B127" s="57"/>
      <c r="C127" s="83" t="s">
        <v>104</v>
      </c>
      <c r="D127" s="58" t="s">
        <v>46</v>
      </c>
      <c r="E127" s="58" t="s">
        <v>98</v>
      </c>
      <c r="F127" s="68">
        <v>400</v>
      </c>
      <c r="G127" s="68">
        <f>+F127*12</f>
        <v>4800</v>
      </c>
      <c r="H127" s="78">
        <f>+G127*0.075</f>
        <v>360</v>
      </c>
      <c r="I127" s="68">
        <f>+G127*0.01</f>
        <v>48</v>
      </c>
      <c r="J127" s="78">
        <f>+G127*0.0775</f>
        <v>372</v>
      </c>
      <c r="K127" s="68">
        <f>+F127</f>
        <v>400</v>
      </c>
      <c r="L127" s="71" t="s">
        <v>92</v>
      </c>
      <c r="M127" s="79">
        <f>SUM(H127:K127)+G127</f>
        <v>5980</v>
      </c>
    </row>
    <row r="128" spans="1:13" ht="38.25" x14ac:dyDescent="0.25">
      <c r="A128" s="55">
        <f>+A127+1</f>
        <v>3</v>
      </c>
      <c r="B128" s="57"/>
      <c r="C128" s="57" t="s">
        <v>105</v>
      </c>
      <c r="D128" s="58" t="s">
        <v>84</v>
      </c>
      <c r="E128" s="58" t="s">
        <v>98</v>
      </c>
      <c r="F128" s="102">
        <v>200</v>
      </c>
      <c r="G128" s="103">
        <f>+F128*12</f>
        <v>2400</v>
      </c>
      <c r="H128" s="78"/>
      <c r="I128" s="68"/>
      <c r="J128" s="78"/>
      <c r="K128" s="68"/>
      <c r="L128" s="71"/>
      <c r="M128" s="79">
        <f>SUM(H128:K128)+G128</f>
        <v>2400</v>
      </c>
    </row>
    <row r="129" spans="1:13" ht="38.25" x14ac:dyDescent="0.25">
      <c r="A129" s="55">
        <f>+A128+1</f>
        <v>4</v>
      </c>
      <c r="B129" s="57"/>
      <c r="C129" s="57" t="s">
        <v>105</v>
      </c>
      <c r="D129" s="58" t="s">
        <v>84</v>
      </c>
      <c r="E129" s="58" t="s">
        <v>98</v>
      </c>
      <c r="F129" s="80">
        <v>350</v>
      </c>
      <c r="G129" s="81">
        <f>+F129*12</f>
        <v>4200</v>
      </c>
      <c r="H129" s="78"/>
      <c r="I129" s="68"/>
      <c r="J129" s="78"/>
      <c r="K129" s="68"/>
      <c r="L129" s="71"/>
      <c r="M129" s="79">
        <f>SUM(H129:K129)+G129</f>
        <v>4200</v>
      </c>
    </row>
    <row r="130" spans="1:13" x14ac:dyDescent="0.25">
      <c r="A130" s="104" t="s">
        <v>106</v>
      </c>
      <c r="B130" s="104"/>
      <c r="C130" s="104"/>
      <c r="D130" s="104"/>
      <c r="E130" s="104"/>
      <c r="F130" s="104"/>
      <c r="G130" s="79">
        <f>SUM(G126:G129)</f>
        <v>15050.04</v>
      </c>
      <c r="H130" s="79">
        <f>SUM(H126:H129)</f>
        <v>633.75299999999993</v>
      </c>
      <c r="I130" s="79">
        <f>SUM(I126:I129)</f>
        <v>84.500399999999999</v>
      </c>
      <c r="J130" s="79">
        <f>SUM(J126:J129)</f>
        <v>654.87810000000002</v>
      </c>
      <c r="K130" s="79">
        <f>SUM(K126:K129)</f>
        <v>704.17000000000007</v>
      </c>
      <c r="L130" s="79"/>
      <c r="M130" s="79">
        <f>SUM(M126:M129)</f>
        <v>17127.341500000002</v>
      </c>
    </row>
    <row r="131" spans="1:13" x14ac:dyDescent="0.25">
      <c r="A131" s="105" t="s">
        <v>107</v>
      </c>
      <c r="B131" s="105"/>
      <c r="C131" s="105"/>
      <c r="D131" s="105"/>
      <c r="E131" s="105"/>
      <c r="F131" s="105"/>
      <c r="G131" s="79"/>
      <c r="H131" s="79"/>
      <c r="I131" s="79"/>
      <c r="J131" s="79"/>
      <c r="K131" s="79"/>
      <c r="L131" s="79"/>
      <c r="M131" s="79"/>
    </row>
    <row r="132" spans="1:13" ht="25.5" x14ac:dyDescent="0.25">
      <c r="A132" s="98">
        <v>1</v>
      </c>
      <c r="B132" s="57"/>
      <c r="C132" s="83" t="s">
        <v>108</v>
      </c>
      <c r="D132" s="58" t="s">
        <v>70</v>
      </c>
      <c r="E132" s="58" t="s">
        <v>98</v>
      </c>
      <c r="F132" s="68">
        <v>304.17</v>
      </c>
      <c r="G132" s="68">
        <f t="shared" ref="G132:G138" si="24">+F132*12</f>
        <v>3650.04</v>
      </c>
      <c r="H132" s="78">
        <f t="shared" si="23"/>
        <v>273.75299999999999</v>
      </c>
      <c r="I132" s="68">
        <f t="shared" ref="I132:I138" si="25">+G132*0.01</f>
        <v>36.500399999999999</v>
      </c>
      <c r="J132" s="78">
        <f t="shared" ref="J132:J138" si="26">+G132*0.0775</f>
        <v>282.87810000000002</v>
      </c>
      <c r="K132" s="68">
        <f t="shared" ref="K132:K138" si="27">+F132</f>
        <v>304.17</v>
      </c>
      <c r="L132" s="71" t="s">
        <v>92</v>
      </c>
      <c r="M132" s="79">
        <f t="shared" ref="M132:M138" si="28">SUM(H132:K132)+G132</f>
        <v>4547.3415000000005</v>
      </c>
    </row>
    <row r="133" spans="1:13" ht="25.5" x14ac:dyDescent="0.25">
      <c r="A133" s="98">
        <f t="shared" ref="A133:A138" si="29">+A132+1</f>
        <v>2</v>
      </c>
      <c r="B133" s="57"/>
      <c r="C133" s="83" t="s">
        <v>108</v>
      </c>
      <c r="D133" s="58" t="s">
        <v>46</v>
      </c>
      <c r="E133" s="58" t="s">
        <v>98</v>
      </c>
      <c r="F133" s="68">
        <v>304.17</v>
      </c>
      <c r="G133" s="68">
        <f t="shared" si="24"/>
        <v>3650.04</v>
      </c>
      <c r="H133" s="78">
        <f t="shared" si="23"/>
        <v>273.75299999999999</v>
      </c>
      <c r="I133" s="68">
        <f t="shared" si="25"/>
        <v>36.500399999999999</v>
      </c>
      <c r="J133" s="78">
        <f t="shared" si="26"/>
        <v>282.87810000000002</v>
      </c>
      <c r="K133" s="68">
        <f t="shared" si="27"/>
        <v>304.17</v>
      </c>
      <c r="L133" s="71" t="s">
        <v>92</v>
      </c>
      <c r="M133" s="79">
        <f t="shared" si="28"/>
        <v>4547.3415000000005</v>
      </c>
    </row>
    <row r="134" spans="1:13" ht="25.5" x14ac:dyDescent="0.25">
      <c r="A134" s="98">
        <f t="shared" si="29"/>
        <v>3</v>
      </c>
      <c r="B134" s="57"/>
      <c r="C134" s="83" t="s">
        <v>109</v>
      </c>
      <c r="D134" s="58" t="s">
        <v>46</v>
      </c>
      <c r="E134" s="58" t="s">
        <v>98</v>
      </c>
      <c r="F134" s="68">
        <v>400</v>
      </c>
      <c r="G134" s="68">
        <f t="shared" si="24"/>
        <v>4800</v>
      </c>
      <c r="H134" s="78">
        <f t="shared" si="23"/>
        <v>360</v>
      </c>
      <c r="I134" s="68">
        <f t="shared" si="25"/>
        <v>48</v>
      </c>
      <c r="J134" s="78">
        <f t="shared" si="26"/>
        <v>372</v>
      </c>
      <c r="K134" s="68">
        <f t="shared" si="27"/>
        <v>400</v>
      </c>
      <c r="L134" s="71" t="s">
        <v>92</v>
      </c>
      <c r="M134" s="79">
        <f t="shared" si="28"/>
        <v>5980</v>
      </c>
    </row>
    <row r="135" spans="1:13" ht="25.5" x14ac:dyDescent="0.25">
      <c r="A135" s="98">
        <f t="shared" si="29"/>
        <v>4</v>
      </c>
      <c r="B135" s="57"/>
      <c r="C135" s="83" t="s">
        <v>108</v>
      </c>
      <c r="D135" s="58" t="s">
        <v>46</v>
      </c>
      <c r="E135" s="58" t="s">
        <v>98</v>
      </c>
      <c r="F135" s="68">
        <v>304.17</v>
      </c>
      <c r="G135" s="68">
        <f t="shared" si="24"/>
        <v>3650.04</v>
      </c>
      <c r="H135" s="78">
        <f t="shared" si="23"/>
        <v>273.75299999999999</v>
      </c>
      <c r="I135" s="68">
        <f t="shared" si="25"/>
        <v>36.500399999999999</v>
      </c>
      <c r="J135" s="78">
        <f t="shared" si="26"/>
        <v>282.87810000000002</v>
      </c>
      <c r="K135" s="68">
        <f t="shared" si="27"/>
        <v>304.17</v>
      </c>
      <c r="L135" s="71" t="s">
        <v>92</v>
      </c>
      <c r="M135" s="79">
        <f t="shared" si="28"/>
        <v>4547.3415000000005</v>
      </c>
    </row>
    <row r="136" spans="1:13" ht="25.5" x14ac:dyDescent="0.25">
      <c r="A136" s="98">
        <f t="shared" si="29"/>
        <v>5</v>
      </c>
      <c r="B136" s="57"/>
      <c r="C136" s="83" t="s">
        <v>108</v>
      </c>
      <c r="D136" s="58" t="s">
        <v>46</v>
      </c>
      <c r="E136" s="58" t="s">
        <v>98</v>
      </c>
      <c r="F136" s="68">
        <v>304.17</v>
      </c>
      <c r="G136" s="68">
        <f t="shared" si="24"/>
        <v>3650.04</v>
      </c>
      <c r="H136" s="78">
        <f t="shared" si="23"/>
        <v>273.75299999999999</v>
      </c>
      <c r="I136" s="68">
        <f t="shared" si="25"/>
        <v>36.500399999999999</v>
      </c>
      <c r="J136" s="78">
        <f t="shared" si="26"/>
        <v>282.87810000000002</v>
      </c>
      <c r="K136" s="68">
        <f t="shared" si="27"/>
        <v>304.17</v>
      </c>
      <c r="L136" s="71" t="s">
        <v>92</v>
      </c>
      <c r="M136" s="79">
        <f t="shared" si="28"/>
        <v>4547.3415000000005</v>
      </c>
    </row>
    <row r="137" spans="1:13" ht="25.5" x14ac:dyDescent="0.25">
      <c r="A137" s="98">
        <f t="shared" si="29"/>
        <v>6</v>
      </c>
      <c r="B137" s="57"/>
      <c r="C137" s="83" t="s">
        <v>108</v>
      </c>
      <c r="D137" s="58" t="s">
        <v>84</v>
      </c>
      <c r="E137" s="58" t="s">
        <v>98</v>
      </c>
      <c r="F137" s="68">
        <v>304.17</v>
      </c>
      <c r="G137" s="68">
        <f t="shared" si="24"/>
        <v>3650.04</v>
      </c>
      <c r="H137" s="78">
        <f t="shared" si="23"/>
        <v>273.75299999999999</v>
      </c>
      <c r="I137" s="68">
        <f t="shared" si="25"/>
        <v>36.500399999999999</v>
      </c>
      <c r="J137" s="78">
        <f t="shared" si="26"/>
        <v>282.87810000000002</v>
      </c>
      <c r="K137" s="68">
        <f t="shared" si="27"/>
        <v>304.17</v>
      </c>
      <c r="L137" s="71" t="s">
        <v>92</v>
      </c>
      <c r="M137" s="79">
        <f t="shared" si="28"/>
        <v>4547.3415000000005</v>
      </c>
    </row>
    <row r="138" spans="1:13" ht="25.5" x14ac:dyDescent="0.25">
      <c r="A138" s="98">
        <f t="shared" si="29"/>
        <v>7</v>
      </c>
      <c r="B138" s="57"/>
      <c r="C138" s="83" t="s">
        <v>110</v>
      </c>
      <c r="D138" s="58" t="s">
        <v>46</v>
      </c>
      <c r="E138" s="58" t="s">
        <v>98</v>
      </c>
      <c r="F138" s="68">
        <v>350</v>
      </c>
      <c r="G138" s="68">
        <f t="shared" si="24"/>
        <v>4200</v>
      </c>
      <c r="H138" s="78">
        <f t="shared" si="23"/>
        <v>315</v>
      </c>
      <c r="I138" s="68">
        <f t="shared" si="25"/>
        <v>42</v>
      </c>
      <c r="J138" s="78">
        <f t="shared" si="26"/>
        <v>325.5</v>
      </c>
      <c r="K138" s="68">
        <f t="shared" si="27"/>
        <v>350</v>
      </c>
      <c r="L138" s="71" t="s">
        <v>92</v>
      </c>
      <c r="M138" s="79">
        <f t="shared" si="28"/>
        <v>5232.5</v>
      </c>
    </row>
    <row r="139" spans="1:13" x14ac:dyDescent="0.25">
      <c r="A139" s="104" t="s">
        <v>106</v>
      </c>
      <c r="B139" s="104"/>
      <c r="C139" s="104"/>
      <c r="D139" s="104"/>
      <c r="E139" s="104"/>
      <c r="F139" s="104"/>
      <c r="G139" s="79">
        <f>SUM(G132:G138)</f>
        <v>27250.2</v>
      </c>
      <c r="H139" s="79">
        <f t="shared" ref="H139:M139" si="30">SUM(H132:H138)</f>
        <v>2043.7649999999999</v>
      </c>
      <c r="I139" s="79">
        <f t="shared" si="30"/>
        <v>272.50200000000001</v>
      </c>
      <c r="J139" s="79">
        <f t="shared" si="30"/>
        <v>2111.8905</v>
      </c>
      <c r="K139" s="79">
        <f t="shared" si="30"/>
        <v>2270.8500000000004</v>
      </c>
      <c r="L139" s="79">
        <f t="shared" si="30"/>
        <v>0</v>
      </c>
      <c r="M139" s="79">
        <f t="shared" si="30"/>
        <v>33949.207500000004</v>
      </c>
    </row>
    <row r="140" spans="1:13" x14ac:dyDescent="0.25">
      <c r="A140" s="106" t="s">
        <v>111</v>
      </c>
      <c r="B140" s="106"/>
      <c r="C140" s="106"/>
      <c r="D140" s="106"/>
      <c r="E140" s="106"/>
      <c r="F140" s="106"/>
      <c r="G140" s="79"/>
      <c r="H140" s="79"/>
      <c r="I140" s="79"/>
      <c r="J140" s="79"/>
      <c r="K140" s="79"/>
      <c r="L140" s="79"/>
      <c r="M140" s="79"/>
    </row>
    <row r="141" spans="1:13" ht="76.5" x14ac:dyDescent="0.25">
      <c r="A141" s="98">
        <v>1</v>
      </c>
      <c r="B141" s="57"/>
      <c r="C141" s="67" t="s">
        <v>112</v>
      </c>
      <c r="D141" s="58" t="s">
        <v>70</v>
      </c>
      <c r="E141" s="58" t="s">
        <v>98</v>
      </c>
      <c r="F141" s="107">
        <v>304.17</v>
      </c>
      <c r="G141" s="108">
        <f>+F141*12</f>
        <v>3650.04</v>
      </c>
      <c r="H141" s="78">
        <f t="shared" si="23"/>
        <v>273.75299999999999</v>
      </c>
      <c r="I141" s="68">
        <f>+G141*0.01</f>
        <v>36.500399999999999</v>
      </c>
      <c r="J141" s="78">
        <f>+G141*0.0775</f>
        <v>282.87810000000002</v>
      </c>
      <c r="K141" s="68">
        <f>+F141</f>
        <v>304.17</v>
      </c>
      <c r="L141" s="71" t="s">
        <v>92</v>
      </c>
      <c r="M141" s="79">
        <f t="shared" ref="M141:M146" si="31">SUM(H141:K141)+G141</f>
        <v>4547.3415000000005</v>
      </c>
    </row>
    <row r="142" spans="1:13" ht="38.25" x14ac:dyDescent="0.25">
      <c r="A142" s="55">
        <f>+A141+1</f>
        <v>2</v>
      </c>
      <c r="B142" s="57"/>
      <c r="C142" s="67" t="s">
        <v>113</v>
      </c>
      <c r="D142" s="58" t="s">
        <v>60</v>
      </c>
      <c r="E142" s="58" t="s">
        <v>98</v>
      </c>
      <c r="F142" s="107">
        <v>325</v>
      </c>
      <c r="G142" s="68">
        <f>+F142*12</f>
        <v>3900</v>
      </c>
      <c r="H142" s="78">
        <f>+G142*0.075</f>
        <v>292.5</v>
      </c>
      <c r="I142" s="68">
        <f>+G142*0.01</f>
        <v>39</v>
      </c>
      <c r="J142" s="78">
        <f>+G142*0.0775</f>
        <v>302.25</v>
      </c>
      <c r="K142" s="68">
        <f>+F142</f>
        <v>325</v>
      </c>
      <c r="L142" s="58" t="s">
        <v>66</v>
      </c>
      <c r="M142" s="79">
        <f t="shared" si="31"/>
        <v>4858.75</v>
      </c>
    </row>
    <row r="143" spans="1:13" ht="25.5" x14ac:dyDescent="0.25">
      <c r="A143" s="98">
        <v>15</v>
      </c>
      <c r="B143" s="57"/>
      <c r="C143" s="67" t="s">
        <v>114</v>
      </c>
      <c r="D143" s="58" t="s">
        <v>70</v>
      </c>
      <c r="E143" s="58" t="s">
        <v>98</v>
      </c>
      <c r="F143" s="80">
        <v>304.17</v>
      </c>
      <c r="G143" s="81">
        <f>+F143*12</f>
        <v>3650.04</v>
      </c>
      <c r="H143" s="78">
        <f>+G143*0.075</f>
        <v>273.75299999999999</v>
      </c>
      <c r="I143" s="68">
        <f>+G143*0.01</f>
        <v>36.500399999999999</v>
      </c>
      <c r="J143" s="78">
        <f>+G143*0.0775</f>
        <v>282.87810000000002</v>
      </c>
      <c r="K143" s="68">
        <f>+F143</f>
        <v>304.17</v>
      </c>
      <c r="L143" s="71" t="s">
        <v>92</v>
      </c>
      <c r="M143" s="79">
        <f t="shared" si="31"/>
        <v>4547.3415000000005</v>
      </c>
    </row>
    <row r="144" spans="1:13" ht="25.5" x14ac:dyDescent="0.25">
      <c r="A144" s="98">
        <v>16</v>
      </c>
      <c r="B144" s="57"/>
      <c r="C144" s="67" t="s">
        <v>114</v>
      </c>
      <c r="D144" s="58" t="s">
        <v>70</v>
      </c>
      <c r="E144" s="58" t="s">
        <v>98</v>
      </c>
      <c r="F144" s="80">
        <v>304.17</v>
      </c>
      <c r="G144" s="81">
        <f>+F144*12</f>
        <v>3650.04</v>
      </c>
      <c r="H144" s="82">
        <f t="shared" si="23"/>
        <v>273.75299999999999</v>
      </c>
      <c r="I144" s="81">
        <f>+G144*0.01</f>
        <v>36.500399999999999</v>
      </c>
      <c r="J144" s="78">
        <f>+G144*0.0775</f>
        <v>282.87810000000002</v>
      </c>
      <c r="K144" s="81">
        <f>+F144</f>
        <v>304.17</v>
      </c>
      <c r="L144" s="71" t="s">
        <v>92</v>
      </c>
      <c r="M144" s="79">
        <f t="shared" si="31"/>
        <v>4547.3415000000005</v>
      </c>
    </row>
    <row r="145" spans="1:13" ht="76.5" x14ac:dyDescent="0.25">
      <c r="A145" s="98">
        <v>17</v>
      </c>
      <c r="B145" s="57"/>
      <c r="C145" s="67" t="s">
        <v>112</v>
      </c>
      <c r="D145" s="58" t="s">
        <v>70</v>
      </c>
      <c r="E145" s="58" t="s">
        <v>98</v>
      </c>
      <c r="F145" s="80">
        <v>304.17</v>
      </c>
      <c r="G145" s="81">
        <f>+F145*12</f>
        <v>3650.04</v>
      </c>
      <c r="H145" s="82">
        <f t="shared" si="23"/>
        <v>273.75299999999999</v>
      </c>
      <c r="I145" s="81">
        <f>+G145*0.01</f>
        <v>36.500399999999999</v>
      </c>
      <c r="J145" s="78">
        <f>+G145*0.0775</f>
        <v>282.87810000000002</v>
      </c>
      <c r="K145" s="81">
        <f>+F145</f>
        <v>304.17</v>
      </c>
      <c r="L145" s="71" t="s">
        <v>92</v>
      </c>
      <c r="M145" s="79">
        <f t="shared" si="31"/>
        <v>4547.3415000000005</v>
      </c>
    </row>
    <row r="146" spans="1:13" x14ac:dyDescent="0.25">
      <c r="A146" s="104" t="s">
        <v>106</v>
      </c>
      <c r="B146" s="104"/>
      <c r="C146" s="104"/>
      <c r="D146" s="104"/>
      <c r="E146" s="104"/>
      <c r="F146" s="104"/>
      <c r="G146" s="109">
        <f>SUM(G141:G145)</f>
        <v>18500.16</v>
      </c>
      <c r="H146" s="109">
        <f>SUM(H141:H145)</f>
        <v>1387.5119999999997</v>
      </c>
      <c r="I146" s="109">
        <f>SUM(I141:I145)</f>
        <v>185.0016</v>
      </c>
      <c r="J146" s="109">
        <f>SUM(J141:J145)</f>
        <v>1433.7624000000001</v>
      </c>
      <c r="K146" s="109">
        <f>SUM(K141:K145)</f>
        <v>1541.6800000000003</v>
      </c>
      <c r="L146" s="109"/>
      <c r="M146" s="79">
        <f t="shared" si="31"/>
        <v>23048.116000000002</v>
      </c>
    </row>
    <row r="147" spans="1:13" x14ac:dyDescent="0.25">
      <c r="A147" s="106" t="s">
        <v>115</v>
      </c>
      <c r="B147" s="106"/>
      <c r="C147" s="106"/>
      <c r="D147" s="106"/>
      <c r="E147" s="106"/>
      <c r="F147" s="106"/>
      <c r="G147" s="109"/>
      <c r="H147" s="109"/>
      <c r="I147" s="109"/>
      <c r="J147" s="109"/>
      <c r="K147" s="109"/>
      <c r="L147" s="109"/>
      <c r="M147" s="79"/>
    </row>
    <row r="148" spans="1:13" x14ac:dyDescent="0.25">
      <c r="A148" s="106" t="str">
        <f>+'[1]DETALLE INVER'!G191</f>
        <v>SEGUIMIENTO A LA IMPLEMENTACION DE LA RADIO MUNICIPAL EN SAN ISIDRO 2018</v>
      </c>
      <c r="B148" s="106"/>
      <c r="C148" s="106"/>
      <c r="D148" s="106"/>
      <c r="E148" s="106"/>
      <c r="F148" s="106"/>
      <c r="G148" s="53"/>
      <c r="H148" s="54"/>
      <c r="I148" s="54"/>
      <c r="J148" s="54"/>
      <c r="K148" s="54"/>
      <c r="L148" s="53"/>
      <c r="M148" s="54" t="s">
        <v>6</v>
      </c>
    </row>
    <row r="149" spans="1:13" ht="51" x14ac:dyDescent="0.25">
      <c r="A149" s="98">
        <v>1</v>
      </c>
      <c r="B149" s="57"/>
      <c r="C149" s="67" t="s">
        <v>116</v>
      </c>
      <c r="D149" s="58" t="s">
        <v>84</v>
      </c>
      <c r="E149" s="58" t="s">
        <v>98</v>
      </c>
      <c r="F149" s="80">
        <v>440</v>
      </c>
      <c r="G149" s="81">
        <f>+F149*12</f>
        <v>5280</v>
      </c>
      <c r="H149" s="78"/>
      <c r="I149" s="68"/>
      <c r="J149" s="78"/>
      <c r="K149" s="68"/>
      <c r="L149" s="71"/>
      <c r="M149" s="79">
        <f>SUM(H149:K149)+G149</f>
        <v>5280</v>
      </c>
    </row>
    <row r="150" spans="1:13" x14ac:dyDescent="0.25">
      <c r="A150" s="50" t="s">
        <v>6</v>
      </c>
      <c r="B150" s="50"/>
      <c r="C150" s="50"/>
      <c r="D150" s="50"/>
      <c r="E150" s="50"/>
      <c r="F150" s="50"/>
      <c r="G150" s="101">
        <f>+G149</f>
        <v>5280</v>
      </c>
      <c r="H150" s="101"/>
      <c r="I150" s="101"/>
      <c r="J150" s="101"/>
      <c r="K150" s="101"/>
      <c r="L150" s="101"/>
      <c r="M150" s="101">
        <f>+M149</f>
        <v>5280</v>
      </c>
    </row>
    <row r="151" spans="1:13" x14ac:dyDescent="0.25">
      <c r="A151" s="98"/>
      <c r="B151" s="57"/>
      <c r="C151" s="67"/>
      <c r="D151" s="58"/>
      <c r="E151" s="58"/>
      <c r="F151" s="80"/>
      <c r="G151" s="81"/>
      <c r="H151" s="78"/>
      <c r="I151" s="68"/>
      <c r="J151" s="78"/>
      <c r="K151" s="68"/>
      <c r="L151" s="71"/>
      <c r="M151" s="79"/>
    </row>
    <row r="152" spans="1:13" x14ac:dyDescent="0.25">
      <c r="A152" s="61" t="s">
        <v>6</v>
      </c>
      <c r="B152" s="61"/>
      <c r="C152" s="61"/>
      <c r="D152" s="61"/>
      <c r="E152" s="61"/>
      <c r="F152" s="61"/>
      <c r="G152" s="72">
        <f>+G146+G139+G130+G150</f>
        <v>66080.399999999994</v>
      </c>
      <c r="H152" s="72">
        <f>+H146+H139+H130+H150</f>
        <v>4065.0299999999997</v>
      </c>
      <c r="I152" s="72">
        <f>+I146+I139+I130+I150</f>
        <v>542.00400000000002</v>
      </c>
      <c r="J152" s="72">
        <f>+J146+J139+J130+J150</f>
        <v>4200.5309999999999</v>
      </c>
      <c r="K152" s="72">
        <f>+K146+K139+K130+K150</f>
        <v>4516.7000000000007</v>
      </c>
      <c r="L152" s="72"/>
      <c r="M152" s="72">
        <f>+M146+M139+M130+M150</f>
        <v>79404.665000000008</v>
      </c>
    </row>
    <row r="153" spans="1:13" x14ac:dyDescent="0.25">
      <c r="A153" s="110"/>
      <c r="B153" s="111"/>
      <c r="C153" s="112"/>
      <c r="D153" s="112"/>
      <c r="E153" s="112"/>
      <c r="F153" s="112"/>
      <c r="G153" s="48"/>
      <c r="H153" s="48"/>
      <c r="I153" s="48"/>
      <c r="J153" s="48"/>
      <c r="K153" s="48"/>
      <c r="L153" s="49"/>
      <c r="M153" s="49"/>
    </row>
    <row r="154" spans="1:13" x14ac:dyDescent="0.25">
      <c r="A154" s="113" t="s">
        <v>30</v>
      </c>
      <c r="B154" s="113"/>
      <c r="C154" s="45" t="s">
        <v>117</v>
      </c>
      <c r="D154" s="45"/>
      <c r="E154" s="45"/>
      <c r="F154" s="45"/>
      <c r="G154" s="45"/>
      <c r="H154" s="45"/>
      <c r="I154" s="45"/>
      <c r="J154" s="45"/>
      <c r="K154" s="45"/>
      <c r="L154" s="45"/>
      <c r="M154" s="45"/>
    </row>
    <row r="155" spans="1:13" x14ac:dyDescent="0.25">
      <c r="A155" s="114" t="s">
        <v>32</v>
      </c>
      <c r="B155" s="114" t="s">
        <v>33</v>
      </c>
      <c r="C155" s="114" t="s">
        <v>57</v>
      </c>
      <c r="D155" s="115" t="s">
        <v>35</v>
      </c>
      <c r="E155" s="116" t="s">
        <v>38</v>
      </c>
      <c r="F155" s="116" t="s">
        <v>118</v>
      </c>
      <c r="G155" s="116"/>
      <c r="H155" s="114"/>
      <c r="I155" s="114"/>
      <c r="J155" s="114"/>
      <c r="K155" s="114"/>
      <c r="L155" s="114"/>
      <c r="M155" s="114"/>
    </row>
    <row r="156" spans="1:13" x14ac:dyDescent="0.25">
      <c r="A156" s="114"/>
      <c r="B156" s="114"/>
      <c r="C156" s="114"/>
      <c r="D156" s="115"/>
      <c r="E156" s="116"/>
      <c r="F156" s="117" t="s">
        <v>39</v>
      </c>
      <c r="G156" s="117" t="s">
        <v>40</v>
      </c>
      <c r="H156" s="118"/>
      <c r="I156" s="118"/>
      <c r="J156" s="118"/>
      <c r="K156" s="118"/>
      <c r="L156" s="119"/>
      <c r="M156" s="120" t="s">
        <v>6</v>
      </c>
    </row>
    <row r="157" spans="1:13" ht="25.5" x14ac:dyDescent="0.25">
      <c r="A157" s="121">
        <v>1</v>
      </c>
      <c r="B157" s="122"/>
      <c r="C157" s="123" t="s">
        <v>119</v>
      </c>
      <c r="D157" s="124" t="s">
        <v>84</v>
      </c>
      <c r="E157" s="124" t="s">
        <v>47</v>
      </c>
      <c r="F157" s="125">
        <v>1000</v>
      </c>
      <c r="G157" s="125">
        <f>+F157*12</f>
        <v>12000</v>
      </c>
      <c r="H157" s="126"/>
      <c r="I157" s="126"/>
      <c r="J157" s="127"/>
      <c r="K157" s="125"/>
      <c r="L157" s="125"/>
      <c r="M157" s="128">
        <f>SUM(G157:L157)</f>
        <v>12000</v>
      </c>
    </row>
    <row r="158" spans="1:13" ht="25.5" x14ac:dyDescent="0.25">
      <c r="A158" s="121">
        <v>2</v>
      </c>
      <c r="B158" s="122"/>
      <c r="C158" s="123" t="s">
        <v>120</v>
      </c>
      <c r="D158" s="124" t="s">
        <v>84</v>
      </c>
      <c r="E158" s="124" t="s">
        <v>47</v>
      </c>
      <c r="F158" s="125">
        <v>565</v>
      </c>
      <c r="G158" s="125">
        <f>+F158*12</f>
        <v>6780</v>
      </c>
      <c r="H158" s="126"/>
      <c r="I158" s="126"/>
      <c r="J158" s="127"/>
      <c r="K158" s="125"/>
      <c r="L158" s="125"/>
      <c r="M158" s="128">
        <f>SUM(G158:L158)</f>
        <v>6780</v>
      </c>
    </row>
    <row r="159" spans="1:13" x14ac:dyDescent="0.25">
      <c r="A159" s="129" t="s">
        <v>6</v>
      </c>
      <c r="B159" s="130"/>
      <c r="C159" s="130"/>
      <c r="D159" s="130"/>
      <c r="E159" s="130"/>
      <c r="F159" s="131"/>
      <c r="G159" s="132">
        <f>SUM(G157:G158)</f>
        <v>18780</v>
      </c>
      <c r="H159" s="132"/>
      <c r="I159" s="132"/>
      <c r="J159" s="132"/>
      <c r="K159" s="132"/>
      <c r="L159" s="132"/>
      <c r="M159" s="132">
        <f>SUM(M157:M158)</f>
        <v>18780</v>
      </c>
    </row>
    <row r="160" spans="1:13" x14ac:dyDescent="0.25">
      <c r="A160" s="43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</row>
    <row r="161" spans="1:13" x14ac:dyDescent="0.25">
      <c r="A161" s="43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</row>
    <row r="162" spans="1:13" x14ac:dyDescent="0.25">
      <c r="A162" s="43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</row>
    <row r="163" spans="1:13" x14ac:dyDescent="0.25">
      <c r="A163" s="43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</row>
    <row r="164" spans="1:13" x14ac:dyDescent="0.25">
      <c r="A164" s="133" t="s">
        <v>121</v>
      </c>
      <c r="B164" s="133"/>
      <c r="C164" s="45" t="s">
        <v>122</v>
      </c>
      <c r="D164" s="89"/>
      <c r="E164" s="89"/>
      <c r="F164" s="48"/>
      <c r="G164" s="48"/>
      <c r="H164" s="63"/>
      <c r="I164" s="63"/>
      <c r="J164" s="63"/>
      <c r="K164" s="48"/>
      <c r="L164" s="48"/>
      <c r="M164" s="49"/>
    </row>
    <row r="165" spans="1:13" x14ac:dyDescent="0.25">
      <c r="A165" s="114" t="s">
        <v>32</v>
      </c>
      <c r="B165" s="114" t="s">
        <v>33</v>
      </c>
      <c r="C165" s="114" t="s">
        <v>57</v>
      </c>
      <c r="D165" s="115" t="s">
        <v>35</v>
      </c>
      <c r="E165" s="116" t="s">
        <v>38</v>
      </c>
      <c r="F165" s="116" t="s">
        <v>123</v>
      </c>
      <c r="G165" s="116"/>
      <c r="H165" s="114"/>
      <c r="I165" s="114"/>
      <c r="J165" s="114"/>
      <c r="K165" s="114"/>
      <c r="L165" s="114"/>
      <c r="M165" s="114"/>
    </row>
    <row r="166" spans="1:13" x14ac:dyDescent="0.25">
      <c r="A166" s="114"/>
      <c r="B166" s="114"/>
      <c r="C166" s="114"/>
      <c r="D166" s="115"/>
      <c r="E166" s="116"/>
      <c r="F166" s="117" t="s">
        <v>39</v>
      </c>
      <c r="G166" s="117" t="s">
        <v>40</v>
      </c>
      <c r="H166" s="118"/>
      <c r="I166" s="118"/>
      <c r="J166" s="118"/>
      <c r="K166" s="118"/>
      <c r="L166" s="119"/>
      <c r="M166" s="120"/>
    </row>
    <row r="167" spans="1:13" x14ac:dyDescent="0.25">
      <c r="A167" s="134" t="s">
        <v>124</v>
      </c>
      <c r="B167" s="134"/>
      <c r="C167" s="134"/>
      <c r="D167" s="134"/>
      <c r="E167" s="134"/>
      <c r="F167" s="134"/>
      <c r="G167" s="117"/>
      <c r="H167" s="118"/>
      <c r="I167" s="118"/>
      <c r="J167" s="118"/>
      <c r="K167" s="118"/>
      <c r="L167" s="119"/>
      <c r="M167" s="120" t="s">
        <v>6</v>
      </c>
    </row>
    <row r="168" spans="1:13" ht="63.75" x14ac:dyDescent="0.25">
      <c r="A168" s="140" t="s">
        <v>6</v>
      </c>
      <c r="B168" s="141"/>
      <c r="C168" s="123" t="s">
        <v>125</v>
      </c>
      <c r="D168" s="124" t="s">
        <v>84</v>
      </c>
      <c r="E168" s="124" t="s">
        <v>98</v>
      </c>
      <c r="F168" s="135">
        <v>800</v>
      </c>
      <c r="G168" s="136">
        <f>+F168*12</f>
        <v>9600</v>
      </c>
      <c r="H168" s="127"/>
      <c r="I168" s="125"/>
      <c r="J168" s="127"/>
      <c r="K168" s="135"/>
      <c r="L168" s="137"/>
      <c r="M168" s="128">
        <f>SUM(H168:K168)+G168</f>
        <v>9600</v>
      </c>
    </row>
    <row r="169" spans="1:13" x14ac:dyDescent="0.25">
      <c r="A169" s="43"/>
      <c r="B169" s="43"/>
      <c r="C169" s="141"/>
      <c r="D169" s="141"/>
      <c r="E169" s="141"/>
      <c r="F169" s="142"/>
      <c r="G169" s="138">
        <f>+G168</f>
        <v>9600</v>
      </c>
      <c r="H169" s="138"/>
      <c r="I169" s="138"/>
      <c r="J169" s="138"/>
      <c r="K169" s="138"/>
      <c r="L169" s="138"/>
      <c r="M169" s="138">
        <f>+M168</f>
        <v>9600</v>
      </c>
    </row>
    <row r="170" spans="1:13" x14ac:dyDescent="0.25">
      <c r="C170" s="139"/>
      <c r="D170" s="43"/>
      <c r="E170" s="43"/>
      <c r="F170" s="43"/>
      <c r="G170" s="43"/>
      <c r="H170" s="43"/>
      <c r="I170" s="43"/>
      <c r="J170" s="43"/>
      <c r="K170" s="43"/>
      <c r="L170" s="43"/>
      <c r="M170" s="43"/>
    </row>
  </sheetData>
  <mergeCells count="96">
    <mergeCell ref="A167:F167"/>
    <mergeCell ref="H155:M155"/>
    <mergeCell ref="A159:F159"/>
    <mergeCell ref="H164:J164"/>
    <mergeCell ref="A165:A166"/>
    <mergeCell ref="B165:B166"/>
    <mergeCell ref="C165:C166"/>
    <mergeCell ref="D165:D166"/>
    <mergeCell ref="E165:E166"/>
    <mergeCell ref="F165:G165"/>
    <mergeCell ref="H165:M165"/>
    <mergeCell ref="A152:F152"/>
    <mergeCell ref="C153:F153"/>
    <mergeCell ref="A154:B154"/>
    <mergeCell ref="A155:A156"/>
    <mergeCell ref="B155:B156"/>
    <mergeCell ref="C155:C156"/>
    <mergeCell ref="D155:D156"/>
    <mergeCell ref="E155:E156"/>
    <mergeCell ref="F155:G155"/>
    <mergeCell ref="A139:F139"/>
    <mergeCell ref="A140:F140"/>
    <mergeCell ref="A146:F146"/>
    <mergeCell ref="A147:F147"/>
    <mergeCell ref="A148:F148"/>
    <mergeCell ref="A150:F150"/>
    <mergeCell ref="F123:G123"/>
    <mergeCell ref="H123:L123"/>
    <mergeCell ref="M123:M124"/>
    <mergeCell ref="A125:F125"/>
    <mergeCell ref="A130:F130"/>
    <mergeCell ref="A131:F131"/>
    <mergeCell ref="F104:G104"/>
    <mergeCell ref="H104:L104"/>
    <mergeCell ref="M104:M105"/>
    <mergeCell ref="A117:D117"/>
    <mergeCell ref="H122:J122"/>
    <mergeCell ref="A123:A124"/>
    <mergeCell ref="B123:B124"/>
    <mergeCell ref="C123:C124"/>
    <mergeCell ref="D123:D124"/>
    <mergeCell ref="E123:E124"/>
    <mergeCell ref="F81:G81"/>
    <mergeCell ref="H81:L81"/>
    <mergeCell ref="M81:M82"/>
    <mergeCell ref="A90:D90"/>
    <mergeCell ref="H103:J103"/>
    <mergeCell ref="A104:A105"/>
    <mergeCell ref="B104:B105"/>
    <mergeCell ref="C104:C105"/>
    <mergeCell ref="D104:D105"/>
    <mergeCell ref="E104:E105"/>
    <mergeCell ref="F66:G66"/>
    <mergeCell ref="H66:L66"/>
    <mergeCell ref="M66:M67"/>
    <mergeCell ref="A78:D78"/>
    <mergeCell ref="H80:J80"/>
    <mergeCell ref="A81:A82"/>
    <mergeCell ref="B81:B82"/>
    <mergeCell ref="C81:C82"/>
    <mergeCell ref="D81:D82"/>
    <mergeCell ref="E81:E82"/>
    <mergeCell ref="H31:L31"/>
    <mergeCell ref="M31:M32"/>
    <mergeCell ref="A36:F36"/>
    <mergeCell ref="H37:J37"/>
    <mergeCell ref="H65:J65"/>
    <mergeCell ref="A66:A67"/>
    <mergeCell ref="B66:B67"/>
    <mergeCell ref="C66:C67"/>
    <mergeCell ref="D66:D67"/>
    <mergeCell ref="E66:E67"/>
    <mergeCell ref="A24:C24"/>
    <mergeCell ref="A25:B25"/>
    <mergeCell ref="A30:B30"/>
    <mergeCell ref="H30:J30"/>
    <mergeCell ref="A31:A32"/>
    <mergeCell ref="B31:B32"/>
    <mergeCell ref="C31:C32"/>
    <mergeCell ref="D31:D32"/>
    <mergeCell ref="E31:E32"/>
    <mergeCell ref="F31:G31"/>
    <mergeCell ref="A10:M10"/>
    <mergeCell ref="A13:A14"/>
    <mergeCell ref="B13:B14"/>
    <mergeCell ref="C13:C14"/>
    <mergeCell ref="D13:D14"/>
    <mergeCell ref="E13:G13"/>
    <mergeCell ref="H13:L13"/>
    <mergeCell ref="M13:M14"/>
    <mergeCell ref="A1:M1"/>
    <mergeCell ref="A2:M2"/>
    <mergeCell ref="A3:M3"/>
    <mergeCell ref="A7:M7"/>
    <mergeCell ref="A8:M8"/>
    <mergeCell ref="A9:M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Presupuesto</cp:lastModifiedBy>
  <dcterms:created xsi:type="dcterms:W3CDTF">2018-04-25T14:12:46Z</dcterms:created>
  <dcterms:modified xsi:type="dcterms:W3CDTF">2018-04-25T14:24:06Z</dcterms:modified>
</cp:coreProperties>
</file>