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\Documents\1 CONTABILIDAD\1.2 AUXILIAR DE INGRESOS MUNICIPALES\1.2.11 INGRESOS  2017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3" i="1" l="1"/>
  <c r="AC44" i="1"/>
  <c r="Z48" i="1"/>
  <c r="Z50" i="1" s="1"/>
  <c r="Z43" i="1"/>
  <c r="Z45" i="1" s="1"/>
  <c r="Z46" i="1" s="1"/>
  <c r="Z44" i="1"/>
  <c r="AC45" i="1"/>
  <c r="AC46" i="1" s="1"/>
  <c r="AC48" i="1" s="1"/>
  <c r="AC50" i="1" s="1"/>
  <c r="AF45" i="1"/>
  <c r="AF43" i="1"/>
  <c r="AF39" i="1"/>
  <c r="AF38" i="1"/>
  <c r="AF46" i="1"/>
  <c r="AF44" i="1"/>
  <c r="AL37" i="1" l="1"/>
  <c r="AL36" i="1"/>
  <c r="AL35" i="1"/>
  <c r="AL34" i="1"/>
  <c r="AL33" i="1"/>
  <c r="W43" i="1" l="1"/>
  <c r="W45" i="1" s="1"/>
  <c r="T49" i="1" l="1"/>
  <c r="T33" i="1" l="1"/>
  <c r="E43" i="1" l="1"/>
  <c r="B43" i="1"/>
  <c r="B44" i="1"/>
  <c r="B45" i="1" s="1"/>
  <c r="Q44" i="1"/>
  <c r="Q45" i="1" s="1"/>
  <c r="N44" i="1"/>
  <c r="K44" i="1"/>
  <c r="H44" i="1"/>
  <c r="H45" i="1" s="1"/>
  <c r="E44" i="1"/>
  <c r="E45" i="1" s="1"/>
  <c r="Q43" i="1"/>
  <c r="N43" i="1"/>
  <c r="N45" i="1"/>
  <c r="K43" i="1"/>
  <c r="K45" i="1" s="1"/>
  <c r="H43" i="1"/>
  <c r="T44" i="1"/>
  <c r="T43" i="1"/>
  <c r="T45" i="1" l="1"/>
  <c r="AL40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39" i="1" l="1"/>
  <c r="AL38" i="1"/>
  <c r="AL41" i="1" s="1"/>
  <c r="AI40" i="1"/>
  <c r="AI39" i="1"/>
  <c r="AI38" i="1"/>
  <c r="AI41" i="1" s="1"/>
  <c r="AF40" i="1"/>
  <c r="AC40" i="1"/>
  <c r="AC39" i="1"/>
  <c r="AC38" i="1"/>
  <c r="AF41" i="1" l="1"/>
  <c r="AC41" i="1"/>
  <c r="T40" i="1"/>
  <c r="T39" i="1"/>
  <c r="T38" i="1"/>
  <c r="T46" i="1" s="1"/>
  <c r="T41" i="1" l="1"/>
  <c r="Z40" i="1"/>
  <c r="Z39" i="1"/>
  <c r="Z38" i="1"/>
  <c r="Z41" i="1" l="1"/>
  <c r="W40" i="1"/>
  <c r="W39" i="1"/>
  <c r="W38" i="1" l="1"/>
  <c r="Q39" i="1"/>
  <c r="Q38" i="1"/>
  <c r="Q46" i="1" s="1"/>
  <c r="N39" i="1"/>
  <c r="N38" i="1"/>
  <c r="N46" i="1" s="1"/>
  <c r="K39" i="1"/>
  <c r="K38" i="1"/>
  <c r="K46" i="1" s="1"/>
  <c r="H39" i="1"/>
  <c r="H38" i="1"/>
  <c r="H46" i="1" s="1"/>
  <c r="E39" i="1"/>
  <c r="E38" i="1"/>
  <c r="E46" i="1" s="1"/>
  <c r="B39" i="1"/>
  <c r="B38" i="1"/>
  <c r="B46" i="1" s="1"/>
  <c r="W48" i="1" l="1"/>
  <c r="W50" i="1" s="1"/>
  <c r="H48" i="1"/>
  <c r="H50" i="1" s="1"/>
  <c r="T48" i="1"/>
  <c r="T50" i="1" s="1"/>
  <c r="W41" i="1"/>
  <c r="W46" i="1"/>
  <c r="B48" i="1"/>
  <c r="B50" i="1" s="1"/>
  <c r="N48" i="1"/>
  <c r="N50" i="1" s="1"/>
  <c r="E48" i="1"/>
  <c r="E50" i="1" s="1"/>
  <c r="Q48" i="1"/>
  <c r="Q50" i="1" s="1"/>
  <c r="K48" i="1"/>
  <c r="K50" i="1" s="1"/>
  <c r="B40" i="1"/>
  <c r="K40" i="1"/>
  <c r="Q40" i="1"/>
  <c r="N40" i="1"/>
  <c r="H40" i="1"/>
  <c r="E40" i="1"/>
</calcChain>
</file>

<file path=xl/comments1.xml><?xml version="1.0" encoding="utf-8"?>
<comments xmlns="http://schemas.openxmlformats.org/spreadsheetml/2006/main">
  <authors>
    <author>San Dionisio</author>
  </authors>
  <commentList>
    <comment ref="T33" authorId="0" shapeId="0">
      <text>
        <r>
          <rPr>
            <b/>
            <sz val="9"/>
            <color indexed="81"/>
            <rFont val="Tahoma"/>
            <family val="2"/>
          </rPr>
          <t>San Dionisio:</t>
        </r>
        <r>
          <rPr>
            <sz val="9"/>
            <color indexed="81"/>
            <rFont val="Tahoma"/>
            <family val="2"/>
          </rPr>
          <t xml:space="preserve">
un contribuyente desconocido realizó un ingreso por tranferencia electronica a la cuenta de fondos propios por la cantidad de $194.04, pero estos se les dio ingreso hasta el mes de noviembre en formula numero 481819</t>
        </r>
      </text>
    </comment>
    <comment ref="AF46" authorId="0" shapeId="0">
      <text>
        <r>
          <rPr>
            <b/>
            <sz val="9"/>
            <color indexed="81"/>
            <rFont val="Tahoma"/>
            <charset val="1"/>
          </rPr>
          <t>San Dionisio:</t>
        </r>
        <r>
          <rPr>
            <sz val="9"/>
            <color indexed="81"/>
            <rFont val="Tahoma"/>
            <charset val="1"/>
          </rPr>
          <t xml:space="preserve">
ingreso de trandferencia elecgtrona del mes de julio/17</t>
        </r>
      </text>
    </comment>
    <comment ref="T47" authorId="0" shapeId="0">
      <text>
        <r>
          <rPr>
            <b/>
            <sz val="9"/>
            <color indexed="81"/>
            <rFont val="Tahoma"/>
            <charset val="1"/>
          </rPr>
          <t xml:space="preserve">San Dionisio:
</t>
        </r>
        <r>
          <rPr>
            <sz val="9"/>
            <color indexed="81"/>
            <rFont val="Tahoma"/>
            <charset val="1"/>
          </rPr>
          <t>cantidad de $194.04, pero estos se les dio ingreso hasta el mes de noviembre en formula numero 481819</t>
        </r>
      </text>
    </comment>
  </commentList>
</comments>
</file>

<file path=xl/sharedStrings.xml><?xml version="1.0" encoding="utf-8"?>
<sst xmlns="http://schemas.openxmlformats.org/spreadsheetml/2006/main" count="96" uniqueCount="27">
  <si>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</si>
  <si>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</si>
  <si>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</si>
  <si>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</si>
  <si>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</si>
  <si>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</si>
  <si>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</si>
  <si>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</si>
  <si>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</si>
  <si>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F.PROP</t>
  </si>
  <si>
    <t>FODES</t>
  </si>
  <si>
    <t>TOTAL</t>
  </si>
  <si>
    <t>PREST.</t>
  </si>
  <si>
    <t>OCTUBRE</t>
  </si>
  <si>
    <t>NOVIEMBRE</t>
  </si>
  <si>
    <t>DICIEMBRE</t>
  </si>
  <si>
    <t>INGRESOS ANUALES 2016</t>
  </si>
  <si>
    <t>R. prop</t>
  </si>
  <si>
    <t>R 5%</t>
  </si>
  <si>
    <t>T. Remesado</t>
  </si>
  <si>
    <t>no remesado</t>
  </si>
  <si>
    <t xml:space="preserve"> remesado de mas</t>
  </si>
  <si>
    <t>remesado de mas</t>
  </si>
  <si>
    <t>caja ctas ctes</t>
  </si>
  <si>
    <t>cja balance</t>
  </si>
  <si>
    <t>transf electronica</t>
  </si>
  <si>
    <t>no remesado ingreso en julio/17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</si>
</sst>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0" borderId="0" xfId="0" applyFont="1" applyFill="1" applyBorder="1"/>
    <xf numFmtId="164" fontId="3" fillId="0" borderId="0" xfId="1" applyNumberFormat="1" applyFont="1" applyFill="1" applyBorder="1"/>
    <xf numFmtId="0" fontId="4" fillId="0" borderId="1" xfId="2" applyFont="1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164" fontId="7" fillId="0" borderId="0" xfId="1" applyNumberFormat="1" applyFont="1" applyFill="1" applyBorder="1"/>
    <xf numFmtId="44" fontId="5" fillId="0" borderId="0" xfId="1" applyFont="1" applyFill="1" applyBorder="1"/>
    <xf numFmtId="0" fontId="7" fillId="0" borderId="0" xfId="0" applyFont="1" applyFill="1" applyBorder="1"/>
    <xf numFmtId="164" fontId="10" fillId="0" borderId="0" xfId="1" applyNumberFormat="1" applyFont="1" applyFill="1" applyBorder="1"/>
    <xf numFmtId="0" fontId="4" fillId="0" borderId="3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2" fillId="0" borderId="0" xfId="0" applyFont="1"/>
    <xf numFmtId="44" fontId="2" fillId="0" borderId="0" xfId="0" applyNumberFormat="1" applyFont="1"/>
    <xf numFmtId="44" fontId="9" fillId="2" borderId="1" xfId="0" applyNumberFormat="1" applyFont="1" applyFill="1" applyBorder="1"/>
    <xf numFmtId="164" fontId="11" fillId="0" borderId="0" xfId="1" applyNumberFormat="1" applyFont="1" applyFill="1" applyBorder="1"/>
    <xf numFmtId="44" fontId="12" fillId="0" borderId="0" xfId="1" applyFont="1" applyFill="1" applyBorder="1"/>
    <xf numFmtId="0" fontId="0" fillId="0" borderId="0" xfId="0" applyFill="1"/>
    <xf numFmtId="44" fontId="0" fillId="0" borderId="0" xfId="1" applyFont="1"/>
    <xf numFmtId="0" fontId="13" fillId="0" borderId="0" xfId="0" applyFont="1"/>
    <xf numFmtId="44" fontId="0" fillId="0" borderId="0" xfId="0" applyNumberFormat="1"/>
    <xf numFmtId="44" fontId="9" fillId="3" borderId="0" xfId="1" applyFont="1" applyFill="1"/>
    <xf numFmtId="44" fontId="9" fillId="0" borderId="0" xfId="1" applyFont="1" applyFill="1"/>
    <xf numFmtId="0" fontId="0" fillId="2" borderId="1" xfId="0" applyFill="1" applyBorder="1"/>
    <xf numFmtId="0" fontId="4" fillId="0" borderId="4" xfId="2" applyFont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164" fontId="0" fillId="2" borderId="1" xfId="1" applyNumberFormat="1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44" fontId="0" fillId="3" borderId="0" xfId="0" applyNumberFormat="1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AL50"/>
  <sheetViews>
    <sheetView tabSelected="1" topLeftCell="C13" workbookViewId="0">
      <selection activeCell="AF32" sqref="AF32"/>
    </sheetView>
  </sheetViews>
  <sheetFormatPr baseColWidth="10" defaultRowHeight="15" x14ac:dyDescent="0.25"/>
  <cols>
    <col min="1" max="1" width="7.5703125" customWidth="1"/>
    <col min="2" max="2" width="13" customWidth="1"/>
    <col min="3" max="3" width="3.5703125" customWidth="1"/>
    <col min="4" max="4" width="7.42578125" bestFit="1" customWidth="1"/>
    <col min="6" max="6" width="3.140625" customWidth="1"/>
    <col min="7" max="7" width="7.42578125" bestFit="1" customWidth="1"/>
    <col min="8" max="8" width="12.5703125" bestFit="1" customWidth="1"/>
    <col min="9" max="9" width="3" customWidth="1"/>
    <col min="10" max="10" width="7.42578125" bestFit="1" customWidth="1"/>
    <col min="12" max="12" width="3.5703125" customWidth="1"/>
    <col min="13" max="13" width="7" customWidth="1"/>
    <col min="14" max="14" width="13.42578125" customWidth="1"/>
    <col min="15" max="15" width="3.28515625" customWidth="1"/>
    <col min="16" max="16" width="7" customWidth="1"/>
    <col min="18" max="18" width="3" customWidth="1"/>
    <col min="19" max="19" width="6.85546875" customWidth="1"/>
    <col min="20" max="20" width="12.42578125" customWidth="1"/>
    <col min="21" max="21" width="3" customWidth="1"/>
    <col min="22" max="22" width="7.42578125" bestFit="1" customWidth="1"/>
    <col min="23" max="23" width="12.5703125" customWidth="1"/>
    <col min="24" max="24" width="3.5703125" customWidth="1"/>
    <col min="25" max="25" width="6.85546875" customWidth="1"/>
    <col min="26" max="26" width="12.5703125" bestFit="1" customWidth="1"/>
    <col min="27" max="27" width="3.7109375" customWidth="1"/>
    <col min="28" max="28" width="6.85546875" customWidth="1"/>
    <col min="29" max="29" width="13" customWidth="1"/>
    <col min="30" max="30" width="3.42578125" customWidth="1"/>
    <col min="31" max="31" width="7.140625" customWidth="1"/>
    <col min="32" max="32" width="11.7109375" customWidth="1"/>
    <col min="33" max="33" width="3.140625" customWidth="1"/>
    <col min="34" max="34" width="6.85546875" customWidth="1"/>
    <col min="35" max="35" width="12.28515625" customWidth="1"/>
    <col min="36" max="36" width="6" customWidth="1"/>
    <col min="37" max="37" width="7.7109375" customWidth="1"/>
    <col min="38" max="38" width="12.85546875" customWidth="1"/>
  </cols>
  <sheetData>
    <row r="5" spans="1:38" x14ac:dyDescent="0.25">
      <c r="A5" s="31" t="s">
        <v>0</v>
      </c>
      <c r="B5" s="31"/>
      <c r="D5" s="28" t="s">
        <v>1</v>
      </c>
      <c r="E5" s="28"/>
      <c r="G5" s="30" t="s">
        <v>2</v>
      </c>
      <c r="H5" s="30"/>
      <c r="J5" s="28" t="s">
        <v>3</v>
      </c>
      <c r="K5" s="28"/>
      <c r="M5" s="28" t="s">
        <v>4</v>
      </c>
      <c r="N5" s="28"/>
      <c r="P5" s="28" t="s">
        <v>5</v>
      </c>
      <c r="Q5" s="28"/>
      <c r="S5" s="28" t="s">
        <v>6</v>
      </c>
      <c r="T5" s="28"/>
      <c r="V5" s="28" t="s">
        <v>7</v>
      </c>
      <c r="W5" s="28"/>
      <c r="Y5" s="28" t="s">
        <v>8</v>
      </c>
      <c r="Z5" s="28"/>
      <c r="AB5" s="30" t="s">
        <v>13</v>
      </c>
      <c r="AC5" s="30"/>
      <c r="AE5" s="29" t="s">
        <v>14</v>
      </c>
      <c r="AF5" s="29"/>
      <c r="AH5" s="29" t="s">
        <v>15</v>
      </c>
      <c r="AI5" s="29"/>
      <c r="AK5" s="28" t="s">
        <v>16</v>
      </c>
      <c r="AL5" s="28"/>
    </row>
    <row r="6" spans="1:38" x14ac:dyDescent="0.25">
      <c r="A6" s="11">
        <v>11801</v>
      </c>
      <c r="B6" s="4">
        <v>70.81</v>
      </c>
      <c r="D6" s="10">
        <v>11801</v>
      </c>
      <c r="E6" s="4">
        <v>215.23</v>
      </c>
      <c r="G6" s="11">
        <v>11801</v>
      </c>
      <c r="H6" s="4">
        <v>43.919999999999995</v>
      </c>
      <c r="J6" s="11">
        <v>11801</v>
      </c>
      <c r="K6" s="4">
        <v>26.830000000000002</v>
      </c>
      <c r="M6" s="10">
        <v>11801</v>
      </c>
      <c r="N6" s="4">
        <v>140.99</v>
      </c>
      <c r="P6" s="10">
        <v>11801</v>
      </c>
      <c r="Q6" s="4">
        <v>30.799999999999997</v>
      </c>
      <c r="S6" s="10">
        <v>11801</v>
      </c>
      <c r="T6" s="4">
        <v>45.7</v>
      </c>
      <c r="V6" s="11">
        <v>11801</v>
      </c>
      <c r="W6" s="4">
        <v>128.94999999999999</v>
      </c>
      <c r="Y6" s="11">
        <v>11801</v>
      </c>
      <c r="Z6" s="4">
        <v>52.550000000000004</v>
      </c>
      <c r="AB6" s="10">
        <v>11801</v>
      </c>
      <c r="AC6" s="27">
        <v>29.690000000000005</v>
      </c>
      <c r="AE6" s="10">
        <v>11801</v>
      </c>
      <c r="AF6" s="23">
        <v>148.38</v>
      </c>
      <c r="AH6" s="10">
        <v>11801</v>
      </c>
      <c r="AI6" s="27">
        <v>14.27</v>
      </c>
      <c r="AK6" s="3">
        <v>11801</v>
      </c>
      <c r="AL6" s="5">
        <f>B6+E6+H6+K6+N6+Q6+T6+W6+Z6+AC6+AF6+AI6</f>
        <v>948.12</v>
      </c>
    </row>
    <row r="7" spans="1:38" x14ac:dyDescent="0.25">
      <c r="A7" s="11">
        <v>11802</v>
      </c>
      <c r="B7" s="4">
        <v>0</v>
      </c>
      <c r="D7" s="10">
        <v>11802</v>
      </c>
      <c r="E7" s="4">
        <v>488.34</v>
      </c>
      <c r="G7" s="11">
        <v>11802</v>
      </c>
      <c r="H7" s="4">
        <v>1.1399999999999999</v>
      </c>
      <c r="J7" s="11">
        <v>11802</v>
      </c>
      <c r="K7" s="4">
        <v>0</v>
      </c>
      <c r="M7" s="10">
        <v>11802</v>
      </c>
      <c r="N7" s="4">
        <v>414.35999999999996</v>
      </c>
      <c r="P7" s="10">
        <v>11802</v>
      </c>
      <c r="Q7" s="4">
        <v>1.1399999999999999</v>
      </c>
      <c r="S7" s="10">
        <v>11802</v>
      </c>
      <c r="T7" s="4">
        <v>1.1399999999999999</v>
      </c>
      <c r="V7" s="11">
        <v>11802</v>
      </c>
      <c r="W7" s="4">
        <v>425.07</v>
      </c>
      <c r="Y7" s="11">
        <v>11802</v>
      </c>
      <c r="Z7" s="4">
        <v>1.1399999999999999</v>
      </c>
      <c r="AB7" s="10">
        <v>11802</v>
      </c>
      <c r="AC7" s="27">
        <v>1.1399999999999999</v>
      </c>
      <c r="AE7" s="10">
        <v>11802</v>
      </c>
      <c r="AF7" s="23">
        <v>425.07</v>
      </c>
      <c r="AH7" s="10">
        <v>11802</v>
      </c>
      <c r="AI7" s="27">
        <v>1.1399999999999999</v>
      </c>
      <c r="AK7" s="3">
        <v>11802</v>
      </c>
      <c r="AL7" s="5">
        <f t="shared" ref="AL7:AL20" si="0">B7+E7+H7+K7+N7+Q7+T7+W7+Z7+AC7+AF7+AI7</f>
        <v>1759.68</v>
      </c>
    </row>
    <row r="8" spans="1:38" x14ac:dyDescent="0.25">
      <c r="A8" s="11">
        <v>11812</v>
      </c>
      <c r="B8" s="4">
        <v>0</v>
      </c>
      <c r="D8" s="10">
        <v>11812</v>
      </c>
      <c r="E8" s="4">
        <v>0</v>
      </c>
      <c r="G8" s="11">
        <v>11812</v>
      </c>
      <c r="H8" s="4">
        <v>0</v>
      </c>
      <c r="J8" s="11">
        <v>11812</v>
      </c>
      <c r="K8" s="4">
        <v>0</v>
      </c>
      <c r="M8" s="10">
        <v>11812</v>
      </c>
      <c r="N8" s="4">
        <v>0</v>
      </c>
      <c r="P8" s="10">
        <v>11812</v>
      </c>
      <c r="Q8" s="4">
        <v>0</v>
      </c>
      <c r="S8" s="10">
        <v>11812</v>
      </c>
      <c r="T8" s="4">
        <v>0</v>
      </c>
      <c r="V8" s="11">
        <v>11812</v>
      </c>
      <c r="W8" s="4">
        <v>0</v>
      </c>
      <c r="Y8" s="11">
        <v>11812</v>
      </c>
      <c r="Z8" s="4">
        <v>0</v>
      </c>
      <c r="AB8" s="10">
        <v>11812</v>
      </c>
      <c r="AC8" s="27">
        <v>0</v>
      </c>
      <c r="AE8" s="10">
        <v>11812</v>
      </c>
      <c r="AF8" s="4">
        <v>0</v>
      </c>
      <c r="AH8" s="10">
        <v>11812</v>
      </c>
      <c r="AI8" s="27">
        <v>0</v>
      </c>
      <c r="AK8" s="3">
        <v>11812</v>
      </c>
      <c r="AL8" s="5">
        <f t="shared" si="0"/>
        <v>0</v>
      </c>
    </row>
    <row r="9" spans="1:38" x14ac:dyDescent="0.25">
      <c r="A9" s="11">
        <v>11815</v>
      </c>
      <c r="B9" s="4">
        <v>57.099999999999994</v>
      </c>
      <c r="D9" s="10">
        <v>11815</v>
      </c>
      <c r="E9" s="4">
        <v>34.26</v>
      </c>
      <c r="G9" s="11">
        <v>11815</v>
      </c>
      <c r="H9" s="4">
        <v>57.1</v>
      </c>
      <c r="J9" s="11">
        <v>11815</v>
      </c>
      <c r="K9" s="4">
        <v>11.42</v>
      </c>
      <c r="M9" s="10">
        <v>11815</v>
      </c>
      <c r="N9" s="4">
        <v>22.84</v>
      </c>
      <c r="P9" s="10">
        <v>11815</v>
      </c>
      <c r="Q9" s="4">
        <v>68.52</v>
      </c>
      <c r="S9" s="10">
        <v>11815</v>
      </c>
      <c r="T9" s="4">
        <v>34.26</v>
      </c>
      <c r="V9" s="11">
        <v>11815</v>
      </c>
      <c r="W9" s="4">
        <v>28.549999999999997</v>
      </c>
      <c r="Y9" s="11">
        <v>11815</v>
      </c>
      <c r="Z9" s="4">
        <v>34.26</v>
      </c>
      <c r="AB9" s="10">
        <v>11815</v>
      </c>
      <c r="AC9" s="27">
        <v>0</v>
      </c>
      <c r="AE9" s="10">
        <v>11815</v>
      </c>
      <c r="AF9" s="4">
        <v>51.39</v>
      </c>
      <c r="AH9" s="10">
        <v>11815</v>
      </c>
      <c r="AI9" s="27">
        <v>0</v>
      </c>
      <c r="AK9" s="3">
        <v>11815</v>
      </c>
      <c r="AL9" s="5">
        <f t="shared" si="0"/>
        <v>399.69999999999993</v>
      </c>
    </row>
    <row r="10" spans="1:38" x14ac:dyDescent="0.25">
      <c r="A10" s="11">
        <v>11818</v>
      </c>
      <c r="B10" s="4">
        <v>0</v>
      </c>
      <c r="D10" s="10">
        <v>11818</v>
      </c>
      <c r="E10" s="4">
        <v>3.43</v>
      </c>
      <c r="G10" s="11">
        <v>11818</v>
      </c>
      <c r="H10" s="4">
        <v>0</v>
      </c>
      <c r="J10" s="11">
        <v>11818</v>
      </c>
      <c r="K10" s="4">
        <v>0</v>
      </c>
      <c r="M10" s="10">
        <v>11818</v>
      </c>
      <c r="N10" s="4">
        <v>3.43</v>
      </c>
      <c r="P10" s="10">
        <v>11818</v>
      </c>
      <c r="Q10" s="4">
        <v>75.460000000000022</v>
      </c>
      <c r="S10" s="10">
        <v>11818</v>
      </c>
      <c r="T10" s="4">
        <v>13.72</v>
      </c>
      <c r="V10" s="11">
        <v>11818</v>
      </c>
      <c r="W10" s="4">
        <v>0</v>
      </c>
      <c r="Y10" s="11">
        <v>11818</v>
      </c>
      <c r="Z10" s="4">
        <v>27.44</v>
      </c>
      <c r="AB10" s="10">
        <v>11818</v>
      </c>
      <c r="AC10" s="27">
        <v>0</v>
      </c>
      <c r="AE10" s="10">
        <v>11818</v>
      </c>
      <c r="AF10" s="4">
        <v>0</v>
      </c>
      <c r="AH10" s="10">
        <v>11818</v>
      </c>
      <c r="AI10" s="27">
        <v>0</v>
      </c>
      <c r="AK10" s="3">
        <v>11818</v>
      </c>
      <c r="AL10" s="5">
        <f t="shared" si="0"/>
        <v>123.48000000000002</v>
      </c>
    </row>
    <row r="11" spans="1:38" x14ac:dyDescent="0.25">
      <c r="A11" s="11">
        <v>11899</v>
      </c>
      <c r="B11" s="4">
        <v>0</v>
      </c>
      <c r="D11" s="10">
        <v>11899</v>
      </c>
      <c r="E11" s="4">
        <v>0</v>
      </c>
      <c r="G11" s="11">
        <v>11899</v>
      </c>
      <c r="H11" s="4">
        <v>0</v>
      </c>
      <c r="J11" s="11">
        <v>11899</v>
      </c>
      <c r="K11" s="4">
        <v>0</v>
      </c>
      <c r="M11" s="10">
        <v>11899</v>
      </c>
      <c r="N11" s="4">
        <v>0</v>
      </c>
      <c r="P11" s="10">
        <v>11899</v>
      </c>
      <c r="Q11" s="4">
        <v>0</v>
      </c>
      <c r="S11" s="10">
        <v>11899</v>
      </c>
      <c r="T11" s="4">
        <v>0</v>
      </c>
      <c r="V11" s="11">
        <v>11899</v>
      </c>
      <c r="W11" s="4">
        <v>0</v>
      </c>
      <c r="Y11" s="11">
        <v>11899</v>
      </c>
      <c r="Z11" s="4">
        <v>0</v>
      </c>
      <c r="AB11" s="10">
        <v>11899</v>
      </c>
      <c r="AC11" s="27">
        <v>0</v>
      </c>
      <c r="AE11" s="10">
        <v>11899</v>
      </c>
      <c r="AF11" s="4">
        <v>0</v>
      </c>
      <c r="AH11" s="10">
        <v>11899</v>
      </c>
      <c r="AI11" s="27">
        <v>0</v>
      </c>
      <c r="AK11" s="3">
        <v>11899</v>
      </c>
      <c r="AL11" s="5">
        <f t="shared" si="0"/>
        <v>0</v>
      </c>
    </row>
    <row r="12" spans="1:38" x14ac:dyDescent="0.25">
      <c r="A12" s="11">
        <v>12105</v>
      </c>
      <c r="B12" s="4">
        <v>619.49999999999841</v>
      </c>
      <c r="D12" s="10">
        <v>12105</v>
      </c>
      <c r="E12" s="4">
        <v>609.49999999999875</v>
      </c>
      <c r="G12" s="11">
        <v>12105</v>
      </c>
      <c r="H12" s="4">
        <v>595.00999999999874</v>
      </c>
      <c r="J12" s="11">
        <v>12105</v>
      </c>
      <c r="K12" s="4">
        <v>413.18999999999932</v>
      </c>
      <c r="M12" s="10">
        <v>12105</v>
      </c>
      <c r="N12" s="4">
        <v>523.5799999999989</v>
      </c>
      <c r="P12" s="10">
        <v>12105</v>
      </c>
      <c r="Q12" s="4">
        <v>541.1</v>
      </c>
      <c r="S12" s="10">
        <v>12105</v>
      </c>
      <c r="T12" s="4">
        <v>439.05999999999909</v>
      </c>
      <c r="V12" s="11">
        <v>12105</v>
      </c>
      <c r="W12" s="4">
        <v>395.93999999999915</v>
      </c>
      <c r="Y12" s="11">
        <v>12105</v>
      </c>
      <c r="Z12" s="4">
        <v>442.69999999999919</v>
      </c>
      <c r="AB12" s="10">
        <v>12105</v>
      </c>
      <c r="AC12" s="27">
        <v>458.69999999999885</v>
      </c>
      <c r="AE12" s="10">
        <v>12105</v>
      </c>
      <c r="AF12" s="4">
        <v>553.5199999999985</v>
      </c>
      <c r="AH12" s="10">
        <v>12105</v>
      </c>
      <c r="AI12" s="27">
        <v>303.27999999999963</v>
      </c>
      <c r="AK12" s="3">
        <v>12105</v>
      </c>
      <c r="AL12" s="5">
        <f t="shared" si="0"/>
        <v>5895.0799999999881</v>
      </c>
    </row>
    <row r="13" spans="1:38" x14ac:dyDescent="0.25">
      <c r="A13" s="11">
        <v>12106</v>
      </c>
      <c r="B13" s="4">
        <v>10</v>
      </c>
      <c r="D13" s="10">
        <v>12106</v>
      </c>
      <c r="E13" s="4">
        <v>5</v>
      </c>
      <c r="G13" s="11">
        <v>12106</v>
      </c>
      <c r="H13" s="4">
        <v>6</v>
      </c>
      <c r="J13" s="11">
        <v>12106</v>
      </c>
      <c r="K13" s="4">
        <v>3</v>
      </c>
      <c r="M13" s="10">
        <v>12106</v>
      </c>
      <c r="N13" s="4">
        <v>3</v>
      </c>
      <c r="P13" s="10">
        <v>12106</v>
      </c>
      <c r="Q13" s="4">
        <v>1</v>
      </c>
      <c r="S13" s="10">
        <v>12106</v>
      </c>
      <c r="T13" s="4">
        <v>1</v>
      </c>
      <c r="V13" s="11">
        <v>12106</v>
      </c>
      <c r="W13" s="4">
        <v>0</v>
      </c>
      <c r="Y13" s="11">
        <v>12106</v>
      </c>
      <c r="Z13" s="4">
        <v>4</v>
      </c>
      <c r="AB13" s="10">
        <v>12106</v>
      </c>
      <c r="AC13" s="27">
        <v>7</v>
      </c>
      <c r="AE13" s="10">
        <v>12106</v>
      </c>
      <c r="AF13" s="4">
        <v>1</v>
      </c>
      <c r="AH13" s="10">
        <v>12106</v>
      </c>
      <c r="AI13" s="27">
        <v>4</v>
      </c>
      <c r="AK13" s="3">
        <v>12106</v>
      </c>
      <c r="AL13" s="5">
        <f t="shared" si="0"/>
        <v>45</v>
      </c>
    </row>
    <row r="14" spans="1:38" x14ac:dyDescent="0.25">
      <c r="A14" s="11">
        <v>12108</v>
      </c>
      <c r="B14" s="4">
        <v>1560.74</v>
      </c>
      <c r="D14" s="10">
        <v>12108</v>
      </c>
      <c r="E14" s="4">
        <v>1486.87</v>
      </c>
      <c r="G14" s="11">
        <v>12108</v>
      </c>
      <c r="H14" s="4">
        <v>1511.13</v>
      </c>
      <c r="J14" s="11">
        <v>12108</v>
      </c>
      <c r="K14" s="4">
        <v>946.10000000000014</v>
      </c>
      <c r="M14" s="10">
        <v>12108</v>
      </c>
      <c r="N14" s="4">
        <v>1467.74</v>
      </c>
      <c r="P14" s="10">
        <v>12108</v>
      </c>
      <c r="Q14" s="4">
        <v>1104.74</v>
      </c>
      <c r="S14" s="10">
        <v>12108</v>
      </c>
      <c r="T14" s="4">
        <v>1142.4199999999998</v>
      </c>
      <c r="V14" s="11">
        <v>12108</v>
      </c>
      <c r="W14" s="4">
        <v>1094.3799999999999</v>
      </c>
      <c r="Y14" s="11">
        <v>12108</v>
      </c>
      <c r="Z14" s="4">
        <v>918.40000000000009</v>
      </c>
      <c r="AB14" s="10">
        <v>12108</v>
      </c>
      <c r="AC14" s="27">
        <v>790.94</v>
      </c>
      <c r="AE14" s="10">
        <v>12108</v>
      </c>
      <c r="AF14" s="4">
        <v>1177.24</v>
      </c>
      <c r="AH14" s="10">
        <v>12108</v>
      </c>
      <c r="AI14" s="27">
        <v>926.63</v>
      </c>
      <c r="AK14" s="3">
        <v>12108</v>
      </c>
      <c r="AL14" s="5">
        <f t="shared" si="0"/>
        <v>14127.329999999998</v>
      </c>
    </row>
    <row r="15" spans="1:38" x14ac:dyDescent="0.25">
      <c r="A15" s="11">
        <v>12109</v>
      </c>
      <c r="B15" s="4">
        <v>938.6</v>
      </c>
      <c r="D15" s="10">
        <v>12109</v>
      </c>
      <c r="E15" s="4">
        <v>739.07999999999993</v>
      </c>
      <c r="G15" s="11">
        <v>12109</v>
      </c>
      <c r="H15" s="4">
        <v>787.10000000000014</v>
      </c>
      <c r="J15" s="11">
        <v>12109</v>
      </c>
      <c r="K15" s="4">
        <v>678.80000000000018</v>
      </c>
      <c r="M15" s="10">
        <v>12109</v>
      </c>
      <c r="N15" s="4">
        <v>830.80000000000007</v>
      </c>
      <c r="P15" s="10">
        <v>12109</v>
      </c>
      <c r="Q15" s="4">
        <v>611.31999999999994</v>
      </c>
      <c r="S15" s="10">
        <v>12109</v>
      </c>
      <c r="T15" s="4">
        <v>925.30000000000007</v>
      </c>
      <c r="V15" s="11">
        <v>12109</v>
      </c>
      <c r="W15" s="4">
        <v>719.19999999999993</v>
      </c>
      <c r="Y15" s="11">
        <v>12109</v>
      </c>
      <c r="Z15" s="4">
        <v>527.30000000000007</v>
      </c>
      <c r="AB15" s="10">
        <v>12109</v>
      </c>
      <c r="AC15" s="27">
        <v>494.00000000000006</v>
      </c>
      <c r="AE15" s="10">
        <v>12109</v>
      </c>
      <c r="AF15" s="4">
        <v>616.59999999999991</v>
      </c>
      <c r="AH15" s="10">
        <v>12109</v>
      </c>
      <c r="AI15" s="27">
        <v>647.9</v>
      </c>
      <c r="AK15" s="3">
        <v>12109</v>
      </c>
      <c r="AL15" s="5">
        <f t="shared" si="0"/>
        <v>8516</v>
      </c>
    </row>
    <row r="16" spans="1:38" x14ac:dyDescent="0.25">
      <c r="A16" s="11">
        <v>12111</v>
      </c>
      <c r="B16" s="4">
        <v>86</v>
      </c>
      <c r="D16" s="10">
        <v>12111</v>
      </c>
      <c r="E16" s="4">
        <v>0</v>
      </c>
      <c r="G16" s="11">
        <v>12111</v>
      </c>
      <c r="H16" s="4">
        <v>49</v>
      </c>
      <c r="J16" s="11">
        <v>12111</v>
      </c>
      <c r="K16" s="4">
        <v>6</v>
      </c>
      <c r="M16" s="10">
        <v>12111</v>
      </c>
      <c r="N16" s="4">
        <v>460</v>
      </c>
      <c r="P16" s="10">
        <v>12111</v>
      </c>
      <c r="Q16" s="4">
        <v>83</v>
      </c>
      <c r="S16" s="10">
        <v>12111</v>
      </c>
      <c r="T16" s="4">
        <v>80</v>
      </c>
      <c r="V16" s="11">
        <v>12111</v>
      </c>
      <c r="W16" s="4">
        <v>0</v>
      </c>
      <c r="Y16" s="11">
        <v>12111</v>
      </c>
      <c r="Z16" s="4">
        <v>6</v>
      </c>
      <c r="AB16" s="10">
        <v>12111</v>
      </c>
      <c r="AC16" s="27">
        <v>43</v>
      </c>
      <c r="AE16" s="10">
        <v>12111</v>
      </c>
      <c r="AF16" s="4">
        <v>86</v>
      </c>
      <c r="AH16" s="10">
        <v>12111</v>
      </c>
      <c r="AI16" s="27">
        <v>3</v>
      </c>
      <c r="AK16" s="3">
        <v>12111</v>
      </c>
      <c r="AL16" s="5">
        <f t="shared" si="0"/>
        <v>902</v>
      </c>
    </row>
    <row r="17" spans="1:38" x14ac:dyDescent="0.25">
      <c r="A17" s="11">
        <v>12114</v>
      </c>
      <c r="B17" s="4">
        <v>286.96000000000072</v>
      </c>
      <c r="D17" s="10">
        <v>12114</v>
      </c>
      <c r="E17" s="4">
        <v>560.75000000000148</v>
      </c>
      <c r="G17" s="11">
        <v>12114</v>
      </c>
      <c r="H17" s="4">
        <v>426.68000000000018</v>
      </c>
      <c r="J17" s="11">
        <v>12114</v>
      </c>
      <c r="K17" s="4">
        <v>144.30999999999995</v>
      </c>
      <c r="M17" s="10">
        <v>12114</v>
      </c>
      <c r="N17" s="4">
        <v>608.4800000000007</v>
      </c>
      <c r="P17" s="10">
        <v>12114</v>
      </c>
      <c r="Q17" s="4">
        <v>196.69000000000023</v>
      </c>
      <c r="S17" s="10">
        <v>12114</v>
      </c>
      <c r="T17" s="4">
        <v>366.02000000000055</v>
      </c>
      <c r="V17" s="11">
        <v>12114</v>
      </c>
      <c r="W17" s="4">
        <v>719.8100000000012</v>
      </c>
      <c r="Y17" s="11">
        <v>12114</v>
      </c>
      <c r="Z17" s="4">
        <v>229.41000000000028</v>
      </c>
      <c r="AB17" s="10">
        <v>12114</v>
      </c>
      <c r="AC17" s="27">
        <v>226.68000000000058</v>
      </c>
      <c r="AE17" s="10">
        <v>12114</v>
      </c>
      <c r="AF17" s="4">
        <v>480.50000000000074</v>
      </c>
      <c r="AH17" s="10">
        <v>12114</v>
      </c>
      <c r="AI17" s="27">
        <v>379.38000000000022</v>
      </c>
      <c r="AK17" s="3">
        <v>12114</v>
      </c>
      <c r="AL17" s="5">
        <f t="shared" si="0"/>
        <v>4625.6700000000064</v>
      </c>
    </row>
    <row r="18" spans="1:38" x14ac:dyDescent="0.25">
      <c r="A18" s="11">
        <v>12117</v>
      </c>
      <c r="B18" s="4">
        <v>338.53000000000003</v>
      </c>
      <c r="D18" s="10">
        <v>12117</v>
      </c>
      <c r="E18" s="4">
        <v>390.89000000000004</v>
      </c>
      <c r="G18" s="11">
        <v>12117</v>
      </c>
      <c r="H18" s="4">
        <v>309.53000000000009</v>
      </c>
      <c r="J18" s="11">
        <v>12117</v>
      </c>
      <c r="K18" s="4">
        <v>355.50000000000006</v>
      </c>
      <c r="M18" s="10">
        <v>12117</v>
      </c>
      <c r="N18" s="4">
        <v>318.72000000000008</v>
      </c>
      <c r="P18" s="10">
        <v>12117</v>
      </c>
      <c r="Q18" s="4">
        <v>244.37</v>
      </c>
      <c r="S18" s="10">
        <v>12117</v>
      </c>
      <c r="T18" s="4">
        <v>281.27999999999997</v>
      </c>
      <c r="V18" s="11">
        <v>12117</v>
      </c>
      <c r="W18" s="4">
        <v>251.69000000000003</v>
      </c>
      <c r="Y18" s="11">
        <v>12117</v>
      </c>
      <c r="Z18" s="4">
        <v>215.54999999999998</v>
      </c>
      <c r="AB18" s="10">
        <v>12117</v>
      </c>
      <c r="AC18" s="27">
        <v>207.45</v>
      </c>
      <c r="AE18" s="10">
        <v>12117</v>
      </c>
      <c r="AF18" s="4">
        <v>270</v>
      </c>
      <c r="AH18" s="10">
        <v>12117</v>
      </c>
      <c r="AI18" s="27">
        <v>213.93</v>
      </c>
      <c r="AK18" s="3">
        <v>12117</v>
      </c>
      <c r="AL18" s="5">
        <f t="shared" si="0"/>
        <v>3397.4400000000005</v>
      </c>
    </row>
    <row r="19" spans="1:38" x14ac:dyDescent="0.25">
      <c r="A19" s="11">
        <v>12118</v>
      </c>
      <c r="B19" s="4">
        <v>400</v>
      </c>
      <c r="D19" s="10">
        <v>12118</v>
      </c>
      <c r="E19" s="4">
        <v>6906</v>
      </c>
      <c r="G19" s="11">
        <v>12118</v>
      </c>
      <c r="H19" s="4">
        <v>5000</v>
      </c>
      <c r="J19" s="11">
        <v>12118</v>
      </c>
      <c r="K19" s="4">
        <v>400</v>
      </c>
      <c r="M19" s="10">
        <v>12118</v>
      </c>
      <c r="N19" s="4">
        <v>6106</v>
      </c>
      <c r="P19" s="10">
        <v>12118</v>
      </c>
      <c r="Q19" s="4">
        <v>800</v>
      </c>
      <c r="S19" s="10">
        <v>12118</v>
      </c>
      <c r="T19" s="4">
        <v>1400</v>
      </c>
      <c r="V19" s="11">
        <v>12118</v>
      </c>
      <c r="W19" s="4">
        <v>5706</v>
      </c>
      <c r="Y19" s="11">
        <v>12118</v>
      </c>
      <c r="Z19" s="4">
        <v>200</v>
      </c>
      <c r="AB19" s="10">
        <v>12118</v>
      </c>
      <c r="AC19" s="27">
        <v>800</v>
      </c>
      <c r="AE19" s="10">
        <v>12118</v>
      </c>
      <c r="AF19" s="4">
        <v>6106</v>
      </c>
      <c r="AH19" s="10">
        <v>12118</v>
      </c>
      <c r="AI19" s="27">
        <v>1000</v>
      </c>
      <c r="AK19" s="3">
        <v>12118</v>
      </c>
      <c r="AL19" s="5">
        <f t="shared" si="0"/>
        <v>34824</v>
      </c>
    </row>
    <row r="20" spans="1:38" x14ac:dyDescent="0.25">
      <c r="A20" s="11">
        <v>12119</v>
      </c>
      <c r="B20" s="4">
        <v>27.000000000000007</v>
      </c>
      <c r="D20" s="10">
        <v>12119</v>
      </c>
      <c r="E20" s="4">
        <v>27.000000000000007</v>
      </c>
      <c r="G20" s="11">
        <v>12119</v>
      </c>
      <c r="H20" s="4">
        <v>34.200000000000003</v>
      </c>
      <c r="J20" s="11">
        <v>12119</v>
      </c>
      <c r="K20" s="4">
        <v>30.600000000000009</v>
      </c>
      <c r="M20" s="10">
        <v>12119</v>
      </c>
      <c r="N20" s="4">
        <v>52.199999999999974</v>
      </c>
      <c r="P20" s="10">
        <v>12119</v>
      </c>
      <c r="Q20" s="4">
        <v>39.599999999999994</v>
      </c>
      <c r="S20" s="10">
        <v>12119</v>
      </c>
      <c r="T20" s="4">
        <v>64.799999999999955</v>
      </c>
      <c r="V20" s="11">
        <v>12119</v>
      </c>
      <c r="W20" s="4">
        <v>98.999999999999901</v>
      </c>
      <c r="Y20" s="11">
        <v>12119</v>
      </c>
      <c r="Z20" s="4">
        <v>53.999999999999972</v>
      </c>
      <c r="AB20" s="10">
        <v>12119</v>
      </c>
      <c r="AC20" s="27">
        <v>12.600000000000001</v>
      </c>
      <c r="AE20" s="10">
        <v>12119</v>
      </c>
      <c r="AF20" s="4">
        <v>53.999999999999972</v>
      </c>
      <c r="AH20" s="10">
        <v>12119</v>
      </c>
      <c r="AI20" s="27">
        <v>55.799999999999969</v>
      </c>
      <c r="AK20" s="3">
        <v>12119</v>
      </c>
      <c r="AL20" s="5">
        <f t="shared" si="0"/>
        <v>550.79999999999984</v>
      </c>
    </row>
    <row r="21" spans="1:38" x14ac:dyDescent="0.25">
      <c r="A21" s="11">
        <v>12199</v>
      </c>
      <c r="B21" s="4">
        <v>0</v>
      </c>
      <c r="D21" s="10">
        <v>12199</v>
      </c>
      <c r="E21" s="4">
        <v>0</v>
      </c>
      <c r="G21" s="11">
        <v>12199</v>
      </c>
      <c r="H21" s="4">
        <v>0</v>
      </c>
      <c r="J21" s="11">
        <v>12199</v>
      </c>
      <c r="K21" s="4">
        <v>0</v>
      </c>
      <c r="M21" s="10">
        <v>12199</v>
      </c>
      <c r="N21" s="4">
        <v>0</v>
      </c>
      <c r="P21" s="10">
        <v>12199</v>
      </c>
      <c r="Q21" s="4">
        <v>0</v>
      </c>
      <c r="S21" s="10">
        <v>12199</v>
      </c>
      <c r="T21" s="4"/>
      <c r="V21" s="11">
        <v>12199</v>
      </c>
      <c r="W21" s="4"/>
      <c r="Y21" s="11">
        <v>12199</v>
      </c>
      <c r="Z21" s="4"/>
      <c r="AB21" s="26">
        <v>12199</v>
      </c>
      <c r="AC21" s="23"/>
      <c r="AE21" s="10">
        <v>12199</v>
      </c>
      <c r="AF21" s="4">
        <v>15</v>
      </c>
      <c r="AH21" s="10">
        <v>12199</v>
      </c>
      <c r="AI21" s="27">
        <v>0</v>
      </c>
      <c r="AK21" s="3">
        <v>12199</v>
      </c>
      <c r="AL21" s="5">
        <f t="shared" ref="AL21:AL32" si="1">B21+E21+H21+K21+N21+Q21+T21+W21+Z21+AC22+AF21+AI21</f>
        <v>1503.03</v>
      </c>
    </row>
    <row r="22" spans="1:38" x14ac:dyDescent="0.25">
      <c r="A22" s="11">
        <v>12210</v>
      </c>
      <c r="B22" s="4">
        <v>1532</v>
      </c>
      <c r="D22" s="10">
        <v>12210</v>
      </c>
      <c r="E22" s="4">
        <v>24</v>
      </c>
      <c r="G22" s="11">
        <v>12210</v>
      </c>
      <c r="H22" s="4">
        <v>22</v>
      </c>
      <c r="J22" s="11">
        <v>12210</v>
      </c>
      <c r="K22" s="4">
        <v>4</v>
      </c>
      <c r="M22" s="10">
        <v>12210</v>
      </c>
      <c r="N22" s="4">
        <v>1816.39</v>
      </c>
      <c r="P22" s="10">
        <v>12210</v>
      </c>
      <c r="Q22" s="4">
        <v>303</v>
      </c>
      <c r="S22" s="10">
        <v>12210</v>
      </c>
      <c r="T22" s="4">
        <v>5273.63</v>
      </c>
      <c r="V22" s="11">
        <v>12210</v>
      </c>
      <c r="W22" s="4">
        <v>3066.79</v>
      </c>
      <c r="Y22" s="11">
        <v>12210</v>
      </c>
      <c r="Z22" s="4">
        <v>2115.7600000000002</v>
      </c>
      <c r="AB22" s="10">
        <v>12210</v>
      </c>
      <c r="AC22" s="27">
        <v>1488.03</v>
      </c>
      <c r="AE22" s="10">
        <v>12210</v>
      </c>
      <c r="AF22" s="4">
        <v>21</v>
      </c>
      <c r="AH22" s="10">
        <v>12210</v>
      </c>
      <c r="AI22" s="27">
        <v>4287.72</v>
      </c>
      <c r="AK22" s="3">
        <v>12210</v>
      </c>
      <c r="AL22" s="5">
        <f t="shared" si="1"/>
        <v>18467.550000000003</v>
      </c>
    </row>
    <row r="23" spans="1:38" x14ac:dyDescent="0.25">
      <c r="A23" s="11">
        <v>12211</v>
      </c>
      <c r="B23" s="4">
        <v>2.7</v>
      </c>
      <c r="D23" s="10">
        <v>12211</v>
      </c>
      <c r="E23" s="4">
        <v>2.7</v>
      </c>
      <c r="G23" s="11">
        <v>12211</v>
      </c>
      <c r="H23" s="4">
        <v>3.4200000000000008</v>
      </c>
      <c r="J23" s="11">
        <v>12211</v>
      </c>
      <c r="K23" s="4">
        <v>3.0600000000000005</v>
      </c>
      <c r="M23" s="10">
        <v>12211</v>
      </c>
      <c r="N23" s="4">
        <v>5.22</v>
      </c>
      <c r="P23" s="10">
        <v>12211</v>
      </c>
      <c r="Q23" s="4">
        <v>3.9600000000000013</v>
      </c>
      <c r="S23" s="10">
        <v>12211</v>
      </c>
      <c r="T23" s="4">
        <v>6.4799999999999978</v>
      </c>
      <c r="V23" s="11">
        <v>12211</v>
      </c>
      <c r="W23" s="4">
        <v>9.8999999999999932</v>
      </c>
      <c r="Y23" s="11">
        <v>12211</v>
      </c>
      <c r="Z23" s="4">
        <v>5.3999999999999995</v>
      </c>
      <c r="AB23" s="10">
        <v>12211</v>
      </c>
      <c r="AC23" s="27">
        <v>1.2599999999999998</v>
      </c>
      <c r="AE23" s="10">
        <v>12211</v>
      </c>
      <c r="AF23" s="4">
        <v>5.3999999999999995</v>
      </c>
      <c r="AH23" s="10">
        <v>12211</v>
      </c>
      <c r="AI23" s="27">
        <v>5.5799999999999992</v>
      </c>
      <c r="AK23" s="3">
        <v>12211</v>
      </c>
      <c r="AL23" s="5">
        <f t="shared" si="1"/>
        <v>55.919999999999987</v>
      </c>
    </row>
    <row r="24" spans="1:38" x14ac:dyDescent="0.25">
      <c r="A24" s="11">
        <v>14299</v>
      </c>
      <c r="B24" s="4">
        <v>4.4999999999999991</v>
      </c>
      <c r="D24" s="10">
        <v>14299</v>
      </c>
      <c r="E24" s="4">
        <v>4.4999999999999991</v>
      </c>
      <c r="G24" s="11">
        <v>14299</v>
      </c>
      <c r="H24" s="4">
        <v>5.6999999999999984</v>
      </c>
      <c r="J24" s="11">
        <v>14299</v>
      </c>
      <c r="K24" s="4">
        <v>5.0999999999999988</v>
      </c>
      <c r="M24" s="10">
        <v>14299</v>
      </c>
      <c r="N24" s="4">
        <v>8.6999999999999993</v>
      </c>
      <c r="P24" s="10">
        <v>14299</v>
      </c>
      <c r="Q24" s="4">
        <v>6.5999999999999979</v>
      </c>
      <c r="S24" s="10">
        <v>14299</v>
      </c>
      <c r="T24" s="4">
        <v>10.800000000000004</v>
      </c>
      <c r="V24" s="11">
        <v>14299</v>
      </c>
      <c r="W24" s="4">
        <v>16.500000000000018</v>
      </c>
      <c r="Y24" s="11">
        <v>14299</v>
      </c>
      <c r="Z24" s="4">
        <v>9</v>
      </c>
      <c r="AB24" s="10">
        <v>14299</v>
      </c>
      <c r="AC24" s="27">
        <v>2.1</v>
      </c>
      <c r="AE24" s="10">
        <v>14299</v>
      </c>
      <c r="AF24" s="4">
        <v>9</v>
      </c>
      <c r="AH24" s="10">
        <v>14299</v>
      </c>
      <c r="AI24" s="27">
        <v>9.3000000000000007</v>
      </c>
      <c r="AK24" s="3">
        <v>14299</v>
      </c>
      <c r="AL24" s="5">
        <f t="shared" si="1"/>
        <v>89.700000000000017</v>
      </c>
    </row>
    <row r="25" spans="1:38" x14ac:dyDescent="0.25">
      <c r="A25" s="11">
        <v>15301</v>
      </c>
      <c r="B25" s="4">
        <v>0</v>
      </c>
      <c r="D25" s="10">
        <v>15301</v>
      </c>
      <c r="E25" s="4">
        <v>0</v>
      </c>
      <c r="G25" s="11">
        <v>15301</v>
      </c>
      <c r="H25" s="4">
        <v>0</v>
      </c>
      <c r="J25" s="11">
        <v>15301</v>
      </c>
      <c r="K25" s="4">
        <v>0</v>
      </c>
      <c r="M25" s="10">
        <v>15301</v>
      </c>
      <c r="N25" s="4">
        <v>0</v>
      </c>
      <c r="P25" s="10">
        <v>15301</v>
      </c>
      <c r="Q25" s="4">
        <v>0</v>
      </c>
      <c r="S25" s="10">
        <v>15301</v>
      </c>
      <c r="T25" s="4">
        <v>0</v>
      </c>
      <c r="V25" s="11">
        <v>15301</v>
      </c>
      <c r="W25" s="4">
        <v>0</v>
      </c>
      <c r="Y25" s="11">
        <v>15301</v>
      </c>
      <c r="Z25" s="4">
        <v>0</v>
      </c>
      <c r="AB25" s="10">
        <v>15301</v>
      </c>
      <c r="AC25" s="27">
        <v>0</v>
      </c>
      <c r="AE25" s="10">
        <v>15301</v>
      </c>
      <c r="AF25" s="4">
        <v>0</v>
      </c>
      <c r="AH25" s="10">
        <v>15301</v>
      </c>
      <c r="AI25" s="27">
        <v>0</v>
      </c>
      <c r="AK25" s="3">
        <v>15301</v>
      </c>
      <c r="AL25" s="5">
        <f t="shared" si="1"/>
        <v>11.559999999999999</v>
      </c>
    </row>
    <row r="26" spans="1:38" x14ac:dyDescent="0.25">
      <c r="A26" s="11">
        <v>15302</v>
      </c>
      <c r="B26" s="4">
        <v>13.139999999999997</v>
      </c>
      <c r="D26" s="10">
        <v>15302</v>
      </c>
      <c r="E26" s="4">
        <v>11.34</v>
      </c>
      <c r="G26" s="11">
        <v>15302</v>
      </c>
      <c r="H26" s="4">
        <v>189.17000000000002</v>
      </c>
      <c r="J26" s="11">
        <v>15302</v>
      </c>
      <c r="K26" s="4">
        <v>24.119999999999997</v>
      </c>
      <c r="M26" s="10">
        <v>15302</v>
      </c>
      <c r="N26" s="4">
        <v>0.01</v>
      </c>
      <c r="P26" s="10">
        <v>15302</v>
      </c>
      <c r="Q26" s="4">
        <v>3.3</v>
      </c>
      <c r="S26" s="10">
        <v>15302</v>
      </c>
      <c r="T26" s="4">
        <v>0.01</v>
      </c>
      <c r="V26" s="11">
        <v>15302</v>
      </c>
      <c r="W26" s="4">
        <v>1.47</v>
      </c>
      <c r="Y26" s="11">
        <v>15302</v>
      </c>
      <c r="Z26" s="4">
        <v>8.5800000000000018</v>
      </c>
      <c r="AB26" s="10">
        <v>15302</v>
      </c>
      <c r="AC26" s="27">
        <v>11.559999999999999</v>
      </c>
      <c r="AE26" s="10">
        <v>15302</v>
      </c>
      <c r="AF26" s="4">
        <v>51.740000000000009</v>
      </c>
      <c r="AH26" s="10">
        <v>15302</v>
      </c>
      <c r="AI26" s="27">
        <v>111.58</v>
      </c>
      <c r="AK26" s="3">
        <v>15302</v>
      </c>
      <c r="AL26" s="5">
        <f t="shared" si="1"/>
        <v>414.46</v>
      </c>
    </row>
    <row r="27" spans="1:38" x14ac:dyDescent="0.25">
      <c r="A27" s="11">
        <v>15312</v>
      </c>
      <c r="B27" s="4">
        <v>0</v>
      </c>
      <c r="D27" s="10">
        <v>15312</v>
      </c>
      <c r="E27" s="4">
        <v>5.36</v>
      </c>
      <c r="G27" s="11">
        <v>15312</v>
      </c>
      <c r="H27" s="4">
        <v>0</v>
      </c>
      <c r="J27" s="11">
        <v>15312</v>
      </c>
      <c r="K27" s="4">
        <v>0</v>
      </c>
      <c r="M27" s="10">
        <v>15312</v>
      </c>
      <c r="N27" s="4">
        <v>0</v>
      </c>
      <c r="P27" s="10">
        <v>15312</v>
      </c>
      <c r="Q27" s="4">
        <v>0</v>
      </c>
      <c r="S27" s="10">
        <v>15312</v>
      </c>
      <c r="T27" s="4">
        <v>0</v>
      </c>
      <c r="V27" s="11">
        <v>15312</v>
      </c>
      <c r="W27" s="4">
        <v>5.71</v>
      </c>
      <c r="Y27" s="11">
        <v>15312</v>
      </c>
      <c r="Z27" s="4">
        <v>0</v>
      </c>
      <c r="AB27" s="10">
        <v>15312</v>
      </c>
      <c r="AC27" s="27">
        <v>0</v>
      </c>
      <c r="AE27" s="10">
        <v>15312</v>
      </c>
      <c r="AF27" s="4">
        <v>0</v>
      </c>
      <c r="AH27" s="10">
        <v>15312</v>
      </c>
      <c r="AI27" s="27">
        <v>0</v>
      </c>
      <c r="AK27" s="3">
        <v>15312</v>
      </c>
      <c r="AL27" s="5">
        <f t="shared" si="1"/>
        <v>11.07</v>
      </c>
    </row>
    <row r="28" spans="1:38" x14ac:dyDescent="0.25">
      <c r="A28" s="11">
        <v>15313</v>
      </c>
      <c r="B28" s="4">
        <v>0</v>
      </c>
      <c r="D28" s="10">
        <v>15313</v>
      </c>
      <c r="E28" s="4">
        <v>0</v>
      </c>
      <c r="G28" s="11">
        <v>15313</v>
      </c>
      <c r="H28" s="4">
        <v>0</v>
      </c>
      <c r="J28" s="11">
        <v>15313</v>
      </c>
      <c r="K28" s="4">
        <v>0</v>
      </c>
      <c r="M28" s="10">
        <v>15313</v>
      </c>
      <c r="N28" s="4">
        <v>0</v>
      </c>
      <c r="P28" s="10">
        <v>15313</v>
      </c>
      <c r="Q28" s="4">
        <v>0</v>
      </c>
      <c r="S28" s="10">
        <v>15313</v>
      </c>
      <c r="T28" s="4">
        <v>0</v>
      </c>
      <c r="V28" s="11">
        <v>15313</v>
      </c>
      <c r="W28" s="4">
        <v>0</v>
      </c>
      <c r="Y28" s="11">
        <v>15313</v>
      </c>
      <c r="Z28" s="4">
        <v>0</v>
      </c>
      <c r="AB28" s="10">
        <v>15313</v>
      </c>
      <c r="AC28" s="27">
        <v>0</v>
      </c>
      <c r="AE28" s="10">
        <v>15313</v>
      </c>
      <c r="AF28" s="4">
        <v>0</v>
      </c>
      <c r="AH28" s="10">
        <v>15313</v>
      </c>
      <c r="AI28" s="27">
        <v>0</v>
      </c>
      <c r="AK28" s="3">
        <v>15313</v>
      </c>
      <c r="AL28" s="5">
        <f t="shared" si="1"/>
        <v>97.22999999999999</v>
      </c>
    </row>
    <row r="29" spans="1:38" x14ac:dyDescent="0.25">
      <c r="A29" s="11">
        <v>15314</v>
      </c>
      <c r="B29" s="4">
        <v>176.49999999999997</v>
      </c>
      <c r="D29" s="10">
        <v>15314</v>
      </c>
      <c r="E29" s="4">
        <v>414.75000000000011</v>
      </c>
      <c r="G29" s="11">
        <v>15314</v>
      </c>
      <c r="H29" s="4">
        <v>357.94</v>
      </c>
      <c r="J29" s="11">
        <v>15314</v>
      </c>
      <c r="K29" s="4">
        <v>56.679999999999993</v>
      </c>
      <c r="M29" s="10">
        <v>15314</v>
      </c>
      <c r="N29" s="4">
        <v>6.8599999999999994</v>
      </c>
      <c r="P29" s="10">
        <v>15314</v>
      </c>
      <c r="Q29" s="4">
        <v>13.18</v>
      </c>
      <c r="S29" s="10">
        <v>15314</v>
      </c>
      <c r="T29" s="4">
        <v>2.86</v>
      </c>
      <c r="V29" s="11">
        <v>15314</v>
      </c>
      <c r="W29" s="4">
        <v>29.22</v>
      </c>
      <c r="Y29" s="11">
        <v>15314</v>
      </c>
      <c r="Z29" s="4">
        <v>109.58999999999999</v>
      </c>
      <c r="AB29" s="10">
        <v>15314</v>
      </c>
      <c r="AC29" s="27">
        <v>97.22999999999999</v>
      </c>
      <c r="AE29" s="10">
        <v>15314</v>
      </c>
      <c r="AF29" s="4">
        <v>162.47000000000003</v>
      </c>
      <c r="AH29" s="10">
        <v>15314</v>
      </c>
      <c r="AI29" s="27">
        <v>120.43</v>
      </c>
      <c r="AK29" s="3">
        <v>15314</v>
      </c>
      <c r="AL29" s="5">
        <f t="shared" si="1"/>
        <v>1450.48</v>
      </c>
    </row>
    <row r="30" spans="1:38" x14ac:dyDescent="0.25">
      <c r="A30" s="11">
        <v>15315</v>
      </c>
      <c r="B30" s="4">
        <v>0</v>
      </c>
      <c r="D30" s="10">
        <v>15315</v>
      </c>
      <c r="E30" s="4">
        <v>0</v>
      </c>
      <c r="G30" s="11">
        <v>15315</v>
      </c>
      <c r="H30" s="4">
        <v>0</v>
      </c>
      <c r="J30" s="11">
        <v>15315</v>
      </c>
      <c r="K30" s="4">
        <v>0</v>
      </c>
      <c r="M30" s="10">
        <v>15315</v>
      </c>
      <c r="N30" s="4">
        <v>0</v>
      </c>
      <c r="P30" s="10">
        <v>15315</v>
      </c>
      <c r="Q30" s="4">
        <v>0</v>
      </c>
      <c r="S30" s="10">
        <v>15315</v>
      </c>
      <c r="T30" s="4">
        <v>5.71</v>
      </c>
      <c r="V30" s="11">
        <v>15315</v>
      </c>
      <c r="W30" s="4">
        <v>0</v>
      </c>
      <c r="Y30" s="11">
        <v>15315</v>
      </c>
      <c r="Z30" s="4">
        <v>0</v>
      </c>
      <c r="AB30" s="10">
        <v>15315</v>
      </c>
      <c r="AC30" s="27">
        <v>0</v>
      </c>
      <c r="AE30" s="10">
        <v>15315</v>
      </c>
      <c r="AF30" s="4">
        <v>0</v>
      </c>
      <c r="AH30" s="10">
        <v>15315</v>
      </c>
      <c r="AI30" s="27">
        <v>0</v>
      </c>
      <c r="AK30" s="3">
        <v>15315</v>
      </c>
      <c r="AL30" s="5">
        <f t="shared" si="1"/>
        <v>186.45</v>
      </c>
    </row>
    <row r="31" spans="1:38" x14ac:dyDescent="0.25">
      <c r="A31" s="11">
        <v>15402</v>
      </c>
      <c r="B31" s="4">
        <v>121.44999999999999</v>
      </c>
      <c r="D31" s="10">
        <v>15402</v>
      </c>
      <c r="E31" s="4">
        <v>294.3</v>
      </c>
      <c r="G31" s="11">
        <v>15402</v>
      </c>
      <c r="H31" s="4">
        <v>52.87</v>
      </c>
      <c r="J31" s="11">
        <v>15402</v>
      </c>
      <c r="K31" s="4">
        <v>0</v>
      </c>
      <c r="M31" s="10">
        <v>15402</v>
      </c>
      <c r="N31" s="4">
        <v>9.2899999999999991</v>
      </c>
      <c r="P31" s="10">
        <v>15402</v>
      </c>
      <c r="Q31" s="4">
        <v>43.58</v>
      </c>
      <c r="S31" s="10">
        <v>15402</v>
      </c>
      <c r="T31" s="4">
        <v>9.2899999999999991</v>
      </c>
      <c r="V31" s="11">
        <v>15402</v>
      </c>
      <c r="W31" s="4">
        <v>9.2899999999999991</v>
      </c>
      <c r="Y31" s="11">
        <v>15402</v>
      </c>
      <c r="Z31" s="4">
        <v>9.2899999999999991</v>
      </c>
      <c r="AB31" s="10">
        <v>15402</v>
      </c>
      <c r="AC31" s="27">
        <v>180.73999999999998</v>
      </c>
      <c r="AE31" s="10">
        <v>15402</v>
      </c>
      <c r="AF31" s="4">
        <v>71.789999999999992</v>
      </c>
      <c r="AH31" s="10">
        <v>15402</v>
      </c>
      <c r="AI31" s="27">
        <v>102.75</v>
      </c>
      <c r="AK31" s="3">
        <v>15402</v>
      </c>
      <c r="AL31" s="5">
        <f t="shared" si="1"/>
        <v>2627.55</v>
      </c>
    </row>
    <row r="32" spans="1:38" x14ac:dyDescent="0.25">
      <c r="A32" s="11">
        <v>15703</v>
      </c>
      <c r="B32" s="4">
        <v>0</v>
      </c>
      <c r="D32" s="10">
        <v>15703</v>
      </c>
      <c r="E32" s="4">
        <v>0</v>
      </c>
      <c r="G32" s="11">
        <v>15703</v>
      </c>
      <c r="H32" s="4">
        <v>0</v>
      </c>
      <c r="J32" s="11">
        <v>15703</v>
      </c>
      <c r="K32" s="4">
        <v>0</v>
      </c>
      <c r="M32" s="10">
        <v>15703</v>
      </c>
      <c r="N32" s="4">
        <v>0</v>
      </c>
      <c r="P32" s="10">
        <v>15703</v>
      </c>
      <c r="Q32" s="4">
        <v>0</v>
      </c>
      <c r="S32" s="10">
        <v>15703</v>
      </c>
      <c r="T32" s="4">
        <v>0</v>
      </c>
      <c r="V32" s="11">
        <v>15703</v>
      </c>
      <c r="W32" s="4">
        <v>0</v>
      </c>
      <c r="Y32" s="11">
        <v>15703</v>
      </c>
      <c r="Z32" s="4">
        <v>0</v>
      </c>
      <c r="AB32" s="10">
        <v>15703</v>
      </c>
      <c r="AC32" s="27">
        <v>1903.65</v>
      </c>
      <c r="AE32" s="10">
        <v>15703</v>
      </c>
      <c r="AF32" s="4">
        <v>1013.2</v>
      </c>
      <c r="AH32" s="10">
        <v>15703</v>
      </c>
      <c r="AI32" s="27">
        <v>0</v>
      </c>
      <c r="AK32" s="3">
        <v>15703</v>
      </c>
      <c r="AL32" s="5">
        <f t="shared" si="1"/>
        <v>1013.9000000000001</v>
      </c>
    </row>
    <row r="33" spans="1:38" x14ac:dyDescent="0.25">
      <c r="A33" s="11">
        <v>15799</v>
      </c>
      <c r="B33" s="4">
        <v>1.5000000000000002</v>
      </c>
      <c r="D33" s="10">
        <v>15799</v>
      </c>
      <c r="E33" s="4">
        <v>16.500000000000004</v>
      </c>
      <c r="G33" s="11">
        <v>15799</v>
      </c>
      <c r="H33" s="4">
        <v>1.9000000000000006</v>
      </c>
      <c r="J33" s="11">
        <v>15799</v>
      </c>
      <c r="K33" s="4">
        <v>1.7000000000000004</v>
      </c>
      <c r="M33" s="10">
        <v>15799</v>
      </c>
      <c r="N33" s="4">
        <v>17.900000000000027</v>
      </c>
      <c r="P33" s="10">
        <v>15799</v>
      </c>
      <c r="Q33" s="4">
        <v>2.2000000000000006</v>
      </c>
      <c r="S33" s="10">
        <v>15799</v>
      </c>
      <c r="T33" s="4">
        <f>3.6+194.04</f>
        <v>197.64</v>
      </c>
      <c r="V33" s="11">
        <v>15799</v>
      </c>
      <c r="W33" s="4">
        <v>20.500000000000007</v>
      </c>
      <c r="Y33" s="11">
        <v>15799</v>
      </c>
      <c r="Z33" s="4">
        <v>3.0000000000000013</v>
      </c>
      <c r="AB33" s="10">
        <v>15799</v>
      </c>
      <c r="AC33" s="27">
        <v>0.7</v>
      </c>
      <c r="AE33" s="10">
        <v>15799</v>
      </c>
      <c r="AF33" s="4">
        <v>197.03999999999996</v>
      </c>
      <c r="AH33" s="10">
        <v>15799</v>
      </c>
      <c r="AI33" s="27">
        <v>3.1000000000000014</v>
      </c>
      <c r="AK33" s="3">
        <v>15799</v>
      </c>
      <c r="AL33" s="5">
        <f>B33+E33+H33+K33+N33+Q33+T33+W33+Z33+AC33+AF33+AI33</f>
        <v>463.68</v>
      </c>
    </row>
    <row r="34" spans="1:38" x14ac:dyDescent="0.25">
      <c r="A34" s="11">
        <v>16304</v>
      </c>
      <c r="B34" s="4">
        <v>0</v>
      </c>
      <c r="D34" s="11">
        <v>16304</v>
      </c>
      <c r="E34" s="4">
        <v>0</v>
      </c>
      <c r="G34" s="11">
        <v>16304</v>
      </c>
      <c r="H34" s="4">
        <v>0</v>
      </c>
      <c r="J34" s="11">
        <v>16304</v>
      </c>
      <c r="K34" s="4">
        <v>0</v>
      </c>
      <c r="M34" s="11">
        <v>16304</v>
      </c>
      <c r="N34" s="4">
        <v>0</v>
      </c>
      <c r="P34" s="11">
        <v>16304</v>
      </c>
      <c r="Q34" s="4">
        <v>0</v>
      </c>
      <c r="S34" s="11">
        <v>16304</v>
      </c>
      <c r="T34" s="4">
        <v>0</v>
      </c>
      <c r="V34" s="11">
        <v>16304</v>
      </c>
      <c r="W34" s="4">
        <v>150</v>
      </c>
      <c r="Y34" s="11">
        <v>16304</v>
      </c>
      <c r="Z34" s="4">
        <v>0</v>
      </c>
      <c r="AB34" s="10">
        <v>16304</v>
      </c>
      <c r="AC34" s="4"/>
      <c r="AE34" s="10">
        <v>16304</v>
      </c>
      <c r="AF34" s="4">
        <v>0</v>
      </c>
      <c r="AH34" s="25">
        <v>16304</v>
      </c>
      <c r="AI34" s="4"/>
      <c r="AK34" s="11">
        <v>16304</v>
      </c>
      <c r="AL34" s="5">
        <f>B34+E34+H34+K34+N34+Q34+T34+W34+Z34+AC34+AF34+AI34</f>
        <v>150</v>
      </c>
    </row>
    <row r="35" spans="1:38" x14ac:dyDescent="0.25">
      <c r="A35" s="11">
        <v>16201</v>
      </c>
      <c r="B35" s="4">
        <v>0</v>
      </c>
      <c r="D35" s="10">
        <v>16201</v>
      </c>
      <c r="E35" s="4">
        <v>21579.279999999999</v>
      </c>
      <c r="G35" s="11">
        <v>16201</v>
      </c>
      <c r="H35" s="4">
        <v>42507.76</v>
      </c>
      <c r="J35" s="11">
        <v>16201</v>
      </c>
      <c r="K35" s="4">
        <v>0</v>
      </c>
      <c r="M35" s="10">
        <v>16201</v>
      </c>
      <c r="N35" s="4">
        <v>42507.76</v>
      </c>
      <c r="P35" s="10">
        <v>16201</v>
      </c>
      <c r="Q35" s="4">
        <v>21253.88</v>
      </c>
      <c r="S35" s="10">
        <v>16201</v>
      </c>
      <c r="T35" s="4">
        <v>21253.88</v>
      </c>
      <c r="V35" s="11">
        <v>16201</v>
      </c>
      <c r="W35" s="4">
        <v>21253.88</v>
      </c>
      <c r="Y35" s="11">
        <v>16201</v>
      </c>
      <c r="Z35" s="4">
        <v>21253.88</v>
      </c>
      <c r="AB35" s="24">
        <v>16201</v>
      </c>
      <c r="AC35" s="4">
        <v>21253.88</v>
      </c>
      <c r="AE35" s="24">
        <v>16201</v>
      </c>
      <c r="AF35" s="4">
        <v>21253.88</v>
      </c>
      <c r="AH35" s="24">
        <v>16201</v>
      </c>
      <c r="AI35" s="4">
        <v>21253.88</v>
      </c>
      <c r="AK35" s="3">
        <v>16201</v>
      </c>
      <c r="AL35" s="14">
        <f>B35+E35+H35+K35+N35+Q35+T35+W35+Z35+AC35+AF35+AI35</f>
        <v>255371.96000000002</v>
      </c>
    </row>
    <row r="36" spans="1:38" x14ac:dyDescent="0.25">
      <c r="A36" s="11">
        <v>22201</v>
      </c>
      <c r="B36" s="4">
        <v>0</v>
      </c>
      <c r="D36" s="11">
        <v>22201</v>
      </c>
      <c r="E36" s="4">
        <v>64737.84</v>
      </c>
      <c r="G36" s="11">
        <v>22201</v>
      </c>
      <c r="H36" s="4">
        <v>127523.3</v>
      </c>
      <c r="J36" s="11">
        <v>22201</v>
      </c>
      <c r="K36" s="4">
        <v>0</v>
      </c>
      <c r="M36" s="10">
        <v>22201</v>
      </c>
      <c r="N36" s="4">
        <v>127523.5</v>
      </c>
      <c r="P36" s="11">
        <v>22201</v>
      </c>
      <c r="Q36" s="4">
        <v>63761.65</v>
      </c>
      <c r="S36" s="10">
        <v>22201</v>
      </c>
      <c r="T36" s="4">
        <v>63761.65</v>
      </c>
      <c r="V36" s="11">
        <v>22201</v>
      </c>
      <c r="W36" s="4">
        <v>63761.65</v>
      </c>
      <c r="Y36" s="11">
        <v>22201</v>
      </c>
      <c r="Z36" s="4">
        <v>63761.65</v>
      </c>
      <c r="AB36" s="24">
        <v>22201</v>
      </c>
      <c r="AC36" s="4">
        <v>63761.65</v>
      </c>
      <c r="AE36" s="24">
        <v>22201</v>
      </c>
      <c r="AF36" s="4">
        <v>63761.65</v>
      </c>
      <c r="AH36" s="24">
        <v>22201</v>
      </c>
      <c r="AI36" s="4">
        <v>63761.65</v>
      </c>
      <c r="AK36" s="3">
        <v>22201</v>
      </c>
      <c r="AL36" s="14">
        <f>B36+E36+H36+K36+N36+Q36+T36+W36+Z36+AC36+AF36+AI36</f>
        <v>766116.19000000018</v>
      </c>
    </row>
    <row r="37" spans="1:38" x14ac:dyDescent="0.25">
      <c r="A37" s="1"/>
      <c r="B37" s="2"/>
      <c r="S37" s="11">
        <v>31308</v>
      </c>
      <c r="T37" s="4">
        <v>499121.35</v>
      </c>
      <c r="V37" s="11">
        <v>31308</v>
      </c>
      <c r="W37" s="4">
        <v>265172.06</v>
      </c>
      <c r="Y37" s="11">
        <v>31308</v>
      </c>
      <c r="Z37" s="4">
        <v>287757.59000000003</v>
      </c>
      <c r="AB37" s="25">
        <v>31308</v>
      </c>
      <c r="AC37" s="23"/>
      <c r="AE37" s="25">
        <v>31308</v>
      </c>
      <c r="AF37" s="23"/>
      <c r="AH37" s="25">
        <v>31308</v>
      </c>
      <c r="AI37" s="23"/>
      <c r="AK37" s="11">
        <v>31308</v>
      </c>
      <c r="AL37" s="14">
        <f>B37+E37+H37+K37+N37+Q37+T37+W37+Z37+AC37+AF37+AI37</f>
        <v>1052051</v>
      </c>
    </row>
    <row r="38" spans="1:38" x14ac:dyDescent="0.25">
      <c r="A38" s="8" t="s">
        <v>9</v>
      </c>
      <c r="B38" s="6">
        <f>SUM(B6:B34)</f>
        <v>6247.03</v>
      </c>
      <c r="D38" s="8" t="s">
        <v>9</v>
      </c>
      <c r="E38" s="6">
        <f>SUM(E6:E34)</f>
        <v>12239.800000000001</v>
      </c>
      <c r="G38" s="8" t="s">
        <v>9</v>
      </c>
      <c r="H38" s="6">
        <f>SUM(H6:H34)</f>
        <v>9453.8100000000013</v>
      </c>
      <c r="J38" s="8" t="s">
        <v>9</v>
      </c>
      <c r="K38" s="6">
        <f>SUM(K6:K34)</f>
        <v>3110.4099999999989</v>
      </c>
      <c r="M38" s="8" t="s">
        <v>9</v>
      </c>
      <c r="N38" s="6">
        <f>SUM(N6:N34)</f>
        <v>12816.51</v>
      </c>
      <c r="P38" s="8" t="s">
        <v>9</v>
      </c>
      <c r="Q38" s="6">
        <f>SUM(Q6:Q34)</f>
        <v>4173.5600000000004</v>
      </c>
      <c r="S38" s="8" t="s">
        <v>9</v>
      </c>
      <c r="T38" s="6">
        <f>SUM(T6:T34)</f>
        <v>10301.119999999999</v>
      </c>
      <c r="V38" s="8" t="s">
        <v>9</v>
      </c>
      <c r="W38" s="6">
        <f>SUM(W6:W34)</f>
        <v>12877.97</v>
      </c>
      <c r="Y38" s="8" t="s">
        <v>9</v>
      </c>
      <c r="Z38" s="6">
        <f>SUM(Z6:Z34)</f>
        <v>4973.37</v>
      </c>
      <c r="AB38" s="8" t="s">
        <v>9</v>
      </c>
      <c r="AC38" s="6">
        <f>SUM(AC6:AC34)</f>
        <v>6756.47</v>
      </c>
      <c r="AE38" s="8" t="s">
        <v>9</v>
      </c>
      <c r="AF38" s="6">
        <f>SUM(AF6:AF34)</f>
        <v>11516.34</v>
      </c>
      <c r="AH38" s="8" t="s">
        <v>9</v>
      </c>
      <c r="AI38" s="6">
        <f>SUM(AI6:AI34)</f>
        <v>8189.7900000000009</v>
      </c>
      <c r="AK38" s="8" t="s">
        <v>9</v>
      </c>
      <c r="AL38" s="9">
        <f>SUM(AL6:AL34)</f>
        <v>102656.87999999999</v>
      </c>
    </row>
    <row r="39" spans="1:38" x14ac:dyDescent="0.25">
      <c r="A39" s="8" t="s">
        <v>10</v>
      </c>
      <c r="B39" s="6">
        <f>SUM(B35:B36)</f>
        <v>0</v>
      </c>
      <c r="D39" s="8" t="s">
        <v>10</v>
      </c>
      <c r="E39" s="6">
        <f>SUM(E35:E36)</f>
        <v>86317.119999999995</v>
      </c>
      <c r="G39" s="8" t="s">
        <v>10</v>
      </c>
      <c r="H39" s="6">
        <f>SUM(H35:H36)</f>
        <v>170031.06</v>
      </c>
      <c r="J39" s="8" t="s">
        <v>10</v>
      </c>
      <c r="K39" s="6">
        <f>SUM(K35:K36)</f>
        <v>0</v>
      </c>
      <c r="M39" s="8" t="s">
        <v>10</v>
      </c>
      <c r="N39" s="6">
        <f>SUM(N35:N36)</f>
        <v>170031.26</v>
      </c>
      <c r="P39" s="8" t="s">
        <v>10</v>
      </c>
      <c r="Q39" s="6">
        <f>SUM(Q35:Q36)</f>
        <v>85015.53</v>
      </c>
      <c r="S39" s="8" t="s">
        <v>10</v>
      </c>
      <c r="T39" s="6">
        <f>SUM(T35:T36)</f>
        <v>85015.53</v>
      </c>
      <c r="V39" s="8" t="s">
        <v>10</v>
      </c>
      <c r="W39" s="6">
        <f>SUM(W35:W36)</f>
        <v>85015.53</v>
      </c>
      <c r="Y39" s="8" t="s">
        <v>10</v>
      </c>
      <c r="Z39" s="6">
        <f>SUM(Z35:Z36)</f>
        <v>85015.53</v>
      </c>
      <c r="AB39" s="8" t="s">
        <v>10</v>
      </c>
      <c r="AC39" s="6">
        <f>SUM(AC35:AC36)</f>
        <v>85015.53</v>
      </c>
      <c r="AE39" s="8" t="s">
        <v>10</v>
      </c>
      <c r="AF39" s="6">
        <f>SUM(AF35:AF36)</f>
        <v>85015.53</v>
      </c>
      <c r="AH39" s="8" t="s">
        <v>10</v>
      </c>
      <c r="AI39" s="6">
        <f>SUM(AI35:AI36)</f>
        <v>85015.53</v>
      </c>
      <c r="AK39" s="8" t="s">
        <v>10</v>
      </c>
      <c r="AL39" s="15">
        <f>SUM(AL35:AL36)</f>
        <v>1021488.1500000001</v>
      </c>
    </row>
    <row r="40" spans="1:38" x14ac:dyDescent="0.25">
      <c r="A40" s="8" t="s">
        <v>11</v>
      </c>
      <c r="B40" s="7">
        <f>SUM(B38:B39)</f>
        <v>6247.03</v>
      </c>
      <c r="D40" s="8" t="s">
        <v>11</v>
      </c>
      <c r="E40" s="7">
        <f>SUM(E38:E39)</f>
        <v>98556.92</v>
      </c>
      <c r="G40" s="8" t="s">
        <v>11</v>
      </c>
      <c r="H40" s="7">
        <f>SUM(H38:H39)</f>
        <v>179484.87</v>
      </c>
      <c r="J40" s="8" t="s">
        <v>11</v>
      </c>
      <c r="K40" s="7">
        <f>SUM(K38:K39)</f>
        <v>3110.4099999999989</v>
      </c>
      <c r="M40" s="8" t="s">
        <v>11</v>
      </c>
      <c r="N40" s="7">
        <f>SUM(N38:N39)</f>
        <v>182847.77000000002</v>
      </c>
      <c r="P40" s="8" t="s">
        <v>11</v>
      </c>
      <c r="Q40" s="7">
        <f>SUM(Q38:Q39)</f>
        <v>89189.09</v>
      </c>
      <c r="S40" s="12" t="s">
        <v>12</v>
      </c>
      <c r="T40" s="13">
        <f>T37</f>
        <v>499121.35</v>
      </c>
      <c r="V40" s="12" t="s">
        <v>12</v>
      </c>
      <c r="W40" s="13">
        <f>W37</f>
        <v>265172.06</v>
      </c>
      <c r="Y40" s="12" t="s">
        <v>12</v>
      </c>
      <c r="Z40" s="13">
        <f>Z37</f>
        <v>287757.59000000003</v>
      </c>
      <c r="AB40" s="12" t="s">
        <v>12</v>
      </c>
      <c r="AC40" s="13">
        <f>AC37</f>
        <v>0</v>
      </c>
      <c r="AE40" s="12" t="s">
        <v>12</v>
      </c>
      <c r="AF40" s="13">
        <f>AF37</f>
        <v>0</v>
      </c>
      <c r="AH40" s="12" t="s">
        <v>12</v>
      </c>
      <c r="AI40" s="13">
        <f>AI37</f>
        <v>0</v>
      </c>
      <c r="AK40" s="12" t="s">
        <v>12</v>
      </c>
      <c r="AL40" s="15">
        <f>SUM(AL37)</f>
        <v>1052051</v>
      </c>
    </row>
    <row r="41" spans="1:38" x14ac:dyDescent="0.25">
      <c r="A41" s="1"/>
      <c r="B41" s="2"/>
      <c r="S41" s="8" t="s">
        <v>11</v>
      </c>
      <c r="T41" s="7">
        <f>SUM(T38:T40)</f>
        <v>594438</v>
      </c>
      <c r="V41" s="8" t="s">
        <v>11</v>
      </c>
      <c r="W41" s="7">
        <f>SUM(W38:W40)</f>
        <v>363065.56</v>
      </c>
      <c r="Y41" s="8" t="s">
        <v>11</v>
      </c>
      <c r="Z41" s="7">
        <f>SUM(Z38:Z40)</f>
        <v>377746.49</v>
      </c>
      <c r="AB41" s="8" t="s">
        <v>11</v>
      </c>
      <c r="AC41" s="7">
        <f>SUM(AC38:AC40)</f>
        <v>91772</v>
      </c>
      <c r="AE41" s="8" t="s">
        <v>11</v>
      </c>
      <c r="AF41" s="7">
        <f>SUM(AF38:AF40)</f>
        <v>96531.87</v>
      </c>
      <c r="AH41" s="8" t="s">
        <v>11</v>
      </c>
      <c r="AI41" s="7">
        <f>SUM(AI38:AI40)</f>
        <v>93205.32</v>
      </c>
      <c r="AK41" s="8" t="s">
        <v>11</v>
      </c>
      <c r="AL41" s="16">
        <f>SUM(AL38:AL39)</f>
        <v>1124145.03</v>
      </c>
    </row>
    <row r="43" spans="1:38" x14ac:dyDescent="0.25">
      <c r="A43" s="8" t="s">
        <v>17</v>
      </c>
      <c r="B43" s="18">
        <f>120.17+40.23+30.46+433.43+644.7+143.33+546.72+132.51+120.96+250.61+705.73+477.37+443.98+106.58</f>
        <v>4196.7800000000007</v>
      </c>
      <c r="D43" s="8" t="s">
        <v>17</v>
      </c>
      <c r="E43" s="18">
        <f>47.6+51.84+521.39+58.38+359.39+4028.86+339.65+125.69+181.99+96.72+83.48+617.35+318.41</f>
        <v>6830.7499999999991</v>
      </c>
      <c r="G43" s="8" t="s">
        <v>17</v>
      </c>
      <c r="H43" s="18">
        <f>32.14+62.06+550.65+2309.62+99.45+55.3+195.75+628.49+277.12+153.06+650.99+301.46+1040.6+255.34+87.89+52.91+363.66+207.04+172.78+30.06+52.35+32.14+151.09+159.99+100.74+103.34+140.41+219.29+188.73+113.6+151.12+201.05+369.33+368.89+5119.29+192.96+448.47</f>
        <v>15639.160000000002</v>
      </c>
      <c r="J43" s="8" t="s">
        <v>17</v>
      </c>
      <c r="K43" s="18">
        <f>223.46+31.37+25.5+54.57+106.22+355.06+112.73+88.72+702.6+563.41+136.5+400.98+120.26</f>
        <v>2921.38</v>
      </c>
      <c r="M43" s="8" t="s">
        <v>17</v>
      </c>
      <c r="N43" s="18">
        <f>338.45+512.35+88.38+235.49+26.55+66.57+12.22+157.81+199.27+2518.76+174.49+173.68+396.42+197.8+1962.97+289.38+264.66+469+37.06+3994.24+87.67</f>
        <v>12203.220000000001</v>
      </c>
      <c r="P43" s="8" t="s">
        <v>17</v>
      </c>
      <c r="Q43" s="18">
        <f>136.62+430.65+110.95+64.33+12.02+109.49+434.66+112.18+91.03+45.66+41.53+87.74+346.42+184.13+141.45+89.18+146.69+437.58+475.14+105.65+284.19+89.58</f>
        <v>3976.87</v>
      </c>
      <c r="S43" s="8" t="s">
        <v>17</v>
      </c>
      <c r="T43" s="18">
        <f>1424.25+81.85+49.84+3.14+2447.93+53.7+105.67+31.54+46.81+21.78+75.37+139.98+33.6+254.23+109.14+224.79+568.48+151.73</f>
        <v>5823.8299999999981</v>
      </c>
      <c r="V43" s="8" t="s">
        <v>17</v>
      </c>
      <c r="W43" s="18">
        <f>117.49+161.6+1672.89+52.79+2385.2+6.42+23.38+57.18+166.1+120.99+44.8+927.92+142.11+81.05+171.5+353.62+2404.26+1965.25+101.81+88.31+82.12+49.16+311.68+4396.82</f>
        <v>15884.449999999999</v>
      </c>
      <c r="Z43" s="18">
        <f>44.5+42.72+16.09+85.16+42.11+22.18+94.93+96.64+37.9+129.77+189.7+1638.7+200.96+125.53+291.48+410.89+80.6+176.47+768.8+248.83</f>
        <v>4743.96</v>
      </c>
      <c r="AC43" s="18">
        <f>18.98+113.53+98.31+32.98+27.06+1439.31+106.46+212.52+808.56+98.72+22.64+42.03+88.95+47.44+48+191.41+270.83+69.85+1111.27+1127.68+316.36+236.9</f>
        <v>6529.7899999999991</v>
      </c>
      <c r="AF43" s="18">
        <f>1047.8+43.53+165.33+59.67+63.86+16.98+40.99+200.51+172.02+505.02+75.88+148.03+140.43+266.2+2434.2+187.26+4323.18+270.21+183.3+246.17+251.23</f>
        <v>10841.799999999997</v>
      </c>
    </row>
    <row r="44" spans="1:38" x14ac:dyDescent="0.25">
      <c r="A44" s="8" t="s">
        <v>18</v>
      </c>
      <c r="B44" s="18">
        <f>21.63+5.4+34.9+23.66+27.07+7.08+6.23+12.27+6.07+21.27+32.27+1.55+1.88+4.75</f>
        <v>206.03000000000003</v>
      </c>
      <c r="D44" s="8" t="s">
        <v>18</v>
      </c>
      <c r="E44" s="18">
        <f>2.4+2.62+26.09+2.97+3.67+201.32+15.34+6.18+8.97+4.54+4.04+26.88+14.98</f>
        <v>320.00000000000006</v>
      </c>
      <c r="G44" s="8" t="s">
        <v>18</v>
      </c>
      <c r="H44" s="18">
        <f>12.66+47.35+14.84+30.84+7.48+13.65+31.06+9.31+2.78+5.01+115.34+27.11+3.15+0.36+4.27+2.67+13.32+10+7.88+1.53+2.48+1.64+7.13+7.5+4.77+5.05+7.07+9.33+9.35+5.4+7.56+8.79+18.43+18.27+242.96+8.97+22.31</f>
        <v>747.62</v>
      </c>
      <c r="J44" s="8" t="s">
        <v>18</v>
      </c>
      <c r="K44" s="18">
        <f>10.58+1.6+1.3+4.58+15.59+5.69+4.16+34.96+28.22+6.84+20+6.05+2.48</f>
        <v>142.05000000000001</v>
      </c>
      <c r="M44" s="8" t="s">
        <v>18</v>
      </c>
      <c r="N44" s="18">
        <f>16.2+25.66+4.43+11.81+1.34+3.21+0.62+7.93+9.98+125.95+8.75+8.69+19.9+9.73+98.17+14.49+13.27+23.08+0.87+199.73</f>
        <v>603.80999999999995</v>
      </c>
      <c r="P44" s="8" t="s">
        <v>18</v>
      </c>
      <c r="Q44" s="18">
        <f>6.89+21.56+5.44+3.23+0.61+5.36+21.76+6.1+4.58+2.29+1.93+4.39+17.35+9.21+7.11+4.49+7.4+20.87+23.77+5.32+16.06+1.06</f>
        <v>196.78000000000003</v>
      </c>
      <c r="S44" s="8" t="s">
        <v>18</v>
      </c>
      <c r="T44" s="18">
        <f>3.97+71.21+2.52+0.16+1.46+2.73+5.32+1.6+2.19+1.11+3.8+6.87+1.7+12+0.73+5.49+11.09+28.43+7.62</f>
        <v>169.99999999999997</v>
      </c>
      <c r="V44" s="8" t="s">
        <v>18</v>
      </c>
      <c r="W44" s="18">
        <v>906.24</v>
      </c>
      <c r="Z44" s="18">
        <f>2.26+2.03+0.67+3.97+1.98+1.12+4.49+4.73+1.91+6.25+9.25+80.48+9.47+6.16+13.71+19.34+4.06+6.92+38.14+12.47</f>
        <v>229.41</v>
      </c>
      <c r="AC44" s="18">
        <f>4.79+0.97+4.76+1.54+1.22+71.97+5.22+10.1+40.44+4.61+1.16+1.99+4.19+2.4+2.44+9.43+12.97+8.61+3.49+7.96+15.17+11.25</f>
        <v>226.68</v>
      </c>
      <c r="AF44" s="18">
        <f>1.76+2.04+7.66+3.01+3.2+0.87+1.93+8.95+25.13+8.2+7.13+3.82+7.06+12.73+121.52+9.11+215.39+11.77+8.37+10.91+9.94</f>
        <v>480.5</v>
      </c>
    </row>
    <row r="45" spans="1:38" x14ac:dyDescent="0.25">
      <c r="A45" s="19" t="s">
        <v>19</v>
      </c>
      <c r="B45" s="13">
        <f>SUM(B43:B44)</f>
        <v>4402.8100000000004</v>
      </c>
      <c r="D45" s="19" t="s">
        <v>19</v>
      </c>
      <c r="E45" s="13">
        <f>SUM(E43:E44)</f>
        <v>7150.7499999999991</v>
      </c>
      <c r="G45" s="19" t="s">
        <v>19</v>
      </c>
      <c r="H45" s="13">
        <f>SUM(H43:H44)</f>
        <v>16386.780000000002</v>
      </c>
      <c r="J45" s="19" t="s">
        <v>19</v>
      </c>
      <c r="K45" s="13">
        <f>SUM(K43:K44)</f>
        <v>3063.4300000000003</v>
      </c>
      <c r="M45" s="19" t="s">
        <v>19</v>
      </c>
      <c r="N45" s="13">
        <f>SUM(N43:N44)</f>
        <v>12807.03</v>
      </c>
      <c r="P45" s="19" t="s">
        <v>19</v>
      </c>
      <c r="Q45" s="13">
        <f>SUM(Q43:Q44)</f>
        <v>4173.6499999999996</v>
      </c>
      <c r="S45" s="19" t="s">
        <v>19</v>
      </c>
      <c r="T45" s="13">
        <f>SUM(T43:T44)+T47</f>
        <v>6187.8699999999981</v>
      </c>
      <c r="V45" s="19" t="s">
        <v>19</v>
      </c>
      <c r="W45" s="13">
        <f>SUM(W43:W44)+W47</f>
        <v>16790.689999999999</v>
      </c>
      <c r="Z45" s="13">
        <f>SUM(Z43:Z44)+Z47</f>
        <v>4973.37</v>
      </c>
      <c r="AC45" s="13">
        <f>SUM(AC43:AC44)+AC47</f>
        <v>6756.4699999999993</v>
      </c>
      <c r="AE45" s="19" t="s">
        <v>19</v>
      </c>
      <c r="AF45" s="13">
        <f>SUM(AF43:AF44)+AF47</f>
        <v>11322.299999999997</v>
      </c>
    </row>
    <row r="46" spans="1:38" x14ac:dyDescent="0.25">
      <c r="A46" s="19" t="s">
        <v>20</v>
      </c>
      <c r="B46" s="20">
        <f>B38-B45</f>
        <v>1844.2199999999993</v>
      </c>
      <c r="D46" s="19" t="s">
        <v>20</v>
      </c>
      <c r="E46" s="20">
        <f>E38-E45</f>
        <v>5089.050000000002</v>
      </c>
      <c r="G46" s="19" t="s">
        <v>21</v>
      </c>
      <c r="H46" s="20">
        <f>H38-H45</f>
        <v>-6932.9700000000012</v>
      </c>
      <c r="J46" s="19" t="s">
        <v>20</v>
      </c>
      <c r="K46" s="20">
        <f>K38-K45</f>
        <v>46.979999999998654</v>
      </c>
      <c r="M46" s="19" t="s">
        <v>20</v>
      </c>
      <c r="N46" s="20">
        <f>N38-N45</f>
        <v>9.4799999999995634</v>
      </c>
      <c r="P46" s="19" t="s">
        <v>22</v>
      </c>
      <c r="Q46" s="20">
        <f>Q38-Q45</f>
        <v>-8.9999999999236024E-2</v>
      </c>
      <c r="S46" s="19" t="s">
        <v>20</v>
      </c>
      <c r="T46" s="20">
        <f>T38-T45</f>
        <v>4113.2500000000009</v>
      </c>
      <c r="V46" s="19" t="s">
        <v>22</v>
      </c>
      <c r="W46" s="20">
        <f>W38-W45</f>
        <v>-3912.7199999999993</v>
      </c>
      <c r="Z46" s="20">
        <f>Z38-Z45</f>
        <v>0</v>
      </c>
      <c r="AC46" s="20">
        <f>AC38-AC45</f>
        <v>0</v>
      </c>
      <c r="AE46" s="19" t="s">
        <v>26</v>
      </c>
      <c r="AF46" s="32">
        <f>AF38-AF45</f>
        <v>194.04000000000269</v>
      </c>
    </row>
    <row r="47" spans="1:38" x14ac:dyDescent="0.25">
      <c r="Q47" s="17"/>
      <c r="S47" t="s">
        <v>25</v>
      </c>
      <c r="T47" s="21">
        <v>194.04</v>
      </c>
      <c r="V47" s="17"/>
      <c r="W47" s="22"/>
      <c r="Z47" s="18"/>
    </row>
    <row r="48" spans="1:38" x14ac:dyDescent="0.25">
      <c r="A48" t="s">
        <v>23</v>
      </c>
      <c r="B48" s="20">
        <f>B46</f>
        <v>1844.2199999999993</v>
      </c>
      <c r="E48" s="20">
        <f>B46+E46</f>
        <v>6933.2700000000013</v>
      </c>
      <c r="H48" s="20">
        <f>B46+E46+H46</f>
        <v>0.3000000000001819</v>
      </c>
      <c r="K48" s="20">
        <f>B46+E46+H46+K46</f>
        <v>47.279999999998836</v>
      </c>
      <c r="N48" s="20">
        <f>B46+E46+H46+K46+N46</f>
        <v>56.759999999998399</v>
      </c>
      <c r="Q48" s="20">
        <f>B46+E46+H46+K46+N46+Q46</f>
        <v>56.669999999999163</v>
      </c>
      <c r="T48" s="20">
        <f>B46+E46+H46+K46+N46+Q46+T46</f>
        <v>4169.92</v>
      </c>
      <c r="W48" s="20">
        <f>B46+E46+H46+K46+N46+Q46+T46+W46</f>
        <v>257.20000000000073</v>
      </c>
      <c r="Z48" s="20">
        <f>B46+E46+H46+K46+N46+Q46+T46+W46+Z46</f>
        <v>257.20000000000073</v>
      </c>
      <c r="AC48" s="20">
        <f>B46+E46+H46+K46+N46+Q46+T46+W46+Z46+AC46</f>
        <v>257.20000000000073</v>
      </c>
    </row>
    <row r="49" spans="1:29" x14ac:dyDescent="0.25">
      <c r="A49" t="s">
        <v>24</v>
      </c>
      <c r="B49" s="18">
        <v>1857.87</v>
      </c>
      <c r="E49" s="18">
        <v>6396.27</v>
      </c>
      <c r="H49" s="18">
        <v>13.65</v>
      </c>
      <c r="K49" s="18">
        <v>60.63</v>
      </c>
      <c r="N49" s="20">
        <v>70.11</v>
      </c>
      <c r="Q49">
        <v>70.11</v>
      </c>
      <c r="T49" s="18">
        <f>4183.36-T47</f>
        <v>3989.3199999999997</v>
      </c>
      <c r="W49" s="18">
        <v>76.599999999999994</v>
      </c>
      <c r="Z49" s="18">
        <v>76.599999999999994</v>
      </c>
      <c r="AC49" s="18">
        <v>76.599999999999994</v>
      </c>
    </row>
    <row r="50" spans="1:29" x14ac:dyDescent="0.25">
      <c r="B50" s="20">
        <f>B49-B48</f>
        <v>13.650000000000546</v>
      </c>
      <c r="E50" s="20">
        <f>E49-E48</f>
        <v>-537.00000000000091</v>
      </c>
      <c r="H50" s="20">
        <f>H49-H48</f>
        <v>13.349999999999818</v>
      </c>
      <c r="K50" s="20">
        <f>K49-K48</f>
        <v>13.350000000001167</v>
      </c>
      <c r="N50" s="20">
        <f>N49-N48</f>
        <v>13.3500000000016</v>
      </c>
      <c r="Q50" s="20">
        <f>Q49-Q48</f>
        <v>13.440000000000836</v>
      </c>
      <c r="T50" s="20">
        <f>T49-T48</f>
        <v>-180.60000000000036</v>
      </c>
      <c r="W50" s="20">
        <f>W49-W48</f>
        <v>-180.60000000000073</v>
      </c>
      <c r="Z50" s="20">
        <f>Z49-Z48</f>
        <v>-180.60000000000073</v>
      </c>
      <c r="AC50" s="20">
        <f>AC49-AC48</f>
        <v>-180.60000000000073</v>
      </c>
    </row>
  </sheetData>
  <mergeCells count="13">
    <mergeCell ref="P5:Q5"/>
    <mergeCell ref="S5:T5"/>
    <mergeCell ref="D5:E5"/>
    <mergeCell ref="A5:B5"/>
    <mergeCell ref="G5:H5"/>
    <mergeCell ref="J5:K5"/>
    <mergeCell ref="M5:N5"/>
    <mergeCell ref="AK5:AL5"/>
    <mergeCell ref="AH5:AI5"/>
    <mergeCell ref="V5:W5"/>
    <mergeCell ref="Y5:Z5"/>
    <mergeCell ref="AB5:AC5"/>
    <mergeCell ref="AE5:AF5"/>
  </mergeCells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Dionisio</dc:creator>
  <cp:lastModifiedBy>San Dionisio</cp:lastModifiedBy>
  <cp:lastPrinted>2017-10-26T15:23:46Z</cp:lastPrinted>
  <dcterms:created xsi:type="dcterms:W3CDTF">2016-10-26T17:37:56Z</dcterms:created>
  <dcterms:modified xsi:type="dcterms:W3CDTF">2018-04-02T21:56:26Z</dcterms:modified>
</cp:coreProperties>
</file>