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omments2.xml" ContentType="application/vnd.openxmlformats-officedocument.spreadsheetml.comments+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comments3.xml" ContentType="application/vnd.openxmlformats-officedocument.spreadsheetml.comments+xml"/>
  <Override PartName="/xl/drawings/drawing38.xml" ContentType="application/vnd.openxmlformats-officedocument.drawing+xml"/>
  <Override PartName="/xl/drawings/drawing39.xml" ContentType="application/vnd.openxmlformats-officedocument.drawing+xml"/>
  <Override PartName="/xl/comments4.xml" ContentType="application/vnd.openxmlformats-officedocument.spreadsheetml.comments+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Usuario\Desktop\INFORME TESORERIA\"/>
    </mc:Choice>
  </mc:AlternateContent>
  <bookViews>
    <workbookView xWindow="0" yWindow="0" windowWidth="19200" windowHeight="10530" tabRatio="933" firstSheet="35" activeTab="38"/>
  </bookViews>
  <sheets>
    <sheet name="Hoja2" sheetId="208" r:id="rId1"/>
    <sheet name="PAGO ISSS" sheetId="207" r:id="rId2"/>
    <sheet name="Hoja1 (2)" sheetId="180" r:id="rId3"/>
    <sheet name="CUENTAS PENDIENTES" sheetId="179" r:id="rId4"/>
    <sheet name="Hoja1" sheetId="124" r:id="rId5"/>
    <sheet name="PAGO EEO" sheetId="117" r:id="rId6"/>
    <sheet name="FONDOS PROPIOS BFA" sheetId="182" r:id="rId7"/>
    <sheet name="Fondos Propios" sheetId="1" r:id="rId8"/>
    <sheet name="Fodes 25%" sheetId="55" r:id="rId9"/>
    <sheet name="Fodes 75%" sheetId="56" r:id="rId10"/>
    <sheet name="FODES TRANSFERENCIAS." sheetId="210" r:id="rId11"/>
    <sheet name="FODES INVERSION 2%" sheetId="211" r:id="rId12"/>
    <sheet name="FODES INVERSION (75%)" sheetId="212" r:id="rId13"/>
    <sheet name="FODES FUNCIONAMIENTO (25%)" sheetId="213" r:id="rId14"/>
    <sheet name="FONDOS EMERGENCIA" sheetId="162" r:id="rId15"/>
    <sheet name="RECONST. &quot;AMANDA&quot;" sheetId="165" r:id="rId16"/>
    <sheet name="Cultura y Deporte" sheetId="70" r:id="rId17"/>
    <sheet name="Retenciones Renta" sheetId="77" r:id="rId18"/>
    <sheet name="Const. Viviendas" sheetId="176" r:id="rId19"/>
    <sheet name="La Ceiba B° San Rafael" sheetId="216" r:id="rId20"/>
    <sheet name="FONDOS RETRO. MPAL" sheetId="225" r:id="rId21"/>
    <sheet name="FONDOS 5% FIESTA PATRONALES" sheetId="226" r:id="rId22"/>
    <sheet name="CONST. DE CONTENEDORES" sheetId="228" r:id="rId23"/>
    <sheet name="EMPRESTITO" sheetId="122" r:id="rId24"/>
    <sheet name="Mejoras S.deAgua" sheetId="123" r:id="rId25"/>
    <sheet name="85Q 3356 CORRIENTE" sheetId="127" r:id="rId26"/>
    <sheet name="85N 3364 CORRIENTE" sheetId="128" r:id="rId27"/>
    <sheet name="13818-PAPSES-AHORRO" sheetId="135" r:id="rId28"/>
    <sheet name="4204-AT EEP-CORRIENTE" sheetId="136" r:id="rId29"/>
    <sheet name="4263-ESP  EEP-CORRIENTE" sheetId="137" r:id="rId30"/>
    <sheet name="DISTRIBUCION FODES MAYO.2020" sheetId="138" state="hidden" r:id="rId31"/>
    <sheet name="DETALLE DE CHAPEO" sheetId="178" state="hidden" r:id="rId32"/>
    <sheet name="REPARAC. DE URGENCIA 2021" sheetId="197" r:id="rId33"/>
    <sheet name="FOM. ACT. AGROPECUARIA 2021" sheetId="200" r:id="rId34"/>
    <sheet name="PROG. DE BECAS 2021" sheetId="202" r:id="rId35"/>
    <sheet name="DECORACIONES NAVIDEÑAS 2021" sheetId="203" r:id="rId36"/>
    <sheet name="RETENCION IVA 1%" sheetId="185" r:id="rId37"/>
    <sheet name="FODES 25% HIPOTECARIO" sheetId="158" r:id="rId38"/>
    <sheet name="FODES 75% HIPOTECARIO" sheetId="159" r:id="rId39"/>
    <sheet name="Hoja3" sheetId="243" r:id="rId40"/>
    <sheet name="FODES 2%" sheetId="141" r:id="rId41"/>
    <sheet name="FONDOS AJENOS-RENTA" sheetId="156" r:id="rId42"/>
    <sheet name="EMERG. COVID-19" sheetId="166" r:id="rId43"/>
    <sheet name="RESUMEN INGRESOS - EGRESOS" sheetId="90" r:id="rId44"/>
    <sheet name="DISPONIBILIDAD" sheetId="12" r:id="rId45"/>
    <sheet name="CONC. DE CALLE LA LOMA" sheetId="230" r:id="rId46"/>
    <sheet name="EMPRESTITO (2)" sheetId="242" r:id="rId47"/>
    <sheet name="FONDOS PARA EJECUTAR PROYECTOS" sheetId="231" r:id="rId48"/>
    <sheet name="CONST.CALLE SECTOR LOS ARG." sheetId="232" r:id="rId49"/>
    <sheet name="CONST.CALLE COL NUEVA PUEBLO V" sheetId="233" r:id="rId50"/>
    <sheet name="CONST. DE ADOQ. EN INTERCECCION" sheetId="236" r:id="rId51"/>
    <sheet name="HOJA DE SAL, GUAQ. Y CHARAMO A." sheetId="235" r:id="rId52"/>
    <sheet name="MEZCLA ASFALTICA" sheetId="237" r:id="rId53"/>
    <sheet name="READECUACION DE OFICINAS" sheetId="238" r:id="rId54"/>
    <sheet name="MEJ. Y CONST. DE VIVIENDAS" sheetId="239" r:id="rId55"/>
    <sheet name="CAIMITO, MENDEZ Y LAS HUERTAS" sheetId="240" r:id="rId56"/>
    <sheet name="CONST. DE MURO DE MP" sheetId="241" r:id="rId57"/>
  </sheets>
  <externalReferences>
    <externalReference r:id="rId58"/>
  </externalReferences>
  <definedNames>
    <definedName name="_xlnm._FilterDatabase" localSheetId="7" hidden="1">'Fondos Propios'!$B$9:$I$70</definedName>
    <definedName name="_xlnm.Print_Area" localSheetId="27">'13818-PAPSES-AHORRO'!$A$1:$I$22</definedName>
    <definedName name="_xlnm.Print_Area" localSheetId="28">'4204-AT EEP-CORRIENTE'!$A$1:$I$34</definedName>
    <definedName name="_xlnm.Print_Area" localSheetId="29">'4263-ESP  EEP-CORRIENTE'!$A$1:$I$22</definedName>
    <definedName name="_xlnm.Print_Area" localSheetId="26">'85N 3364 CORRIENTE'!$A$1:$I$19</definedName>
    <definedName name="_xlnm.Print_Area" localSheetId="25">'85Q 3356 CORRIENTE'!$A$1:$I$19</definedName>
    <definedName name="_xlnm.Print_Area" localSheetId="55">'CAIMITO, MENDEZ Y LAS HUERTAS'!$A$1:$I$24</definedName>
    <definedName name="_xlnm.Print_Area" localSheetId="45">'CONC. DE CALLE LA LOMA'!$A$1:$I$20</definedName>
    <definedName name="_xlnm.Print_Area" localSheetId="50">'CONST. DE ADOQ. EN INTERCECCION'!$A$1:$I$23</definedName>
    <definedName name="_xlnm.Print_Area" localSheetId="22">'CONST. DE CONTENEDORES'!$A$1:$I$23</definedName>
    <definedName name="_xlnm.Print_Area" localSheetId="56">'CONST. DE MURO DE MP'!$A$1:$I$24</definedName>
    <definedName name="_xlnm.Print_Area" localSheetId="18">'Const. Viviendas'!$A$1:$I$24</definedName>
    <definedName name="_xlnm.Print_Area" localSheetId="49">'CONST.CALLE COL NUEVA PUEBLO V'!$A$1:$I$21</definedName>
    <definedName name="_xlnm.Print_Area" localSheetId="48">'CONST.CALLE SECTOR LOS ARG.'!$A$1:$I$24</definedName>
    <definedName name="_xlnm.Print_Area" localSheetId="3">'CUENTAS PENDIENTES'!$A$1:$E$37</definedName>
    <definedName name="_xlnm.Print_Area" localSheetId="16">'Cultura y Deporte'!$A$1:$I$19</definedName>
    <definedName name="_xlnm.Print_Area" localSheetId="35">'DECORACIONES NAVIDEÑAS 2021'!$A$1:$I$21</definedName>
    <definedName name="_xlnm.Print_Area" localSheetId="31">'DETALLE DE CHAPEO'!$A$1:$J$135</definedName>
    <definedName name="_xlnm.Print_Area" localSheetId="44">DISPONIBILIDAD!$A$1:$E$62</definedName>
    <definedName name="_xlnm.Print_Area" localSheetId="30">'DISTRIBUCION FODES MAYO.2020'!$A$1:$J$118</definedName>
    <definedName name="_xlnm.Print_Area" localSheetId="42">'EMERG. COVID-19'!$A$1:$I$36</definedName>
    <definedName name="_xlnm.Print_Area" localSheetId="23">EMPRESTITO!$A$1:$I$22</definedName>
    <definedName name="_xlnm.Print_Area" localSheetId="46">'EMPRESTITO (2)'!$A$1:$I$22</definedName>
    <definedName name="_xlnm.Print_Area" localSheetId="40">'FODES 2%'!$A$1:$I$53</definedName>
    <definedName name="_xlnm.Print_Area" localSheetId="8">'Fodes 25%'!$B$1:$I$21</definedName>
    <definedName name="_xlnm.Print_Area" localSheetId="37">'FODES 25% HIPOTECARIO'!$A$1:$I$60</definedName>
    <definedName name="_xlnm.Print_Area" localSheetId="9">'Fodes 75%'!$A$1:$I$18</definedName>
    <definedName name="_xlnm.Print_Area" localSheetId="38">'FODES 75% HIPOTECARIO'!$A$1:$I$41</definedName>
    <definedName name="_xlnm.Print_Area" localSheetId="13">'FODES FUNCIONAMIENTO (25%)'!$A$1:$I$49</definedName>
    <definedName name="_xlnm.Print_Area" localSheetId="12">'FODES INVERSION (75%)'!$A$1:$I$24</definedName>
    <definedName name="_xlnm.Print_Area" localSheetId="11">'FODES INVERSION 2%'!$A$1:$I$23</definedName>
    <definedName name="_xlnm.Print_Area" localSheetId="10">'FODES TRANSFERENCIAS.'!$A$1:$I$29</definedName>
    <definedName name="_xlnm.Print_Area" localSheetId="33">'FOM. ACT. AGROPECUARIA 2021'!$A$1:$I$21</definedName>
    <definedName name="_xlnm.Print_Area" localSheetId="21">'FONDOS 5% FIESTA PATRONALES'!$A$1:$I$22</definedName>
    <definedName name="_xlnm.Print_Area" localSheetId="41">'FONDOS AJENOS-RENTA'!$A$1:$I$29</definedName>
    <definedName name="_xlnm.Print_Area" localSheetId="14">'FONDOS EMERGENCIA'!$A$1:$I$28</definedName>
    <definedName name="_xlnm.Print_Area" localSheetId="47">'FONDOS PARA EJECUTAR PROYECTOS'!$A$1:$I$25</definedName>
    <definedName name="_xlnm.Print_Area" localSheetId="7">'Fondos Propios'!$A$1:$I$76</definedName>
    <definedName name="_xlnm.Print_Area" localSheetId="6">'FONDOS PROPIOS BFA'!$A$1:$I$169</definedName>
    <definedName name="_xlnm.Print_Area" localSheetId="20">'FONDOS RETRO. MPAL'!$A$1:$I$27</definedName>
    <definedName name="_xlnm.Print_Area" localSheetId="51">'HOJA DE SAL, GUAQ. Y CHARAMO A.'!$A$1:$I$26</definedName>
    <definedName name="_xlnm.Print_Area" localSheetId="4">Hoja1!$A$1:$F$62</definedName>
    <definedName name="_xlnm.Print_Area" localSheetId="2">'Hoja1 (2)'!$A$1:$F$31</definedName>
    <definedName name="_xlnm.Print_Area" localSheetId="19">'La Ceiba B° San Rafael'!$A$1:$I$21</definedName>
    <definedName name="_xlnm.Print_Area" localSheetId="54">'MEJ. Y CONST. DE VIVIENDAS'!$A$1:$I$24</definedName>
    <definedName name="_xlnm.Print_Area" localSheetId="24">'Mejoras S.deAgua'!$A$1:$I$25</definedName>
    <definedName name="_xlnm.Print_Area" localSheetId="52">'MEZCLA ASFALTICA'!$A$1:$I$24</definedName>
    <definedName name="_xlnm.Print_Area" localSheetId="1">'PAGO ISSS'!$A$1:$E$19</definedName>
    <definedName name="_xlnm.Print_Area" localSheetId="34">'PROG. DE BECAS 2021'!$A$1:$I$25</definedName>
    <definedName name="_xlnm.Print_Area" localSheetId="53">'READECUACION DE OFICINAS'!$A$1:$I$24</definedName>
    <definedName name="_xlnm.Print_Area" localSheetId="15">'RECONST. "AMANDA"'!$A$1:$I$24</definedName>
    <definedName name="_xlnm.Print_Area" localSheetId="32">'REPARAC. DE URGENCIA 2021'!$A$1:$I$21</definedName>
    <definedName name="_xlnm.Print_Area" localSheetId="43">'RESUMEN INGRESOS - EGRESOS'!$A$1:$H$104</definedName>
    <definedName name="_xlnm.Print_Area" localSheetId="36">'RETENCION IVA 1%'!$A$1:$I$43</definedName>
    <definedName name="_xlnm.Print_Area" localSheetId="17">'Retenciones Renta'!$A$1:$I$24</definedName>
  </definedNames>
  <calcPr calcId="162913"/>
</workbook>
</file>

<file path=xl/calcChain.xml><?xml version="1.0" encoding="utf-8"?>
<calcChain xmlns="http://schemas.openxmlformats.org/spreadsheetml/2006/main">
  <c r="E29" i="242" l="1"/>
  <c r="E33" i="242" s="1"/>
  <c r="K15" i="242"/>
  <c r="H15" i="242"/>
  <c r="G15" i="242"/>
  <c r="I10" i="242"/>
  <c r="I11" i="242" s="1"/>
  <c r="I12" i="242" s="1"/>
  <c r="I13" i="242" s="1"/>
  <c r="I14" i="242" s="1"/>
  <c r="I15" i="242" s="1"/>
  <c r="E58" i="12" s="1"/>
  <c r="H17" i="238" l="1"/>
  <c r="G43" i="213" l="1"/>
  <c r="H70" i="1" l="1"/>
  <c r="G70" i="1"/>
  <c r="L17" i="241" l="1"/>
  <c r="K17" i="241"/>
  <c r="H17" i="241"/>
  <c r="G17" i="241"/>
  <c r="I10" i="241"/>
  <c r="I11" i="241" s="1"/>
  <c r="I12" i="241" s="1"/>
  <c r="I13" i="241" s="1"/>
  <c r="I14" i="241" s="1"/>
  <c r="I15" i="241" s="1"/>
  <c r="I16" i="241" s="1"/>
  <c r="I17" i="241" s="1"/>
  <c r="M26" i="241" s="1"/>
  <c r="L17" i="240"/>
  <c r="K17" i="240"/>
  <c r="H17" i="240"/>
  <c r="G17" i="240"/>
  <c r="I10" i="240"/>
  <c r="L17" i="239"/>
  <c r="K17" i="239"/>
  <c r="H17" i="239"/>
  <c r="G17" i="239"/>
  <c r="I10" i="239"/>
  <c r="I11" i="239" s="1"/>
  <c r="I12" i="239" s="1"/>
  <c r="I13" i="239" s="1"/>
  <c r="I14" i="239" s="1"/>
  <c r="I15" i="239" s="1"/>
  <c r="I16" i="239" s="1"/>
  <c r="I17" i="239" s="1"/>
  <c r="M26" i="239" s="1"/>
  <c r="I11" i="240" l="1"/>
  <c r="I12" i="240" s="1"/>
  <c r="I13" i="240" s="1"/>
  <c r="I14" i="240" s="1"/>
  <c r="I15" i="240" s="1"/>
  <c r="I16" i="240" s="1"/>
  <c r="I17" i="240" s="1"/>
  <c r="M26" i="240" s="1"/>
  <c r="L17" i="238"/>
  <c r="K17" i="238"/>
  <c r="G17" i="238"/>
  <c r="I10" i="238"/>
  <c r="I11" i="238" l="1"/>
  <c r="I12" i="238" s="1"/>
  <c r="I13" i="238" s="1"/>
  <c r="I14" i="238" s="1"/>
  <c r="I15" i="238" s="1"/>
  <c r="I16" i="238" s="1"/>
  <c r="I17" i="238" s="1"/>
  <c r="M26" i="238" s="1"/>
  <c r="H14" i="197"/>
  <c r="H39" i="213" l="1"/>
  <c r="H43" i="213" s="1"/>
  <c r="L70" i="1" l="1"/>
  <c r="K70" i="1"/>
  <c r="H34" i="159"/>
  <c r="G34" i="159"/>
  <c r="G14" i="197" l="1"/>
  <c r="G18" i="212" l="1"/>
  <c r="H13" i="230" l="1"/>
  <c r="G22" i="156"/>
  <c r="H20" i="225"/>
  <c r="L17" i="237" l="1"/>
  <c r="K17" i="237"/>
  <c r="H17" i="237"/>
  <c r="G17" i="237"/>
  <c r="I10" i="237"/>
  <c r="I11" i="237" s="1"/>
  <c r="I12" i="237" s="1"/>
  <c r="I13" i="237" s="1"/>
  <c r="I14" i="237" s="1"/>
  <c r="I15" i="237" s="1"/>
  <c r="I16" i="237" s="1"/>
  <c r="I17" i="237" s="1"/>
  <c r="M26" i="237" l="1"/>
  <c r="E56" i="12"/>
  <c r="H12" i="56"/>
  <c r="G12" i="56"/>
  <c r="L15" i="226" l="1"/>
  <c r="K15" i="226"/>
  <c r="H15" i="226"/>
  <c r="L18" i="212"/>
  <c r="H18" i="212"/>
  <c r="L13" i="230"/>
  <c r="G13" i="230"/>
  <c r="L16" i="236" l="1"/>
  <c r="K16" i="236"/>
  <c r="H16" i="236"/>
  <c r="G16" i="236"/>
  <c r="I10" i="236"/>
  <c r="L19" i="235"/>
  <c r="K19" i="235"/>
  <c r="H19" i="235"/>
  <c r="G19" i="235"/>
  <c r="I10" i="235"/>
  <c r="I11" i="235" l="1"/>
  <c r="I12" i="235" s="1"/>
  <c r="I13" i="235" s="1"/>
  <c r="I14" i="235" s="1"/>
  <c r="I15" i="235" s="1"/>
  <c r="I16" i="235" s="1"/>
  <c r="I17" i="235" s="1"/>
  <c r="I18" i="235" s="1"/>
  <c r="I19" i="235" s="1"/>
  <c r="I11" i="236"/>
  <c r="I12" i="236" s="1"/>
  <c r="I13" i="236" s="1"/>
  <c r="I14" i="236" s="1"/>
  <c r="I15" i="236" s="1"/>
  <c r="I16" i="236" s="1"/>
  <c r="M25" i="236" l="1"/>
  <c r="E45" i="12"/>
  <c r="M28" i="235"/>
  <c r="E46" i="12"/>
  <c r="G15" i="226"/>
  <c r="H36" i="185" l="1"/>
  <c r="G36" i="185"/>
  <c r="G14" i="203" l="1"/>
  <c r="H14" i="203"/>
  <c r="L14" i="233" l="1"/>
  <c r="K14" i="233"/>
  <c r="H14" i="233"/>
  <c r="G14" i="233"/>
  <c r="I10" i="233"/>
  <c r="I11" i="233" s="1"/>
  <c r="I12" i="233" s="1"/>
  <c r="I13" i="233" s="1"/>
  <c r="I14" i="233" s="1"/>
  <c r="E55" i="12" s="1"/>
  <c r="M23" i="233" l="1"/>
  <c r="L17" i="232"/>
  <c r="K17" i="232"/>
  <c r="H17" i="232"/>
  <c r="G17" i="232"/>
  <c r="I10" i="232"/>
  <c r="I11" i="232" s="1"/>
  <c r="I12" i="232" s="1"/>
  <c r="I13" i="232" s="1"/>
  <c r="I14" i="232" s="1"/>
  <c r="I15" i="232" s="1"/>
  <c r="I16" i="232" s="1"/>
  <c r="I17" i="232" s="1"/>
  <c r="M26" i="232" s="1"/>
  <c r="E54" i="12" l="1"/>
  <c r="L14" i="203" l="1"/>
  <c r="K14" i="197" l="1"/>
  <c r="L14" i="197"/>
  <c r="K18" i="212" l="1"/>
  <c r="L21" i="231" l="1"/>
  <c r="K21" i="231"/>
  <c r="H21" i="231"/>
  <c r="G21" i="231"/>
  <c r="I10" i="231"/>
  <c r="I11" i="231" l="1"/>
  <c r="I12" i="231" s="1"/>
  <c r="I13" i="231" s="1"/>
  <c r="I14" i="231" s="1"/>
  <c r="I15" i="231" s="1"/>
  <c r="I16" i="231" s="1"/>
  <c r="I17" i="231" s="1"/>
  <c r="I18" i="231" s="1"/>
  <c r="I19" i="231" s="1"/>
  <c r="I20" i="231" s="1"/>
  <c r="I21" i="231" s="1"/>
  <c r="M30" i="231" l="1"/>
  <c r="E53" i="12"/>
  <c r="E171" i="117" l="1"/>
  <c r="J164" i="117" s="1"/>
  <c r="H170" i="117"/>
  <c r="B168" i="117"/>
  <c r="G170" i="117" l="1"/>
  <c r="K13" i="230" l="1"/>
  <c r="I10" i="230"/>
  <c r="I11" i="230" l="1"/>
  <c r="I12" i="230" s="1"/>
  <c r="I13" i="230" s="1"/>
  <c r="M22" i="230" s="1"/>
  <c r="E44" i="12" l="1"/>
  <c r="B156" i="117" l="1"/>
  <c r="J165" i="117" s="1"/>
  <c r="J166" i="117" s="1"/>
  <c r="L16" i="228" l="1"/>
  <c r="K16" i="228"/>
  <c r="H16" i="228"/>
  <c r="G16" i="228"/>
  <c r="I10" i="228"/>
  <c r="I11" i="228" s="1"/>
  <c r="I12" i="228" s="1"/>
  <c r="I13" i="228" s="1"/>
  <c r="I14" i="228" s="1"/>
  <c r="I15" i="228" s="1"/>
  <c r="I16" i="228" l="1"/>
  <c r="E29" i="12" s="1"/>
  <c r="E160" i="117" l="1"/>
  <c r="J153" i="117" s="1"/>
  <c r="H159" i="117"/>
  <c r="B157" i="117"/>
  <c r="J154" i="117" s="1"/>
  <c r="J155" i="117" l="1"/>
  <c r="G159" i="117"/>
  <c r="I10" i="226" l="1"/>
  <c r="I11" i="226" s="1"/>
  <c r="I12" i="226" s="1"/>
  <c r="I13" i="226" s="1"/>
  <c r="I14" i="226" s="1"/>
  <c r="I15" i="226" l="1"/>
  <c r="E28" i="12" s="1"/>
  <c r="L20" i="225"/>
  <c r="K20" i="225"/>
  <c r="G20" i="225"/>
  <c r="I10" i="225"/>
  <c r="I11" i="225" s="1"/>
  <c r="I12" i="225" s="1"/>
  <c r="I13" i="225" s="1"/>
  <c r="I14" i="225" s="1"/>
  <c r="I15" i="225" s="1"/>
  <c r="I16" i="225" s="1"/>
  <c r="I17" i="225" s="1"/>
  <c r="I18" i="225" s="1"/>
  <c r="I19" i="225" s="1"/>
  <c r="I20" i="225" l="1"/>
  <c r="E27" i="12" s="1"/>
  <c r="G23" i="210" l="1"/>
  <c r="H23" i="210"/>
  <c r="K23" i="210"/>
  <c r="H17" i="77" l="1"/>
  <c r="G17" i="77"/>
  <c r="L43" i="213" l="1"/>
  <c r="M43" i="213"/>
  <c r="K43" i="213"/>
  <c r="E149" i="117" l="1"/>
  <c r="J142" i="117" s="1"/>
  <c r="H148" i="117"/>
  <c r="B146" i="117"/>
  <c r="G148" i="117" l="1"/>
  <c r="J143" i="117"/>
  <c r="J144" i="117" s="1"/>
  <c r="L28" i="166" l="1"/>
  <c r="L14" i="216" l="1"/>
  <c r="E90" i="90" l="1"/>
  <c r="E89" i="90"/>
  <c r="E88" i="90"/>
  <c r="E87" i="90"/>
  <c r="E86" i="90"/>
  <c r="E85" i="90"/>
  <c r="G90" i="90" l="1"/>
  <c r="F90" i="90"/>
  <c r="G89" i="90"/>
  <c r="F89" i="90"/>
  <c r="G87" i="90"/>
  <c r="F87" i="90"/>
  <c r="H89" i="90" l="1"/>
  <c r="I89" i="90"/>
  <c r="H87" i="90"/>
  <c r="H90" i="90"/>
  <c r="I90" i="90" l="1"/>
  <c r="I87" i="90"/>
  <c r="L14" i="200"/>
  <c r="L20" i="162" l="1"/>
  <c r="L161" i="182" l="1"/>
  <c r="G85" i="90" l="1"/>
  <c r="F85" i="90"/>
  <c r="H85" i="90" l="1"/>
  <c r="I85" i="90" l="1"/>
  <c r="G88" i="90" l="1"/>
  <c r="F88" i="90"/>
  <c r="H88" i="90" l="1"/>
  <c r="I88" i="90"/>
  <c r="K14" i="216" l="1"/>
  <c r="H14" i="216"/>
  <c r="G14" i="216"/>
  <c r="I10" i="216"/>
  <c r="I11" i="216" l="1"/>
  <c r="I12" i="216" s="1"/>
  <c r="I13" i="216" l="1"/>
  <c r="I14" i="216" s="1"/>
  <c r="E26" i="12"/>
  <c r="G86" i="90"/>
  <c r="F86" i="90"/>
  <c r="H86" i="90" l="1"/>
  <c r="I86" i="90" l="1"/>
  <c r="L16" i="165" l="1"/>
  <c r="I10" i="165" l="1"/>
  <c r="I11" i="165" s="1"/>
  <c r="I12" i="165" s="1"/>
  <c r="I13" i="165" l="1"/>
  <c r="I14" i="165" s="1"/>
  <c r="I15" i="165" s="1"/>
  <c r="G31" i="90" l="1"/>
  <c r="F31" i="90"/>
  <c r="E31" i="90"/>
  <c r="G30" i="90"/>
  <c r="F30" i="90"/>
  <c r="E30" i="90"/>
  <c r="H17" i="211"/>
  <c r="G29" i="90" s="1"/>
  <c r="G17" i="211"/>
  <c r="F29" i="90" s="1"/>
  <c r="E29" i="90"/>
  <c r="G28" i="90"/>
  <c r="F28" i="90"/>
  <c r="E28" i="90"/>
  <c r="H30" i="90" l="1"/>
  <c r="H31" i="90"/>
  <c r="H29" i="90"/>
  <c r="H28" i="90"/>
  <c r="I10" i="213" l="1"/>
  <c r="I11" i="213" s="1"/>
  <c r="I12" i="213" s="1"/>
  <c r="I13" i="213" s="1"/>
  <c r="I14" i="213" s="1"/>
  <c r="I15" i="213" s="1"/>
  <c r="I16" i="213" s="1"/>
  <c r="I17" i="213" s="1"/>
  <c r="I18" i="213" s="1"/>
  <c r="I19" i="213" s="1"/>
  <c r="I20" i="213" s="1"/>
  <c r="I21" i="213" s="1"/>
  <c r="I22" i="213" s="1"/>
  <c r="I23" i="213" s="1"/>
  <c r="I24" i="213" s="1"/>
  <c r="I25" i="213" s="1"/>
  <c r="I26" i="213" s="1"/>
  <c r="I27" i="213" s="1"/>
  <c r="I28" i="213" s="1"/>
  <c r="I29" i="213" s="1"/>
  <c r="I30" i="213" s="1"/>
  <c r="I31" i="213" s="1"/>
  <c r="I32" i="213" s="1"/>
  <c r="I33" i="213" s="1"/>
  <c r="I34" i="213" s="1"/>
  <c r="I35" i="213" s="1"/>
  <c r="I36" i="213" s="1"/>
  <c r="I37" i="213" s="1"/>
  <c r="I38" i="213" s="1"/>
  <c r="I39" i="213" s="1"/>
  <c r="I40" i="213" s="1"/>
  <c r="I41" i="213" s="1"/>
  <c r="I42" i="213" s="1"/>
  <c r="Q9" i="213"/>
  <c r="I10" i="212"/>
  <c r="O9" i="212"/>
  <c r="K17" i="211"/>
  <c r="I10" i="211"/>
  <c r="I11" i="211" s="1"/>
  <c r="I12" i="211" s="1"/>
  <c r="I13" i="211" s="1"/>
  <c r="I14" i="211" s="1"/>
  <c r="I15" i="211" s="1"/>
  <c r="I16" i="211" s="1"/>
  <c r="P9" i="211"/>
  <c r="I11" i="212" l="1"/>
  <c r="I12" i="212" s="1"/>
  <c r="I13" i="212" s="1"/>
  <c r="I14" i="212" s="1"/>
  <c r="I15" i="212" s="1"/>
  <c r="I16" i="212" s="1"/>
  <c r="I17" i="212" s="1"/>
  <c r="I18" i="212" s="1"/>
  <c r="I43" i="213"/>
  <c r="I17" i="211"/>
  <c r="I10" i="210"/>
  <c r="I11" i="210" s="1"/>
  <c r="I12" i="210" s="1"/>
  <c r="I13" i="210" s="1"/>
  <c r="I14" i="210" s="1"/>
  <c r="I15" i="210" s="1"/>
  <c r="I16" i="210" s="1"/>
  <c r="I17" i="210" s="1"/>
  <c r="I18" i="210" s="1"/>
  <c r="I19" i="210" s="1"/>
  <c r="I20" i="210" s="1"/>
  <c r="I21" i="210" s="1"/>
  <c r="I22" i="210" s="1"/>
  <c r="I23" i="210" s="1"/>
  <c r="P9" i="210"/>
  <c r="I10" i="56"/>
  <c r="I30" i="90" l="1"/>
  <c r="I11" i="56"/>
  <c r="I12" i="56" s="1"/>
  <c r="E23" i="12"/>
  <c r="I29" i="90"/>
  <c r="I28" i="90"/>
  <c r="E22" i="12"/>
  <c r="E24" i="12" l="1"/>
  <c r="E29" i="122"/>
  <c r="E33" i="122" s="1"/>
  <c r="I8" i="208" l="1"/>
  <c r="L9" i="208" s="1"/>
  <c r="K9" i="208"/>
  <c r="L3" i="208"/>
  <c r="K3" i="208"/>
  <c r="K2" i="208"/>
  <c r="C5" i="208"/>
  <c r="L2" i="208" l="1"/>
  <c r="K8" i="208"/>
  <c r="L8" i="208" s="1"/>
  <c r="M34" i="182" l="1"/>
  <c r="G4" i="207" l="1"/>
  <c r="D17" i="207"/>
  <c r="M122" i="182" l="1"/>
  <c r="E84" i="90" l="1"/>
  <c r="E83" i="90"/>
  <c r="E82" i="90"/>
  <c r="E81" i="90"/>
  <c r="E80" i="90"/>
  <c r="E79" i="90"/>
  <c r="E78" i="90"/>
  <c r="E77" i="90"/>
  <c r="E76" i="90"/>
  <c r="E75" i="90"/>
  <c r="E74" i="90"/>
  <c r="E73" i="90"/>
  <c r="E72" i="90"/>
  <c r="E71" i="90"/>
  <c r="E70" i="90"/>
  <c r="E69" i="90"/>
  <c r="E68" i="90"/>
  <c r="E67" i="90"/>
  <c r="E66" i="90"/>
  <c r="E65" i="90"/>
  <c r="E64" i="90"/>
  <c r="G84" i="90" l="1"/>
  <c r="F84" i="90"/>
  <c r="G83" i="90"/>
  <c r="F83" i="90"/>
  <c r="G82" i="90"/>
  <c r="F82" i="90"/>
  <c r="K14" i="203"/>
  <c r="G81" i="90"/>
  <c r="F81" i="90"/>
  <c r="I10" i="203"/>
  <c r="I11" i="203" s="1"/>
  <c r="I12" i="203" s="1"/>
  <c r="I13" i="203" s="1"/>
  <c r="I14" i="203" s="1"/>
  <c r="E43" i="12" s="1"/>
  <c r="K18" i="202"/>
  <c r="H18" i="202"/>
  <c r="G80" i="90" s="1"/>
  <c r="G18" i="202"/>
  <c r="F80" i="90" s="1"/>
  <c r="I10" i="202"/>
  <c r="G79" i="90"/>
  <c r="F79" i="90"/>
  <c r="K14" i="200"/>
  <c r="H14" i="200"/>
  <c r="G78" i="90" s="1"/>
  <c r="G14" i="200"/>
  <c r="F78" i="90" s="1"/>
  <c r="I10" i="200"/>
  <c r="G77" i="90"/>
  <c r="F77" i="90"/>
  <c r="G76" i="90"/>
  <c r="F76" i="90"/>
  <c r="G75" i="90"/>
  <c r="F75" i="90"/>
  <c r="I10" i="197"/>
  <c r="I11" i="197" s="1"/>
  <c r="I12" i="197" s="1"/>
  <c r="I13" i="197" s="1"/>
  <c r="I14" i="197" s="1"/>
  <c r="E40" i="12" s="1"/>
  <c r="G74" i="90"/>
  <c r="F74" i="90"/>
  <c r="G73" i="90"/>
  <c r="F73" i="90"/>
  <c r="G72" i="90"/>
  <c r="F72" i="90"/>
  <c r="H84" i="90" l="1"/>
  <c r="I72" i="90"/>
  <c r="I11" i="202"/>
  <c r="I81" i="90"/>
  <c r="I11" i="200"/>
  <c r="I12" i="200" s="1"/>
  <c r="I13" i="200" s="1"/>
  <c r="I14" i="200" s="1"/>
  <c r="H82" i="90"/>
  <c r="H83" i="90"/>
  <c r="H72" i="90"/>
  <c r="H73" i="90"/>
  <c r="H74" i="90"/>
  <c r="H75" i="90"/>
  <c r="H78" i="90"/>
  <c r="H79" i="90"/>
  <c r="H80" i="90"/>
  <c r="H81" i="90"/>
  <c r="I84" i="90"/>
  <c r="I83" i="90"/>
  <c r="H77" i="90"/>
  <c r="I77" i="90"/>
  <c r="H76" i="90"/>
  <c r="G71" i="90"/>
  <c r="F71" i="90"/>
  <c r="G70" i="90"/>
  <c r="F70" i="90"/>
  <c r="G69" i="90"/>
  <c r="F69" i="90"/>
  <c r="G68" i="90"/>
  <c r="F68" i="90"/>
  <c r="F66" i="90"/>
  <c r="I12" i="202" l="1"/>
  <c r="I13" i="202" s="1"/>
  <c r="I14" i="202" s="1"/>
  <c r="I15" i="202" s="1"/>
  <c r="I16" i="202" s="1"/>
  <c r="I17" i="202" s="1"/>
  <c r="I18" i="202" s="1"/>
  <c r="I79" i="90"/>
  <c r="M23" i="203"/>
  <c r="I73" i="90"/>
  <c r="E41" i="12"/>
  <c r="M23" i="200"/>
  <c r="I78" i="90"/>
  <c r="M23" i="197"/>
  <c r="I75" i="90"/>
  <c r="I82" i="90"/>
  <c r="G66" i="90"/>
  <c r="H66" i="90" s="1"/>
  <c r="H70" i="90"/>
  <c r="H71" i="90"/>
  <c r="I76" i="90"/>
  <c r="H69" i="90"/>
  <c r="H68" i="90"/>
  <c r="L27" i="202" l="1"/>
  <c r="E42" i="12"/>
  <c r="I80" i="90"/>
  <c r="I68" i="90"/>
  <c r="I74" i="90"/>
  <c r="I70" i="90"/>
  <c r="I71" i="90"/>
  <c r="I69" i="90" l="1"/>
  <c r="I66" i="90"/>
  <c r="G65" i="90"/>
  <c r="F65" i="90"/>
  <c r="H65" i="90" l="1"/>
  <c r="G67" i="90"/>
  <c r="F67" i="90"/>
  <c r="I65" i="90" l="1"/>
  <c r="H67" i="90"/>
  <c r="G64" i="90"/>
  <c r="F64" i="90"/>
  <c r="H64" i="90" l="1"/>
  <c r="I67" i="90"/>
  <c r="I64" i="90" l="1"/>
  <c r="L27" i="136"/>
  <c r="E63" i="90" l="1"/>
  <c r="K36" i="185" l="1"/>
  <c r="G63" i="90"/>
  <c r="F63" i="90"/>
  <c r="I10" i="185"/>
  <c r="I11" i="185" s="1"/>
  <c r="I12" i="185" s="1"/>
  <c r="I13" i="185" s="1"/>
  <c r="I14" i="185" s="1"/>
  <c r="I15" i="185" s="1"/>
  <c r="I16" i="185" s="1"/>
  <c r="I17" i="185" s="1"/>
  <c r="I18" i="185" s="1"/>
  <c r="I19" i="185" s="1"/>
  <c r="I20" i="185" s="1"/>
  <c r="I21" i="185" s="1"/>
  <c r="I22" i="185" s="1"/>
  <c r="I23" i="185" s="1"/>
  <c r="I24" i="185" s="1"/>
  <c r="I25" i="185" s="1"/>
  <c r="I26" i="185" s="1"/>
  <c r="I27" i="185" s="1"/>
  <c r="I28" i="185" s="1"/>
  <c r="I29" i="185" s="1"/>
  <c r="I30" i="185" s="1"/>
  <c r="I31" i="185" s="1"/>
  <c r="I32" i="185" s="1"/>
  <c r="I33" i="185" s="1"/>
  <c r="I34" i="185" s="1"/>
  <c r="I35" i="185" s="1"/>
  <c r="I36" i="185" s="1"/>
  <c r="H63" i="90" l="1"/>
  <c r="E39" i="12" l="1"/>
  <c r="L45" i="185" l="1"/>
  <c r="I63" i="90"/>
  <c r="G19" i="179"/>
  <c r="G4" i="179"/>
  <c r="D3" i="179"/>
  <c r="E138" i="117"/>
  <c r="H137" i="117"/>
  <c r="B135" i="117"/>
  <c r="G137" i="117" l="1"/>
  <c r="G20" i="179"/>
  <c r="M125" i="182"/>
  <c r="L17" i="123" l="1"/>
  <c r="E26" i="90" l="1"/>
  <c r="G26" i="90"/>
  <c r="F26" i="90"/>
  <c r="E27" i="90"/>
  <c r="G27" i="90"/>
  <c r="F27" i="90"/>
  <c r="H27" i="90" l="1"/>
  <c r="H26" i="90"/>
  <c r="H125" i="117"/>
  <c r="E126" i="117"/>
  <c r="J131" i="117" s="1"/>
  <c r="I26" i="90" l="1"/>
  <c r="I27" i="90"/>
  <c r="B123" i="117" l="1"/>
  <c r="J132" i="117" s="1"/>
  <c r="J133" i="117" s="1"/>
  <c r="G125" i="117" l="1"/>
  <c r="E96" i="90" l="1"/>
  <c r="K161" i="182"/>
  <c r="H161" i="182"/>
  <c r="G96" i="90" s="1"/>
  <c r="G161" i="182"/>
  <c r="I10" i="182"/>
  <c r="I11" i="182" s="1"/>
  <c r="I12" i="182" s="1"/>
  <c r="I13" i="182" s="1"/>
  <c r="I14" i="182" s="1"/>
  <c r="I15" i="182" s="1"/>
  <c r="I16" i="182" s="1"/>
  <c r="I17" i="182" s="1"/>
  <c r="I18" i="182" s="1"/>
  <c r="I19" i="182" s="1"/>
  <c r="I20" i="182" s="1"/>
  <c r="I21" i="182" s="1"/>
  <c r="I22" i="182" s="1"/>
  <c r="I23" i="182" s="1"/>
  <c r="I24" i="182" s="1"/>
  <c r="I25" i="182" s="1"/>
  <c r="I26" i="182" s="1"/>
  <c r="I27" i="182" s="1"/>
  <c r="I28" i="182" s="1"/>
  <c r="I29" i="182" s="1"/>
  <c r="I30" i="182" s="1"/>
  <c r="I31" i="182" s="1"/>
  <c r="I32" i="182" s="1"/>
  <c r="I33" i="182" s="1"/>
  <c r="I34" i="182" s="1"/>
  <c r="I35" i="182" s="1"/>
  <c r="I36" i="182" s="1"/>
  <c r="I37" i="182" s="1"/>
  <c r="I38" i="182" s="1"/>
  <c r="I39" i="182" s="1"/>
  <c r="I40" i="182" s="1"/>
  <c r="I41" i="182" s="1"/>
  <c r="I42" i="182" s="1"/>
  <c r="I43" i="182" s="1"/>
  <c r="I44" i="182" s="1"/>
  <c r="I45" i="182" s="1"/>
  <c r="I46" i="182" s="1"/>
  <c r="I47" i="182" s="1"/>
  <c r="I48" i="182" s="1"/>
  <c r="I49" i="182" s="1"/>
  <c r="I50" i="182" s="1"/>
  <c r="I51" i="182" s="1"/>
  <c r="I52" i="182" s="1"/>
  <c r="I53" i="182" s="1"/>
  <c r="I54" i="182" s="1"/>
  <c r="I55" i="182" s="1"/>
  <c r="I56" i="182" s="1"/>
  <c r="I57" i="182" s="1"/>
  <c r="I58" i="182" s="1"/>
  <c r="I59" i="182" s="1"/>
  <c r="I60" i="182" s="1"/>
  <c r="I61" i="182" s="1"/>
  <c r="I62" i="182" s="1"/>
  <c r="I63" i="182" s="1"/>
  <c r="I64" i="182" s="1"/>
  <c r="I65" i="182" s="1"/>
  <c r="I66" i="182" s="1"/>
  <c r="I67" i="182" s="1"/>
  <c r="I68" i="182" s="1"/>
  <c r="I69" i="182" s="1"/>
  <c r="I70" i="182" s="1"/>
  <c r="I71" i="182" s="1"/>
  <c r="I72" i="182" s="1"/>
  <c r="I73" i="182" s="1"/>
  <c r="I74" i="182" s="1"/>
  <c r="I75" i="182" s="1"/>
  <c r="I76" i="182" s="1"/>
  <c r="I77" i="182" s="1"/>
  <c r="I78" i="182" s="1"/>
  <c r="I79" i="182" s="1"/>
  <c r="I80" i="182" s="1"/>
  <c r="I81" i="182" s="1"/>
  <c r="I82" i="182" l="1"/>
  <c r="I83" i="182" s="1"/>
  <c r="I84" i="182" s="1"/>
  <c r="I85" i="182" s="1"/>
  <c r="I86" i="182" s="1"/>
  <c r="I87" i="182" s="1"/>
  <c r="I88" i="182" s="1"/>
  <c r="I89" i="182" s="1"/>
  <c r="I90" i="182" s="1"/>
  <c r="I91" i="182" s="1"/>
  <c r="I92" i="182" s="1"/>
  <c r="I93" i="182" s="1"/>
  <c r="I94" i="182" s="1"/>
  <c r="I95" i="182" s="1"/>
  <c r="I96" i="182" s="1"/>
  <c r="I97" i="182" s="1"/>
  <c r="I98" i="182" s="1"/>
  <c r="I99" i="182" s="1"/>
  <c r="I100" i="182" s="1"/>
  <c r="I101" i="182" s="1"/>
  <c r="I102" i="182" s="1"/>
  <c r="I103" i="182" s="1"/>
  <c r="I104" i="182" s="1"/>
  <c r="I105" i="182" s="1"/>
  <c r="I106" i="182" s="1"/>
  <c r="I107" i="182" s="1"/>
  <c r="I108" i="182" s="1"/>
  <c r="I109" i="182" s="1"/>
  <c r="I110" i="182" s="1"/>
  <c r="I111" i="182" s="1"/>
  <c r="I112" i="182" s="1"/>
  <c r="I113" i="182" s="1"/>
  <c r="I114" i="182" s="1"/>
  <c r="I115" i="182" s="1"/>
  <c r="I116" i="182" s="1"/>
  <c r="I117" i="182" s="1"/>
  <c r="I118" i="182" s="1"/>
  <c r="I119" i="182" s="1"/>
  <c r="I120" i="182" s="1"/>
  <c r="I121" i="182" s="1"/>
  <c r="I122" i="182" s="1"/>
  <c r="I123" i="182" s="1"/>
  <c r="I124" i="182" s="1"/>
  <c r="I125" i="182" s="1"/>
  <c r="I126" i="182" s="1"/>
  <c r="I127" i="182" s="1"/>
  <c r="I128" i="182" s="1"/>
  <c r="I129" i="182" s="1"/>
  <c r="I130" i="182" s="1"/>
  <c r="I131" i="182" s="1"/>
  <c r="I132" i="182" s="1"/>
  <c r="I133" i="182" s="1"/>
  <c r="I134" i="182" s="1"/>
  <c r="I135" i="182" s="1"/>
  <c r="I136" i="182" s="1"/>
  <c r="I137" i="182" s="1"/>
  <c r="I138" i="182" s="1"/>
  <c r="I139" i="182" s="1"/>
  <c r="I140" i="182" s="1"/>
  <c r="I141" i="182" s="1"/>
  <c r="I142" i="182" s="1"/>
  <c r="I143" i="182" s="1"/>
  <c r="I144" i="182" s="1"/>
  <c r="I145" i="182" s="1"/>
  <c r="I146" i="182" s="1"/>
  <c r="I147" i="182" s="1"/>
  <c r="I148" i="182" s="1"/>
  <c r="I149" i="182" s="1"/>
  <c r="I150" i="182" s="1"/>
  <c r="I151" i="182" s="1"/>
  <c r="I152" i="182" s="1"/>
  <c r="I153" i="182" s="1"/>
  <c r="I154" i="182" s="1"/>
  <c r="I155" i="182" s="1"/>
  <c r="I156" i="182" s="1"/>
  <c r="I157" i="182" s="1"/>
  <c r="I158" i="182" s="1"/>
  <c r="I159" i="182" s="1"/>
  <c r="I160" i="182" s="1"/>
  <c r="I161" i="182" s="1"/>
  <c r="F96" i="90"/>
  <c r="H96" i="90" s="1"/>
  <c r="G172" i="182"/>
  <c r="E51" i="12" l="1"/>
  <c r="E115" i="117"/>
  <c r="B112" i="117"/>
  <c r="I96" i="90" l="1"/>
  <c r="G114" i="117"/>
  <c r="E62" i="90" l="1"/>
  <c r="G62" i="90" l="1"/>
  <c r="F62" i="90"/>
  <c r="D30" i="180"/>
  <c r="F28" i="180" s="1"/>
  <c r="D25" i="180"/>
  <c r="F23" i="180" s="1"/>
  <c r="D20" i="180"/>
  <c r="D13" i="180"/>
  <c r="H62" i="90" l="1"/>
  <c r="I62" i="90" l="1"/>
  <c r="D15" i="180"/>
  <c r="E105" i="117" l="1"/>
  <c r="B102" i="117"/>
  <c r="E95" i="117"/>
  <c r="B92" i="117"/>
  <c r="G104" i="117" l="1"/>
  <c r="J100" i="117"/>
  <c r="J101" i="117"/>
  <c r="G94" i="117"/>
  <c r="J102" i="117" l="1"/>
  <c r="H104" i="117"/>
  <c r="H94" i="117"/>
  <c r="D34" i="179" l="1"/>
  <c r="D15" i="179"/>
  <c r="I10" i="55" l="1"/>
  <c r="I11" i="55" s="1"/>
  <c r="I12" i="55" s="1"/>
  <c r="I13" i="55" s="1"/>
  <c r="L90" i="178" l="1"/>
  <c r="M90" i="178"/>
  <c r="N90" i="178"/>
  <c r="K90" i="178"/>
  <c r="L89" i="178"/>
  <c r="M89" i="178"/>
  <c r="N89" i="178"/>
  <c r="K89" i="178"/>
  <c r="N88" i="178"/>
  <c r="M88" i="178"/>
  <c r="L88" i="178"/>
  <c r="K88" i="178"/>
  <c r="L55" i="178"/>
  <c r="M55" i="178"/>
  <c r="N55" i="178"/>
  <c r="K55" i="178"/>
  <c r="N54" i="178"/>
  <c r="M54" i="178"/>
  <c r="L54" i="178"/>
  <c r="K54" i="178"/>
  <c r="L38" i="178"/>
  <c r="M38" i="178"/>
  <c r="N38" i="178"/>
  <c r="K38" i="178"/>
  <c r="L37" i="178"/>
  <c r="M37" i="178"/>
  <c r="N37" i="178"/>
  <c r="K37" i="178"/>
  <c r="K39" i="178"/>
  <c r="L39" i="178"/>
  <c r="M39" i="178"/>
  <c r="N39" i="178"/>
  <c r="P106" i="178"/>
  <c r="H113" i="178"/>
  <c r="H115" i="178" s="1"/>
  <c r="P127" i="178"/>
  <c r="Q127" i="178" s="1"/>
  <c r="P126" i="178"/>
  <c r="O126" i="178"/>
  <c r="P125" i="178"/>
  <c r="P124" i="178"/>
  <c r="N124" i="178"/>
  <c r="M124" i="178"/>
  <c r="P123" i="178"/>
  <c r="M123" i="178"/>
  <c r="P122" i="178"/>
  <c r="Q122" i="178" s="1"/>
  <c r="P121" i="178"/>
  <c r="O121" i="178"/>
  <c r="M121" i="178"/>
  <c r="N128" i="178"/>
  <c r="M126" i="178"/>
  <c r="Q125" i="178"/>
  <c r="R122" i="178"/>
  <c r="R123" i="178"/>
  <c r="R124" i="178"/>
  <c r="R125" i="178"/>
  <c r="R126" i="178"/>
  <c r="R127" i="178"/>
  <c r="R121" i="178"/>
  <c r="J129" i="178"/>
  <c r="J131" i="178" s="1"/>
  <c r="I129" i="178"/>
  <c r="I131" i="178" s="1"/>
  <c r="H129" i="178"/>
  <c r="H131" i="178" s="1"/>
  <c r="G129" i="178"/>
  <c r="G131" i="178" s="1"/>
  <c r="C129" i="178"/>
  <c r="A129" i="178"/>
  <c r="D128" i="178"/>
  <c r="E128" i="178" s="1"/>
  <c r="D127" i="178"/>
  <c r="E127" i="178" s="1"/>
  <c r="D126" i="178"/>
  <c r="E126" i="178" s="1"/>
  <c r="D125" i="178"/>
  <c r="E125" i="178" s="1"/>
  <c r="D124" i="178"/>
  <c r="E124" i="178" s="1"/>
  <c r="D123" i="178"/>
  <c r="E123" i="178" s="1"/>
  <c r="D122" i="178"/>
  <c r="E122" i="178" s="1"/>
  <c r="D121" i="178"/>
  <c r="J113" i="178"/>
  <c r="J115" i="178" s="1"/>
  <c r="I113" i="178"/>
  <c r="I115" i="178" s="1"/>
  <c r="G113" i="178"/>
  <c r="G115" i="178" s="1"/>
  <c r="C113" i="178"/>
  <c r="A113" i="178"/>
  <c r="D112" i="178"/>
  <c r="E112" i="178" s="1"/>
  <c r="D111" i="178"/>
  <c r="E111" i="178" s="1"/>
  <c r="D110" i="178"/>
  <c r="E110" i="178" s="1"/>
  <c r="D109" i="178"/>
  <c r="E109" i="178" s="1"/>
  <c r="D108" i="178"/>
  <c r="E108" i="178" s="1"/>
  <c r="D107" i="178"/>
  <c r="E107" i="178" s="1"/>
  <c r="D106" i="178"/>
  <c r="E106" i="178" s="1"/>
  <c r="D105" i="178"/>
  <c r="J96" i="178"/>
  <c r="J98" i="178" s="1"/>
  <c r="I96" i="178"/>
  <c r="I98" i="178" s="1"/>
  <c r="H96" i="178"/>
  <c r="H98" i="178" s="1"/>
  <c r="G96" i="178"/>
  <c r="G98" i="178" s="1"/>
  <c r="C96" i="178"/>
  <c r="A96" i="178"/>
  <c r="D95" i="178"/>
  <c r="E95" i="178" s="1"/>
  <c r="D94" i="178"/>
  <c r="E94" i="178" s="1"/>
  <c r="D93" i="178"/>
  <c r="E93" i="178" s="1"/>
  <c r="D92" i="178"/>
  <c r="E92" i="178" s="1"/>
  <c r="D91" i="178"/>
  <c r="E91" i="178" s="1"/>
  <c r="D90" i="178"/>
  <c r="E90" i="178" s="1"/>
  <c r="D89" i="178"/>
  <c r="E89" i="178" s="1"/>
  <c r="D88" i="178"/>
  <c r="O39" i="178" l="1"/>
  <c r="Q123" i="178"/>
  <c r="O38" i="178"/>
  <c r="O55" i="178"/>
  <c r="O88" i="178"/>
  <c r="Q121" i="178"/>
  <c r="O128" i="178"/>
  <c r="R128" i="178"/>
  <c r="O37" i="178"/>
  <c r="O89" i="178"/>
  <c r="O90" i="178"/>
  <c r="O54" i="178"/>
  <c r="I116" i="178"/>
  <c r="Q124" i="178"/>
  <c r="P128" i="178"/>
  <c r="M128" i="178"/>
  <c r="I132" i="178"/>
  <c r="Q126" i="178"/>
  <c r="D129" i="178"/>
  <c r="E121" i="178"/>
  <c r="E129" i="178" s="1"/>
  <c r="D113" i="178"/>
  <c r="E105" i="178"/>
  <c r="E113" i="178" s="1"/>
  <c r="D96" i="178"/>
  <c r="E88" i="178"/>
  <c r="E96" i="178" s="1"/>
  <c r="I99" i="178"/>
  <c r="A79" i="178"/>
  <c r="A13" i="178"/>
  <c r="A29" i="178"/>
  <c r="A45" i="178"/>
  <c r="A62" i="178"/>
  <c r="J79" i="178"/>
  <c r="J81" i="178" s="1"/>
  <c r="I79" i="178"/>
  <c r="I81" i="178" s="1"/>
  <c r="H79" i="178"/>
  <c r="H81" i="178" s="1"/>
  <c r="G79" i="178"/>
  <c r="G81" i="178" s="1"/>
  <c r="C79" i="178"/>
  <c r="D78" i="178"/>
  <c r="E78" i="178" s="1"/>
  <c r="D77" i="178"/>
  <c r="E77" i="178" s="1"/>
  <c r="D76" i="178"/>
  <c r="E76" i="178" s="1"/>
  <c r="D75" i="178"/>
  <c r="E75" i="178" s="1"/>
  <c r="D74" i="178"/>
  <c r="E74" i="178" s="1"/>
  <c r="D73" i="178"/>
  <c r="E73" i="178" s="1"/>
  <c r="D72" i="178"/>
  <c r="E72" i="178" s="1"/>
  <c r="D71" i="178"/>
  <c r="E71" i="178" s="1"/>
  <c r="J62" i="178"/>
  <c r="J64" i="178" s="1"/>
  <c r="I62" i="178"/>
  <c r="I64" i="178" s="1"/>
  <c r="H62" i="178"/>
  <c r="H64" i="178" s="1"/>
  <c r="G62" i="178"/>
  <c r="G64" i="178" s="1"/>
  <c r="C62" i="178"/>
  <c r="D61" i="178"/>
  <c r="E61" i="178" s="1"/>
  <c r="D60" i="178"/>
  <c r="E60" i="178" s="1"/>
  <c r="D59" i="178"/>
  <c r="E59" i="178" s="1"/>
  <c r="D58" i="178"/>
  <c r="E58" i="178" s="1"/>
  <c r="D57" i="178"/>
  <c r="E57" i="178" s="1"/>
  <c r="D56" i="178"/>
  <c r="E56" i="178" s="1"/>
  <c r="D55" i="178"/>
  <c r="E55" i="178" s="1"/>
  <c r="D54" i="178"/>
  <c r="J45" i="178"/>
  <c r="J47" i="178" s="1"/>
  <c r="I45" i="178"/>
  <c r="I47" i="178" s="1"/>
  <c r="H45" i="178"/>
  <c r="H47" i="178" s="1"/>
  <c r="G45" i="178"/>
  <c r="G47" i="178" s="1"/>
  <c r="C45" i="178"/>
  <c r="D44" i="178"/>
  <c r="E44" i="178" s="1"/>
  <c r="D43" i="178"/>
  <c r="E43" i="178" s="1"/>
  <c r="D42" i="178"/>
  <c r="E42" i="178" s="1"/>
  <c r="D41" i="178"/>
  <c r="E41" i="178" s="1"/>
  <c r="D40" i="178"/>
  <c r="E40" i="178" s="1"/>
  <c r="D39" i="178"/>
  <c r="E39" i="178" s="1"/>
  <c r="D38" i="178"/>
  <c r="E38" i="178" s="1"/>
  <c r="D37" i="178"/>
  <c r="C29" i="178"/>
  <c r="H29" i="178"/>
  <c r="H31" i="178" s="1"/>
  <c r="I29" i="178"/>
  <c r="I31" i="178" s="1"/>
  <c r="J29" i="178"/>
  <c r="J31" i="178" s="1"/>
  <c r="G29" i="178"/>
  <c r="G31" i="178" s="1"/>
  <c r="H13" i="178"/>
  <c r="H15" i="178" s="1"/>
  <c r="I13" i="178"/>
  <c r="I15" i="178" s="1"/>
  <c r="J13" i="178"/>
  <c r="J15" i="178" s="1"/>
  <c r="G13" i="178"/>
  <c r="D28" i="178"/>
  <c r="E28" i="178" s="1"/>
  <c r="D27" i="178"/>
  <c r="E27" i="178" s="1"/>
  <c r="D26" i="178"/>
  <c r="E26" i="178" s="1"/>
  <c r="D25" i="178"/>
  <c r="E25" i="178" s="1"/>
  <c r="D21" i="178"/>
  <c r="E21" i="178" s="1"/>
  <c r="D24" i="178"/>
  <c r="E24" i="178" s="1"/>
  <c r="D23" i="178"/>
  <c r="E23" i="178" s="1"/>
  <c r="D22" i="178"/>
  <c r="E22" i="178" s="1"/>
  <c r="D6" i="178"/>
  <c r="E6" i="178" s="1"/>
  <c r="D7" i="178"/>
  <c r="E7" i="178" s="1"/>
  <c r="D8" i="178"/>
  <c r="E8" i="178" s="1"/>
  <c r="D9" i="178"/>
  <c r="E9" i="178" s="1"/>
  <c r="D10" i="178"/>
  <c r="E10" i="178" s="1"/>
  <c r="D11" i="178"/>
  <c r="E11" i="178" s="1"/>
  <c r="D12" i="178"/>
  <c r="E12" i="178" s="1"/>
  <c r="D5" i="178"/>
  <c r="C13" i="178"/>
  <c r="Q128" i="178" l="1"/>
  <c r="E29" i="178"/>
  <c r="Q129" i="178"/>
  <c r="I48" i="178"/>
  <c r="D79" i="178"/>
  <c r="E79" i="178"/>
  <c r="I82" i="178"/>
  <c r="D62" i="178"/>
  <c r="I65" i="178"/>
  <c r="E54" i="178"/>
  <c r="E62" i="178" s="1"/>
  <c r="D45" i="178"/>
  <c r="E37" i="178"/>
  <c r="E45" i="178" s="1"/>
  <c r="D29" i="178"/>
  <c r="G15" i="178"/>
  <c r="I16" i="178" s="1"/>
  <c r="I32" i="178"/>
  <c r="D13" i="178"/>
  <c r="E5" i="178"/>
  <c r="E13" i="178" s="1"/>
  <c r="E100" i="90" l="1"/>
  <c r="F100" i="90" l="1"/>
  <c r="G100" i="90" l="1"/>
  <c r="H100" i="90" s="1"/>
  <c r="I100" i="90" l="1"/>
  <c r="E25" i="90" l="1"/>
  <c r="K17" i="176" l="1"/>
  <c r="H17" i="176"/>
  <c r="G25" i="90" s="1"/>
  <c r="G17" i="176"/>
  <c r="F25" i="90" s="1"/>
  <c r="I10" i="176"/>
  <c r="I11" i="176" s="1"/>
  <c r="I12" i="176" s="1"/>
  <c r="I13" i="176" s="1"/>
  <c r="I14" i="176" s="1"/>
  <c r="I15" i="176" s="1"/>
  <c r="I16" i="176" s="1"/>
  <c r="H25" i="90" l="1"/>
  <c r="I17" i="176"/>
  <c r="E21" i="12" l="1"/>
  <c r="I25" i="90"/>
  <c r="M12" i="158" l="1"/>
  <c r="E84" i="117"/>
  <c r="B81" i="117"/>
  <c r="G83" i="117" l="1"/>
  <c r="E24" i="90" l="1"/>
  <c r="E23" i="90"/>
  <c r="G24" i="90"/>
  <c r="F24" i="90"/>
  <c r="F23" i="90"/>
  <c r="G23" i="90"/>
  <c r="H24" i="90" l="1"/>
  <c r="H23" i="90"/>
  <c r="I23" i="90" l="1"/>
  <c r="I24" i="90"/>
  <c r="F55" i="124" l="1"/>
  <c r="F56" i="124"/>
  <c r="F57" i="124"/>
  <c r="F58" i="124"/>
  <c r="F54" i="124"/>
  <c r="F59" i="124" l="1"/>
  <c r="D59" i="124"/>
  <c r="F60" i="124" s="1"/>
  <c r="D48" i="124"/>
  <c r="F41" i="124"/>
  <c r="F42" i="124" l="1"/>
  <c r="E74" i="117" l="1"/>
  <c r="J79" i="117" s="1"/>
  <c r="B71" i="117"/>
  <c r="J80" i="117" s="1"/>
  <c r="J81" i="117" l="1"/>
  <c r="G73" i="117"/>
  <c r="H73" i="117" l="1"/>
  <c r="H83" i="117"/>
  <c r="E22" i="90"/>
  <c r="F22" i="90" l="1"/>
  <c r="G22" i="90" l="1"/>
  <c r="H22" i="90" s="1"/>
  <c r="I22" i="90" l="1"/>
  <c r="F32" i="124" l="1"/>
  <c r="F14" i="124"/>
  <c r="D37" i="124"/>
  <c r="D4" i="124" l="1"/>
  <c r="D20" i="124" s="1"/>
  <c r="E99" i="90" l="1"/>
  <c r="E98" i="90"/>
  <c r="G99" i="90" l="1"/>
  <c r="F99" i="90"/>
  <c r="H99" i="90" l="1"/>
  <c r="G98" i="90"/>
  <c r="F98" i="90"/>
  <c r="H98" i="90" l="1"/>
  <c r="I99" i="90"/>
  <c r="I98" i="90" l="1"/>
  <c r="E20" i="90"/>
  <c r="F20" i="90" l="1"/>
  <c r="E21" i="90"/>
  <c r="G21" i="90"/>
  <c r="F21" i="90"/>
  <c r="H21" i="90" l="1"/>
  <c r="G20" i="90"/>
  <c r="I20" i="90" l="1"/>
  <c r="I21" i="90"/>
  <c r="E95" i="90"/>
  <c r="H20" i="90"/>
  <c r="E61" i="90"/>
  <c r="G61" i="90"/>
  <c r="F61" i="90"/>
  <c r="H61" i="90" l="1"/>
  <c r="I61" i="90" l="1"/>
  <c r="L30" i="158" l="1"/>
  <c r="K16" i="165" l="1"/>
  <c r="M24" i="158" l="1"/>
  <c r="E63" i="117" l="1"/>
  <c r="B60" i="117"/>
  <c r="G62" i="117" l="1"/>
  <c r="H62" i="117" s="1"/>
  <c r="K28" i="166" l="1"/>
  <c r="G28" i="166"/>
  <c r="F95" i="90" s="1"/>
  <c r="I10" i="166"/>
  <c r="I11" i="166" l="1"/>
  <c r="I12" i="166" s="1"/>
  <c r="I13" i="166" s="1"/>
  <c r="I14" i="166" s="1"/>
  <c r="I15" i="166" s="1"/>
  <c r="I16" i="166" s="1"/>
  <c r="I17" i="166" s="1"/>
  <c r="I18" i="166" s="1"/>
  <c r="I19" i="166" s="1"/>
  <c r="I20" i="166" s="1"/>
  <c r="I21" i="166" s="1"/>
  <c r="I22" i="166" s="1"/>
  <c r="I23" i="166" s="1"/>
  <c r="I24" i="166" s="1"/>
  <c r="I25" i="166" s="1"/>
  <c r="I26" i="166" s="1"/>
  <c r="I27" i="166" s="1"/>
  <c r="I28" i="166" s="1"/>
  <c r="H28" i="166"/>
  <c r="G95" i="90" s="1"/>
  <c r="H95" i="90" s="1"/>
  <c r="I95" i="90" l="1"/>
  <c r="E50" i="12"/>
  <c r="E19" i="90"/>
  <c r="E18" i="90"/>
  <c r="G16" i="165"/>
  <c r="F19" i="90" s="1"/>
  <c r="I16" i="165"/>
  <c r="E60" i="90"/>
  <c r="E59" i="90"/>
  <c r="G59" i="90"/>
  <c r="F59" i="90"/>
  <c r="F60" i="90"/>
  <c r="G60" i="90" l="1"/>
  <c r="H60" i="90" s="1"/>
  <c r="H16" i="165"/>
  <c r="G19" i="90" s="1"/>
  <c r="H19" i="90" s="1"/>
  <c r="H59" i="90"/>
  <c r="K20" i="162"/>
  <c r="H20" i="162"/>
  <c r="G18" i="90" s="1"/>
  <c r="G20" i="162"/>
  <c r="F18" i="90" s="1"/>
  <c r="I10" i="162"/>
  <c r="I11" i="162" s="1"/>
  <c r="I12" i="162" s="1"/>
  <c r="I13" i="162" s="1"/>
  <c r="I14" i="162" s="1"/>
  <c r="I15" i="162" s="1"/>
  <c r="I16" i="162" s="1"/>
  <c r="I17" i="162" s="1"/>
  <c r="I18" i="162" s="1"/>
  <c r="I19" i="162" s="1"/>
  <c r="I20" i="162" l="1"/>
  <c r="I59" i="90"/>
  <c r="H18" i="90"/>
  <c r="I19" i="90"/>
  <c r="E20" i="12"/>
  <c r="I60" i="90" l="1"/>
  <c r="I18" i="90"/>
  <c r="E19" i="12"/>
  <c r="E63" i="138" l="1"/>
  <c r="E52" i="117" l="1"/>
  <c r="B49" i="117"/>
  <c r="G51" i="117" l="1"/>
  <c r="H51" i="117" s="1"/>
  <c r="E27" i="138" l="1"/>
  <c r="H114" i="138" l="1"/>
  <c r="F108" i="138" l="1"/>
  <c r="H108" i="138" s="1"/>
  <c r="E103" i="138"/>
  <c r="F102" i="138" s="1"/>
  <c r="H102" i="138" s="1"/>
  <c r="J101" i="138"/>
  <c r="J100" i="138"/>
  <c r="J99" i="138"/>
  <c r="J98" i="138"/>
  <c r="F97" i="138"/>
  <c r="F88" i="138"/>
  <c r="H88" i="138" s="1"/>
  <c r="F82" i="138"/>
  <c r="H82" i="138" s="1"/>
  <c r="F70" i="138"/>
  <c r="H70" i="138" s="1"/>
  <c r="J75" i="138"/>
  <c r="J74" i="138"/>
  <c r="F59" i="138"/>
  <c r="H59" i="138" s="1"/>
  <c r="J58" i="138"/>
  <c r="J57" i="138"/>
  <c r="J56" i="138"/>
  <c r="J55" i="138"/>
  <c r="J54" i="138"/>
  <c r="F53" i="138"/>
  <c r="E67" i="138"/>
  <c r="F65" i="138" s="1"/>
  <c r="H65" i="138" s="1"/>
  <c r="H97" i="138" l="1"/>
  <c r="J97" i="138" s="1"/>
  <c r="H53" i="138"/>
  <c r="J53" i="138" s="1"/>
  <c r="F47" i="138"/>
  <c r="F42" i="138"/>
  <c r="J42" i="138" s="1"/>
  <c r="J46" i="138"/>
  <c r="J45" i="138"/>
  <c r="J44" i="138"/>
  <c r="J43" i="138"/>
  <c r="F39" i="138"/>
  <c r="H39" i="138" s="1"/>
  <c r="E28" i="138"/>
  <c r="F12" i="138"/>
  <c r="H12" i="138" s="1"/>
  <c r="J108" i="138"/>
  <c r="J102" i="138"/>
  <c r="J91" i="138"/>
  <c r="J90" i="138"/>
  <c r="J89" i="138"/>
  <c r="J88" i="138"/>
  <c r="J87" i="138"/>
  <c r="J86" i="138"/>
  <c r="J85" i="138"/>
  <c r="J84" i="138"/>
  <c r="J83" i="138"/>
  <c r="J82" i="138"/>
  <c r="J81" i="138"/>
  <c r="J80" i="138"/>
  <c r="J79" i="138"/>
  <c r="F78" i="138"/>
  <c r="J77" i="138"/>
  <c r="J76" i="138"/>
  <c r="J73" i="138"/>
  <c r="J72" i="138"/>
  <c r="J71" i="138"/>
  <c r="J70" i="138"/>
  <c r="J64" i="138"/>
  <c r="J60" i="138"/>
  <c r="J59" i="138"/>
  <c r="J52" i="138"/>
  <c r="J51" i="138"/>
  <c r="J50" i="138"/>
  <c r="J49" i="138"/>
  <c r="J48" i="138"/>
  <c r="J96" i="138"/>
  <c r="J95" i="138"/>
  <c r="J94" i="138"/>
  <c r="J93" i="138"/>
  <c r="F92" i="138"/>
  <c r="J69" i="138"/>
  <c r="J68" i="138"/>
  <c r="J67" i="138"/>
  <c r="J66" i="138"/>
  <c r="J65" i="138"/>
  <c r="E18" i="138"/>
  <c r="F17" i="138" s="1"/>
  <c r="J20" i="138"/>
  <c r="J19" i="138"/>
  <c r="J18" i="138"/>
  <c r="H17" i="138" l="1"/>
  <c r="J17" i="138" s="1"/>
  <c r="H92" i="138"/>
  <c r="J92" i="138" s="1"/>
  <c r="F22" i="138"/>
  <c r="H22" i="138" s="1"/>
  <c r="H47" i="138"/>
  <c r="J47" i="138" s="1"/>
  <c r="H78" i="138"/>
  <c r="J78" i="138" s="1"/>
  <c r="I10" i="159" l="1"/>
  <c r="I11" i="159" s="1"/>
  <c r="I12" i="159" s="1"/>
  <c r="I13" i="159" s="1"/>
  <c r="I14" i="159" s="1"/>
  <c r="I15" i="159" s="1"/>
  <c r="I16" i="159" s="1"/>
  <c r="I17" i="159" s="1"/>
  <c r="I18" i="159" s="1"/>
  <c r="I19" i="159" s="1"/>
  <c r="I20" i="159" s="1"/>
  <c r="I21" i="159" s="1"/>
  <c r="I22" i="159" s="1"/>
  <c r="I23" i="159" s="1"/>
  <c r="I24" i="159" s="1"/>
  <c r="I25" i="159" s="1"/>
  <c r="I26" i="159" s="1"/>
  <c r="I27" i="159" s="1"/>
  <c r="I28" i="159" s="1"/>
  <c r="I29" i="159" s="1"/>
  <c r="I30" i="159" s="1"/>
  <c r="I31" i="159" s="1"/>
  <c r="I32" i="159" s="1"/>
  <c r="I33" i="159" s="1"/>
  <c r="I34" i="159" s="1"/>
  <c r="K34" i="159" l="1"/>
  <c r="M33" i="158" l="1"/>
  <c r="L43" i="158"/>
  <c r="E41" i="117" l="1"/>
  <c r="K31" i="117" s="1"/>
  <c r="B38" i="117"/>
  <c r="K30" i="117" s="1"/>
  <c r="G40" i="117" l="1"/>
  <c r="E31" i="117" l="1"/>
  <c r="J31" i="117" s="1"/>
  <c r="L31" i="117" s="1"/>
  <c r="B28" i="117"/>
  <c r="J30" i="117" s="1"/>
  <c r="L30" i="117" s="1"/>
  <c r="L32" i="117" l="1"/>
  <c r="G30" i="117"/>
  <c r="H40" i="117" s="1"/>
  <c r="E58" i="90" l="1"/>
  <c r="E57" i="90"/>
  <c r="F57" i="90"/>
  <c r="I57" i="90" l="1"/>
  <c r="G57" i="90"/>
  <c r="H57" i="90" s="1"/>
  <c r="K53" i="158"/>
  <c r="H53" i="158"/>
  <c r="G58" i="90" s="1"/>
  <c r="G53" i="158"/>
  <c r="F58" i="90" s="1"/>
  <c r="I10" i="158"/>
  <c r="I11" i="158" s="1"/>
  <c r="I12" i="158" s="1"/>
  <c r="I13" i="158" s="1"/>
  <c r="I14" i="158" s="1"/>
  <c r="I15" i="158" s="1"/>
  <c r="I16" i="158" s="1"/>
  <c r="I17" i="158" s="1"/>
  <c r="I18" i="158" s="1"/>
  <c r="I19" i="158" s="1"/>
  <c r="I20" i="158" s="1"/>
  <c r="I21" i="158" s="1"/>
  <c r="I22" i="158" s="1"/>
  <c r="I23" i="158" s="1"/>
  <c r="I24" i="158" s="1"/>
  <c r="I25" i="158" s="1"/>
  <c r="I26" i="158" s="1"/>
  <c r="I27" i="158" s="1"/>
  <c r="I28" i="158" s="1"/>
  <c r="I29" i="158" s="1"/>
  <c r="I30" i="158" s="1"/>
  <c r="I31" i="158" s="1"/>
  <c r="I32" i="158" s="1"/>
  <c r="I33" i="158" s="1"/>
  <c r="I34" i="158" s="1"/>
  <c r="I35" i="158" s="1"/>
  <c r="I36" i="158" s="1"/>
  <c r="I37" i="158" s="1"/>
  <c r="I38" i="158" s="1"/>
  <c r="I39" i="158" s="1"/>
  <c r="I40" i="158" s="1"/>
  <c r="I41" i="158" s="1"/>
  <c r="I42" i="158" s="1"/>
  <c r="I43" i="158" s="1"/>
  <c r="I44" i="158" s="1"/>
  <c r="I45" i="158" s="1"/>
  <c r="I46" i="158" s="1"/>
  <c r="I47" i="158" s="1"/>
  <c r="I48" i="158" s="1"/>
  <c r="I49" i="158" s="1"/>
  <c r="I50" i="158" s="1"/>
  <c r="I51" i="158" s="1"/>
  <c r="I52" i="158" s="1"/>
  <c r="H58" i="90" l="1"/>
  <c r="L43" i="159"/>
  <c r="E37" i="12"/>
  <c r="E56" i="90" l="1"/>
  <c r="F56" i="90" l="1"/>
  <c r="G56" i="90"/>
  <c r="H56" i="90" l="1"/>
  <c r="I56" i="90" l="1"/>
  <c r="P9" i="56" l="1"/>
  <c r="E21" i="117" l="1"/>
  <c r="B18" i="117"/>
  <c r="G20" i="117" l="1"/>
  <c r="I53" i="158" l="1"/>
  <c r="E55" i="90"/>
  <c r="E54" i="90"/>
  <c r="E53" i="90"/>
  <c r="E52" i="90"/>
  <c r="K22" i="156"/>
  <c r="H22" i="156"/>
  <c r="G55" i="90" s="1"/>
  <c r="F55" i="90"/>
  <c r="I10" i="156"/>
  <c r="I11" i="156" s="1"/>
  <c r="I12" i="156" s="1"/>
  <c r="I13" i="156" s="1"/>
  <c r="I14" i="156" s="1"/>
  <c r="I15" i="156" s="1"/>
  <c r="I16" i="156" s="1"/>
  <c r="I17" i="156" s="1"/>
  <c r="I18" i="156" s="1"/>
  <c r="I19" i="156" s="1"/>
  <c r="I20" i="156" s="1"/>
  <c r="I21" i="156" s="1"/>
  <c r="F54" i="90"/>
  <c r="G53" i="90"/>
  <c r="F53" i="90"/>
  <c r="G52" i="90"/>
  <c r="F52" i="90"/>
  <c r="E51" i="90"/>
  <c r="E50" i="90"/>
  <c r="E49" i="90"/>
  <c r="L62" i="158" l="1"/>
  <c r="E38" i="12"/>
  <c r="I58" i="90"/>
  <c r="G54" i="90"/>
  <c r="H54" i="90" s="1"/>
  <c r="E48" i="90"/>
  <c r="E47" i="90"/>
  <c r="E46" i="90"/>
  <c r="E45" i="90"/>
  <c r="E44" i="90"/>
  <c r="E43" i="90"/>
  <c r="E42" i="90"/>
  <c r="E41" i="90"/>
  <c r="H52" i="90"/>
  <c r="H53" i="90"/>
  <c r="H55" i="90"/>
  <c r="E40" i="90"/>
  <c r="G51" i="90"/>
  <c r="F51" i="90"/>
  <c r="I22" i="156" l="1"/>
  <c r="E36" i="12" s="1"/>
  <c r="I53" i="90"/>
  <c r="I54" i="90"/>
  <c r="I52" i="90"/>
  <c r="H51" i="90"/>
  <c r="G50" i="90"/>
  <c r="F50" i="90"/>
  <c r="F49" i="90"/>
  <c r="F48" i="90"/>
  <c r="F47" i="90"/>
  <c r="G46" i="90"/>
  <c r="F46" i="90"/>
  <c r="G45" i="90"/>
  <c r="F45" i="90"/>
  <c r="G44" i="90"/>
  <c r="F44" i="90"/>
  <c r="F43" i="90"/>
  <c r="G42" i="90"/>
  <c r="F42" i="90"/>
  <c r="F41" i="90"/>
  <c r="K46" i="141"/>
  <c r="H46" i="141"/>
  <c r="G40" i="90" s="1"/>
  <c r="G46" i="141"/>
  <c r="F40" i="90" s="1"/>
  <c r="I10" i="141"/>
  <c r="I11" i="141" s="1"/>
  <c r="I12" i="141" s="1"/>
  <c r="I13" i="141" s="1"/>
  <c r="I14" i="141" s="1"/>
  <c r="I15" i="141" s="1"/>
  <c r="I16" i="141" s="1"/>
  <c r="I17" i="141" s="1"/>
  <c r="I18" i="141" s="1"/>
  <c r="I19" i="141" s="1"/>
  <c r="I20" i="141" s="1"/>
  <c r="I21" i="141" s="1"/>
  <c r="I22" i="141" s="1"/>
  <c r="I23" i="141" s="1"/>
  <c r="I24" i="141" s="1"/>
  <c r="I25" i="141" s="1"/>
  <c r="I26" i="141" s="1"/>
  <c r="I27" i="141" s="1"/>
  <c r="I28" i="141" s="1"/>
  <c r="I29" i="141" s="1"/>
  <c r="I30" i="141" s="1"/>
  <c r="I31" i="141" s="1"/>
  <c r="I32" i="141" s="1"/>
  <c r="I33" i="141" s="1"/>
  <c r="I34" i="141" s="1"/>
  <c r="I35" i="141" s="1"/>
  <c r="I36" i="141" s="1"/>
  <c r="I37" i="141" s="1"/>
  <c r="I38" i="141" s="1"/>
  <c r="I39" i="141" s="1"/>
  <c r="I40" i="141" s="1"/>
  <c r="I41" i="141" s="1"/>
  <c r="I42" i="141" s="1"/>
  <c r="I43" i="141" s="1"/>
  <c r="I44" i="141" s="1"/>
  <c r="I45" i="141" s="1"/>
  <c r="I46" i="141" l="1"/>
  <c r="I44" i="90"/>
  <c r="G43" i="90"/>
  <c r="H43" i="90" s="1"/>
  <c r="L31" i="156"/>
  <c r="I55" i="90"/>
  <c r="H44" i="90"/>
  <c r="G41" i="90"/>
  <c r="I51" i="90"/>
  <c r="G49" i="90"/>
  <c r="H49" i="90" s="1"/>
  <c r="H42" i="90"/>
  <c r="H45" i="90"/>
  <c r="H46" i="90"/>
  <c r="H40" i="90"/>
  <c r="H50" i="90"/>
  <c r="H41" i="90" l="1"/>
  <c r="I43" i="90"/>
  <c r="G47" i="90"/>
  <c r="H47" i="90" s="1"/>
  <c r="I42" i="90"/>
  <c r="I41" i="90"/>
  <c r="I49" i="90"/>
  <c r="I48" i="90"/>
  <c r="I50" i="90"/>
  <c r="L55" i="141"/>
  <c r="I40" i="90"/>
  <c r="E35" i="12"/>
  <c r="I46" i="90" l="1"/>
  <c r="I45" i="90"/>
  <c r="I47" i="90"/>
  <c r="E10" i="117" l="1"/>
  <c r="B7" i="117" l="1"/>
  <c r="G9" i="117" l="1"/>
  <c r="G173" i="182" l="1"/>
  <c r="G174" i="182" s="1"/>
  <c r="K77" i="1" l="1"/>
  <c r="K11" i="70"/>
  <c r="F36" i="138" l="1"/>
  <c r="F115" i="138" s="1"/>
  <c r="J13" i="138" l="1"/>
  <c r="J14" i="138"/>
  <c r="J15" i="138"/>
  <c r="J22" i="138"/>
  <c r="J23" i="138"/>
  <c r="J35" i="138"/>
  <c r="J36" i="138"/>
  <c r="J37" i="138"/>
  <c r="J38" i="138"/>
  <c r="J39" i="138"/>
  <c r="J40" i="138"/>
  <c r="J41" i="138"/>
  <c r="J109" i="138"/>
  <c r="J113" i="138"/>
  <c r="J114" i="138"/>
  <c r="H115" i="138" l="1"/>
  <c r="J12" i="138" l="1"/>
  <c r="F118" i="138"/>
  <c r="E92" i="90" l="1"/>
  <c r="E38" i="90"/>
  <c r="K15" i="137"/>
  <c r="H15" i="137"/>
  <c r="G39" i="90" s="1"/>
  <c r="G15" i="137"/>
  <c r="F39" i="90" s="1"/>
  <c r="K27" i="136"/>
  <c r="H27" i="136"/>
  <c r="G38" i="90" s="1"/>
  <c r="G27" i="136"/>
  <c r="F38" i="90" s="1"/>
  <c r="I10" i="136"/>
  <c r="K15" i="135"/>
  <c r="H15" i="135"/>
  <c r="G92" i="90" s="1"/>
  <c r="G15" i="135"/>
  <c r="F92" i="90" s="1"/>
  <c r="I10" i="135"/>
  <c r="I11" i="135" s="1"/>
  <c r="I12" i="135" s="1"/>
  <c r="I13" i="135" s="1"/>
  <c r="I14" i="135" s="1"/>
  <c r="I15" i="135" s="1"/>
  <c r="I11" i="136" l="1"/>
  <c r="I12" i="136" s="1"/>
  <c r="I13" i="136" s="1"/>
  <c r="I14" i="136" s="1"/>
  <c r="I15" i="136" s="1"/>
  <c r="I16" i="136" s="1"/>
  <c r="I17" i="136" s="1"/>
  <c r="I18" i="136" s="1"/>
  <c r="I19" i="136" s="1"/>
  <c r="I20" i="136" s="1"/>
  <c r="I21" i="136" s="1"/>
  <c r="I22" i="136" s="1"/>
  <c r="I23" i="136" s="1"/>
  <c r="I24" i="136" s="1"/>
  <c r="I25" i="136" s="1"/>
  <c r="I26" i="136" s="1"/>
  <c r="I27" i="136" s="1"/>
  <c r="H38" i="90"/>
  <c r="H92" i="90"/>
  <c r="E33" i="12" l="1"/>
  <c r="I38" i="90"/>
  <c r="I92" i="90"/>
  <c r="E48" i="12"/>
  <c r="E94" i="90" l="1"/>
  <c r="G94" i="90"/>
  <c r="F94" i="90"/>
  <c r="H94" i="90" l="1"/>
  <c r="I94" i="90" l="1"/>
  <c r="E17" i="90" l="1"/>
  <c r="G17" i="90"/>
  <c r="F17" i="90"/>
  <c r="H17" i="90" l="1"/>
  <c r="I17" i="90" l="1"/>
  <c r="G33" i="90" l="1"/>
  <c r="E37" i="90"/>
  <c r="E36" i="90"/>
  <c r="E16" i="90"/>
  <c r="E15" i="90"/>
  <c r="E14" i="90"/>
  <c r="E13" i="90"/>
  <c r="K12" i="127" l="1"/>
  <c r="K12" i="128" l="1"/>
  <c r="H12" i="128"/>
  <c r="G37" i="90" s="1"/>
  <c r="G12" i="128"/>
  <c r="F37" i="90" s="1"/>
  <c r="I10" i="128"/>
  <c r="I11" i="128" s="1"/>
  <c r="I12" i="128" s="1"/>
  <c r="H12" i="127"/>
  <c r="G36" i="90" s="1"/>
  <c r="G12" i="127"/>
  <c r="F36" i="90" s="1"/>
  <c r="I10" i="127"/>
  <c r="I11" i="127" l="1"/>
  <c r="I12" i="127" s="1"/>
  <c r="H36" i="90"/>
  <c r="H37" i="90"/>
  <c r="I37" i="90" l="1"/>
  <c r="E32" i="12"/>
  <c r="E31" i="12" l="1"/>
  <c r="I36" i="90"/>
  <c r="K18" i="123"/>
  <c r="H18" i="123"/>
  <c r="G16" i="90" s="1"/>
  <c r="G18" i="123"/>
  <c r="F16" i="90" s="1"/>
  <c r="I10" i="123"/>
  <c r="I11" i="123" s="1"/>
  <c r="I12" i="123" s="1"/>
  <c r="I13" i="123" s="1"/>
  <c r="I14" i="123" s="1"/>
  <c r="I15" i="123" s="1"/>
  <c r="I16" i="123" s="1"/>
  <c r="I17" i="123" s="1"/>
  <c r="H16" i="90" l="1"/>
  <c r="I18" i="123" l="1"/>
  <c r="E18" i="12" l="1"/>
  <c r="I16" i="90"/>
  <c r="K15" i="122"/>
  <c r="H15" i="122"/>
  <c r="G13" i="90" s="1"/>
  <c r="G15" i="122"/>
  <c r="F13" i="90" s="1"/>
  <c r="I10" i="122"/>
  <c r="G15" i="90"/>
  <c r="F15" i="90"/>
  <c r="G14" i="90"/>
  <c r="F14" i="90"/>
  <c r="I11" i="122" l="1"/>
  <c r="I12" i="122" s="1"/>
  <c r="I13" i="122" s="1"/>
  <c r="I14" i="122" s="1"/>
  <c r="I15" i="122" s="1"/>
  <c r="H14" i="90"/>
  <c r="H13" i="90"/>
  <c r="H15" i="90"/>
  <c r="I14" i="90" l="1"/>
  <c r="E17" i="12"/>
  <c r="I13" i="90"/>
  <c r="I15" i="90"/>
  <c r="E35" i="90" l="1"/>
  <c r="G35" i="90"/>
  <c r="F35" i="90"/>
  <c r="H35" i="90" l="1"/>
  <c r="I35" i="90" l="1"/>
  <c r="E33" i="90" l="1"/>
  <c r="I10" i="77" l="1"/>
  <c r="I11" i="77" s="1"/>
  <c r="I12" i="77" s="1"/>
  <c r="I13" i="77" s="1"/>
  <c r="I14" i="77" s="1"/>
  <c r="I15" i="77" s="1"/>
  <c r="I16" i="77" l="1"/>
  <c r="I17" i="77" s="1"/>
  <c r="E34" i="90"/>
  <c r="G34" i="90"/>
  <c r="F34" i="90"/>
  <c r="H34" i="90" l="1"/>
  <c r="I34" i="90" l="1"/>
  <c r="I10" i="1" l="1"/>
  <c r="I11" i="1" s="1"/>
  <c r="I12" i="1" s="1"/>
  <c r="I13" i="1" s="1"/>
  <c r="I14" i="1" s="1"/>
  <c r="I15" i="1" s="1"/>
  <c r="I16" i="1" s="1"/>
  <c r="I17" i="1" s="1"/>
  <c r="I18" i="1" s="1"/>
  <c r="I19" i="1" s="1"/>
  <c r="I20" i="1" s="1"/>
  <c r="I21" i="1" s="1"/>
  <c r="I22" i="1" s="1"/>
  <c r="I23" i="1" s="1"/>
  <c r="I24" i="1" s="1"/>
  <c r="I25" i="1" s="1"/>
  <c r="I26" i="1" s="1"/>
  <c r="I27" i="1" s="1"/>
  <c r="I28" i="1" s="1"/>
  <c r="I29" i="1" s="1"/>
  <c r="I30" i="1" s="1"/>
  <c r="I31" i="1" s="1"/>
  <c r="I32" i="1" s="1"/>
  <c r="I33" i="1" s="1"/>
  <c r="I34" i="1" s="1"/>
  <c r="I35" i="1" s="1"/>
  <c r="I36" i="1" s="1"/>
  <c r="I37" i="1" s="1"/>
  <c r="I38" i="1" s="1"/>
  <c r="I39" i="1" s="1"/>
  <c r="I40" i="1" s="1"/>
  <c r="I41" i="1" s="1"/>
  <c r="I42" i="1" s="1"/>
  <c r="I43" i="1" s="1"/>
  <c r="I44" i="1" s="1"/>
  <c r="I45" i="1" s="1"/>
  <c r="I46" i="1" s="1"/>
  <c r="I47" i="1" s="1"/>
  <c r="I48" i="1" s="1"/>
  <c r="I49" i="1" s="1"/>
  <c r="I50" i="1" s="1"/>
  <c r="I51" i="1" s="1"/>
  <c r="I52" i="1" s="1"/>
  <c r="I53" i="1" s="1"/>
  <c r="I54" i="1" s="1"/>
  <c r="I55" i="1" s="1"/>
  <c r="I56" i="1" s="1"/>
  <c r="I57" i="1" s="1"/>
  <c r="I58" i="1" s="1"/>
  <c r="I59" i="1" s="1"/>
  <c r="I60" i="1" s="1"/>
  <c r="I61" i="1" s="1"/>
  <c r="I62" i="1" s="1"/>
  <c r="I63" i="1" s="1"/>
  <c r="I64" i="1" s="1"/>
  <c r="I65" i="1" s="1"/>
  <c r="I66" i="1" l="1"/>
  <c r="I67" i="1" s="1"/>
  <c r="I68" i="1" s="1"/>
  <c r="I69" i="1" s="1"/>
  <c r="F33" i="90"/>
  <c r="H33" i="90" s="1"/>
  <c r="I70" i="1" l="1"/>
  <c r="I33" i="90"/>
  <c r="K12" i="56"/>
  <c r="F2" i="180" l="1"/>
  <c r="F3" i="180" s="1"/>
  <c r="K13" i="55"/>
  <c r="F52" i="124" l="1"/>
  <c r="F61" i="124" s="1"/>
  <c r="E12" i="12"/>
  <c r="G12" i="90" l="1"/>
  <c r="F12" i="90"/>
  <c r="H11" i="70"/>
  <c r="G11" i="90" s="1"/>
  <c r="G11" i="70"/>
  <c r="F11" i="90" s="1"/>
  <c r="I10" i="70"/>
  <c r="I11" i="70" s="1"/>
  <c r="E12" i="90" l="1"/>
  <c r="H12" i="90" s="1"/>
  <c r="E11" i="90"/>
  <c r="H11" i="90" s="1"/>
  <c r="I12" i="90" l="1"/>
  <c r="E15" i="12" l="1"/>
  <c r="E16" i="12"/>
  <c r="I11" i="90" l="1"/>
  <c r="E8" i="90" l="1"/>
  <c r="G9" i="90"/>
  <c r="E9" i="90" l="1"/>
  <c r="F9" i="90"/>
  <c r="H9" i="90" l="1"/>
  <c r="E10" i="90" l="1"/>
  <c r="H13" i="55"/>
  <c r="G13" i="55"/>
  <c r="F10" i="90" s="1"/>
  <c r="G10" i="90" l="1"/>
  <c r="H10" i="90" s="1"/>
  <c r="F8" i="90" l="1"/>
  <c r="F101" i="90" s="1"/>
  <c r="L77" i="1" l="1"/>
  <c r="G8" i="90" l="1"/>
  <c r="H8" i="90" l="1"/>
  <c r="I9" i="90" l="1"/>
  <c r="E13" i="12" l="1"/>
  <c r="F2" i="124" l="1"/>
  <c r="I8" i="90"/>
  <c r="G48" i="90"/>
  <c r="G101" i="90" s="1"/>
  <c r="H48" i="90" l="1"/>
  <c r="F3" i="124"/>
  <c r="F15" i="124"/>
  <c r="E14" i="12"/>
  <c r="F23" i="124" l="1"/>
  <c r="F24" i="124" s="1"/>
  <c r="I10" i="90"/>
  <c r="E39" i="90" l="1"/>
  <c r="I10" i="137"/>
  <c r="I11" i="137" s="1"/>
  <c r="I12" i="137" s="1"/>
  <c r="I13" i="137" s="1"/>
  <c r="I14" i="137" s="1"/>
  <c r="I15" i="137" s="1"/>
  <c r="H39" i="90" l="1"/>
  <c r="H101" i="90" s="1"/>
  <c r="E101" i="90"/>
  <c r="E34" i="12" l="1"/>
  <c r="I39" i="90" l="1"/>
  <c r="E25" i="12" l="1"/>
  <c r="E59" i="12" s="1"/>
  <c r="I31" i="90"/>
  <c r="I101" i="90" s="1"/>
</calcChain>
</file>

<file path=xl/comments1.xml><?xml version="1.0" encoding="utf-8"?>
<comments xmlns="http://schemas.openxmlformats.org/spreadsheetml/2006/main">
  <authors>
    <author>ALCALDIA</author>
  </authors>
  <commentList>
    <comment ref="E62" authorId="0" shapeId="0">
      <text>
        <r>
          <rPr>
            <b/>
            <sz val="9"/>
            <color indexed="81"/>
            <rFont val="Tahoma"/>
            <family val="2"/>
          </rPr>
          <t>ALCALDIA:</t>
        </r>
        <r>
          <rPr>
            <sz val="9"/>
            <color indexed="81"/>
            <rFont val="Tahoma"/>
            <family val="2"/>
          </rPr>
          <t xml:space="preserve">
Fact. Pendiente</t>
        </r>
      </text>
    </comment>
    <comment ref="E73" authorId="0" shapeId="0">
      <text>
        <r>
          <rPr>
            <b/>
            <sz val="9"/>
            <color indexed="81"/>
            <rFont val="Tahoma"/>
            <family val="2"/>
          </rPr>
          <t>ALCALDIA:</t>
        </r>
        <r>
          <rPr>
            <sz val="9"/>
            <color indexed="81"/>
            <rFont val="Tahoma"/>
            <family val="2"/>
          </rPr>
          <t xml:space="preserve">
Fact. Pendiente</t>
        </r>
      </text>
    </comment>
    <comment ref="E83" authorId="0" shapeId="0">
      <text>
        <r>
          <rPr>
            <b/>
            <sz val="9"/>
            <color indexed="81"/>
            <rFont val="Tahoma"/>
            <family val="2"/>
          </rPr>
          <t>ALCALDIA:</t>
        </r>
        <r>
          <rPr>
            <sz val="9"/>
            <color indexed="81"/>
            <rFont val="Tahoma"/>
            <family val="2"/>
          </rPr>
          <t xml:space="preserve">
Fact. Pendiente</t>
        </r>
      </text>
    </comment>
    <comment ref="E94" authorId="0" shapeId="0">
      <text>
        <r>
          <rPr>
            <b/>
            <sz val="9"/>
            <color indexed="81"/>
            <rFont val="Tahoma"/>
            <family val="2"/>
          </rPr>
          <t>ALCALDIA:</t>
        </r>
        <r>
          <rPr>
            <sz val="9"/>
            <color indexed="81"/>
            <rFont val="Tahoma"/>
            <family val="2"/>
          </rPr>
          <t xml:space="preserve">
Fact. Pendiente</t>
        </r>
      </text>
    </comment>
    <comment ref="E104" authorId="0" shapeId="0">
      <text>
        <r>
          <rPr>
            <b/>
            <sz val="9"/>
            <color indexed="81"/>
            <rFont val="Tahoma"/>
            <family val="2"/>
          </rPr>
          <t>ALCALDIA:</t>
        </r>
        <r>
          <rPr>
            <sz val="9"/>
            <color indexed="81"/>
            <rFont val="Tahoma"/>
            <family val="2"/>
          </rPr>
          <t xml:space="preserve">
Fact. Pendiente</t>
        </r>
      </text>
    </comment>
    <comment ref="E114" authorId="0" shapeId="0">
      <text>
        <r>
          <rPr>
            <b/>
            <sz val="9"/>
            <color indexed="81"/>
            <rFont val="Tahoma"/>
            <family val="2"/>
          </rPr>
          <t>ALCALDIA:</t>
        </r>
        <r>
          <rPr>
            <sz val="9"/>
            <color indexed="81"/>
            <rFont val="Tahoma"/>
            <family val="2"/>
          </rPr>
          <t xml:space="preserve">
Fact. Pendiente</t>
        </r>
      </text>
    </comment>
    <comment ref="E124" authorId="0" shapeId="0">
      <text>
        <r>
          <rPr>
            <b/>
            <sz val="9"/>
            <color indexed="81"/>
            <rFont val="Tahoma"/>
            <family val="2"/>
          </rPr>
          <t>ALCALDIA:</t>
        </r>
        <r>
          <rPr>
            <sz val="9"/>
            <color indexed="81"/>
            <rFont val="Tahoma"/>
            <family val="2"/>
          </rPr>
          <t xml:space="preserve">
ESCUELA CENTRO AMERICA</t>
        </r>
      </text>
    </comment>
    <comment ref="E125" authorId="0" shapeId="0">
      <text>
        <r>
          <rPr>
            <b/>
            <sz val="9"/>
            <color indexed="81"/>
            <rFont val="Tahoma"/>
            <family val="2"/>
          </rPr>
          <t>ALCALDIA:</t>
        </r>
        <r>
          <rPr>
            <sz val="9"/>
            <color indexed="81"/>
            <rFont val="Tahoma"/>
            <family val="2"/>
          </rPr>
          <t xml:space="preserve">
Fact. Pendiente</t>
        </r>
      </text>
    </comment>
    <comment ref="E136" authorId="0" shapeId="0">
      <text>
        <r>
          <rPr>
            <b/>
            <sz val="9"/>
            <color indexed="81"/>
            <rFont val="Tahoma"/>
            <family val="2"/>
          </rPr>
          <t>ALCALDIA:</t>
        </r>
        <r>
          <rPr>
            <sz val="9"/>
            <color indexed="81"/>
            <rFont val="Tahoma"/>
            <family val="2"/>
          </rPr>
          <t xml:space="preserve">
ESCUELA CENTRO AMERICA</t>
        </r>
      </text>
    </comment>
    <comment ref="E137" authorId="0" shapeId="0">
      <text>
        <r>
          <rPr>
            <b/>
            <sz val="9"/>
            <color indexed="81"/>
            <rFont val="Tahoma"/>
            <family val="2"/>
          </rPr>
          <t>ALCALDIA:</t>
        </r>
        <r>
          <rPr>
            <sz val="9"/>
            <color indexed="81"/>
            <rFont val="Tahoma"/>
            <family val="2"/>
          </rPr>
          <t xml:space="preserve">
Fact. Pendiente</t>
        </r>
      </text>
    </comment>
    <comment ref="E147" authorId="0" shapeId="0">
      <text>
        <r>
          <rPr>
            <b/>
            <sz val="9"/>
            <color indexed="81"/>
            <rFont val="Tahoma"/>
            <family val="2"/>
          </rPr>
          <t>ALCALDIA:</t>
        </r>
        <r>
          <rPr>
            <sz val="9"/>
            <color indexed="81"/>
            <rFont val="Tahoma"/>
            <family val="2"/>
          </rPr>
          <t xml:space="preserve">
ESCUELA CENTRO AMERICA</t>
        </r>
      </text>
    </comment>
    <comment ref="E148" authorId="0" shapeId="0">
      <text>
        <r>
          <rPr>
            <b/>
            <sz val="9"/>
            <color indexed="81"/>
            <rFont val="Tahoma"/>
            <family val="2"/>
          </rPr>
          <t>ALCALDIA:</t>
        </r>
        <r>
          <rPr>
            <sz val="9"/>
            <color indexed="81"/>
            <rFont val="Tahoma"/>
            <family val="2"/>
          </rPr>
          <t xml:space="preserve">
Fact. Pendiente</t>
        </r>
      </text>
    </comment>
    <comment ref="E158" authorId="0" shapeId="0">
      <text>
        <r>
          <rPr>
            <b/>
            <sz val="9"/>
            <color indexed="81"/>
            <rFont val="Tahoma"/>
            <family val="2"/>
          </rPr>
          <t>ALCALDIA:</t>
        </r>
        <r>
          <rPr>
            <sz val="9"/>
            <color indexed="81"/>
            <rFont val="Tahoma"/>
            <family val="2"/>
          </rPr>
          <t xml:space="preserve">
ESCUELA CENTRO AMERICA</t>
        </r>
      </text>
    </comment>
    <comment ref="E159" authorId="0" shapeId="0">
      <text>
        <r>
          <rPr>
            <b/>
            <sz val="9"/>
            <color indexed="81"/>
            <rFont val="Tahoma"/>
            <family val="2"/>
          </rPr>
          <t>ALCALDIA:</t>
        </r>
        <r>
          <rPr>
            <sz val="9"/>
            <color indexed="81"/>
            <rFont val="Tahoma"/>
            <family val="2"/>
          </rPr>
          <t xml:space="preserve">
Fact. Pendiente</t>
        </r>
      </text>
    </comment>
    <comment ref="E169" authorId="0" shapeId="0">
      <text>
        <r>
          <rPr>
            <b/>
            <sz val="9"/>
            <color indexed="81"/>
            <rFont val="Tahoma"/>
            <family val="2"/>
          </rPr>
          <t>ALCALDIA:</t>
        </r>
        <r>
          <rPr>
            <sz val="9"/>
            <color indexed="81"/>
            <rFont val="Tahoma"/>
            <family val="2"/>
          </rPr>
          <t xml:space="preserve">
ESCUELA CENTRO AMERICA</t>
        </r>
      </text>
    </comment>
    <comment ref="E170" authorId="0" shapeId="0">
      <text>
        <r>
          <rPr>
            <b/>
            <sz val="9"/>
            <color indexed="81"/>
            <rFont val="Tahoma"/>
            <family val="2"/>
          </rPr>
          <t>ALCALDIA:</t>
        </r>
        <r>
          <rPr>
            <sz val="9"/>
            <color indexed="81"/>
            <rFont val="Tahoma"/>
            <family val="2"/>
          </rPr>
          <t xml:space="preserve">
Fact. Pendiente</t>
        </r>
      </text>
    </comment>
  </commentList>
</comments>
</file>

<file path=xl/comments2.xml><?xml version="1.0" encoding="utf-8"?>
<comments xmlns="http://schemas.openxmlformats.org/spreadsheetml/2006/main">
  <authors>
    <author>ALCALDIA</author>
  </authors>
  <commentList>
    <comment ref="H13" authorId="0" shapeId="0">
      <text>
        <r>
          <rPr>
            <b/>
            <sz val="9"/>
            <color indexed="81"/>
            <rFont val="Tahoma"/>
            <family val="2"/>
          </rPr>
          <t>ALCALDIA:</t>
        </r>
        <r>
          <rPr>
            <sz val="9"/>
            <color indexed="81"/>
            <rFont val="Tahoma"/>
            <family val="2"/>
          </rPr>
          <t xml:space="preserve">
$ 7,198.44 Retención del 5%
Proy. Cancha El Tablón</t>
        </r>
      </text>
    </comment>
  </commentList>
</comments>
</file>

<file path=xl/comments3.xml><?xml version="1.0" encoding="utf-8"?>
<comments xmlns="http://schemas.openxmlformats.org/spreadsheetml/2006/main">
  <authors>
    <author>ALCALDIA</author>
  </authors>
  <commentList>
    <comment ref="D17" authorId="0" shapeId="0">
      <text>
        <r>
          <rPr>
            <b/>
            <sz val="9"/>
            <color indexed="81"/>
            <rFont val="Tahoma"/>
            <family val="2"/>
          </rPr>
          <t>ALCALDIA:</t>
        </r>
        <r>
          <rPr>
            <sz val="9"/>
            <color indexed="81"/>
            <rFont val="Tahoma"/>
            <family val="2"/>
          </rPr>
          <t xml:space="preserve">
</t>
        </r>
      </text>
    </comment>
  </commentList>
</comments>
</file>

<file path=xl/comments4.xml><?xml version="1.0" encoding="utf-8"?>
<comments xmlns="http://schemas.openxmlformats.org/spreadsheetml/2006/main">
  <authors>
    <author>ALCALDIA</author>
  </authors>
  <commentList>
    <comment ref="H13" authorId="0" shapeId="0">
      <text>
        <r>
          <rPr>
            <b/>
            <sz val="9"/>
            <color indexed="81"/>
            <rFont val="Tahoma"/>
            <family val="2"/>
          </rPr>
          <t>ALCALDIA:</t>
        </r>
        <r>
          <rPr>
            <sz val="9"/>
            <color indexed="81"/>
            <rFont val="Tahoma"/>
            <family val="2"/>
          </rPr>
          <t xml:space="preserve">
$ 7,198.44 Retención del 5%
Proy. Cancha El Tablón</t>
        </r>
      </text>
    </comment>
  </commentList>
</comments>
</file>

<file path=xl/sharedStrings.xml><?xml version="1.0" encoding="utf-8"?>
<sst xmlns="http://schemas.openxmlformats.org/spreadsheetml/2006/main" count="2886" uniqueCount="869">
  <si>
    <t>FECHA</t>
  </si>
  <si>
    <t>N° DE CHEQUE</t>
  </si>
  <si>
    <t>BENEFICIARIO</t>
  </si>
  <si>
    <t>CONCEPTO</t>
  </si>
  <si>
    <t>CARGO</t>
  </si>
  <si>
    <t>ABONO</t>
  </si>
  <si>
    <t>SALDO</t>
  </si>
  <si>
    <t>FECHA DE REVISION: _________________________</t>
  </si>
  <si>
    <t>SALDO INICIAL</t>
  </si>
  <si>
    <t>ALCALDIA MUNICIPAL DE OSICALA</t>
  </si>
  <si>
    <t>NOMBRE DE LA CUENTA</t>
  </si>
  <si>
    <t>SALDOS</t>
  </si>
  <si>
    <t>CORR.</t>
  </si>
  <si>
    <t>Fondos Propios</t>
  </si>
  <si>
    <t>Fodes 75%</t>
  </si>
  <si>
    <t>MONTO DISPONIBLE</t>
  </si>
  <si>
    <t>DISPONIBILIDAD TOTAL</t>
  </si>
  <si>
    <t>NUMERO    DE CUENTA</t>
  </si>
  <si>
    <t>SALDO ANTERIOR</t>
  </si>
  <si>
    <t>INGRESOS</t>
  </si>
  <si>
    <t>EGRESOS</t>
  </si>
  <si>
    <t>Recibo</t>
  </si>
  <si>
    <t>Factura</t>
  </si>
  <si>
    <t>Tesorería Municipal de Osicala.</t>
  </si>
  <si>
    <t>L I B R O  D E  B A N C O S</t>
  </si>
  <si>
    <r>
      <t xml:space="preserve">NOMBRE DE LA CUENTA:    </t>
    </r>
    <r>
      <rPr>
        <sz val="18"/>
        <color rgb="FF002060"/>
        <rFont val="Britannic Bold"/>
        <family val="2"/>
      </rPr>
      <t>Fondos Propios</t>
    </r>
    <r>
      <rPr>
        <sz val="12"/>
        <color rgb="FF002060"/>
        <rFont val="Arial Narrow"/>
        <family val="2"/>
      </rPr>
      <t>.</t>
    </r>
  </si>
  <si>
    <r>
      <t xml:space="preserve">NOMBRE DE LA CUENTA:   </t>
    </r>
    <r>
      <rPr>
        <sz val="18"/>
        <color rgb="FF002060"/>
        <rFont val="Britannic Bold"/>
        <family val="2"/>
      </rPr>
      <t>Fodes 25%</t>
    </r>
  </si>
  <si>
    <t>N/C</t>
  </si>
  <si>
    <r>
      <rPr>
        <b/>
        <sz val="16"/>
        <color rgb="FF002060"/>
        <rFont val="Arial Narrow"/>
        <family val="2"/>
      </rPr>
      <t>Banco:</t>
    </r>
    <r>
      <rPr>
        <b/>
        <sz val="16"/>
        <color rgb="FF002060"/>
        <rFont val="Britannic Bold"/>
        <family val="2"/>
      </rPr>
      <t xml:space="preserve"> Promerica</t>
    </r>
  </si>
  <si>
    <t>FECHA DE APERTURA: 01/05/2018</t>
  </si>
  <si>
    <t>Fodes 25%</t>
  </si>
  <si>
    <t>TIPO DE DOCUMENTO</t>
  </si>
  <si>
    <t>NOMBRE DE LA CUENTA:</t>
  </si>
  <si>
    <t>NUMERO DE CUENTA:</t>
  </si>
  <si>
    <t>140000120</t>
  </si>
  <si>
    <t>140000407</t>
  </si>
  <si>
    <t>140000121</t>
  </si>
  <si>
    <t>"Recreación Cultura y Deporte en el Municipio de Osicala".</t>
  </si>
  <si>
    <t>Recreación Cultura y Deporte en el Municipio de Osicala.</t>
  </si>
  <si>
    <t>140000438</t>
  </si>
  <si>
    <t>140000449</t>
  </si>
  <si>
    <t>Retenciones Renta</t>
  </si>
  <si>
    <t>"Retenciones Renta".</t>
  </si>
  <si>
    <t>DISPONIBILIDADES</t>
  </si>
  <si>
    <t>INGRESOS, EGRESOS Y DISPONIBILIDAD</t>
  </si>
  <si>
    <t>Anulado</t>
  </si>
  <si>
    <t>Saida Bonilla Echeverría.</t>
  </si>
  <si>
    <t xml:space="preserve">ISR RETENIDO </t>
  </si>
  <si>
    <t>ISR RETENIDO</t>
  </si>
  <si>
    <t>Planilla de Salarios</t>
  </si>
  <si>
    <t>Arrendamiento (José Cristino León)</t>
  </si>
  <si>
    <t>Total</t>
  </si>
  <si>
    <t>Marlo Nelson Argueta Argueta.</t>
  </si>
  <si>
    <r>
      <rPr>
        <b/>
        <sz val="16"/>
        <color rgb="FF002060"/>
        <rFont val="Arial Narrow"/>
        <family val="2"/>
      </rPr>
      <t>Banco:</t>
    </r>
    <r>
      <rPr>
        <b/>
        <sz val="16"/>
        <color rgb="FF002060"/>
        <rFont val="Britannic Bold"/>
        <family val="2"/>
      </rPr>
      <t xml:space="preserve"> Hipotecario</t>
    </r>
  </si>
  <si>
    <t>N/A</t>
  </si>
  <si>
    <t>N°</t>
  </si>
  <si>
    <t>Retenciones Renta.</t>
  </si>
  <si>
    <r>
      <rPr>
        <sz val="12"/>
        <color rgb="FF002060"/>
        <rFont val="Arial Narrow"/>
        <family val="2"/>
      </rPr>
      <t>FECHA DE APERTURA</t>
    </r>
    <r>
      <rPr>
        <b/>
        <sz val="12"/>
        <color rgb="FF002060"/>
        <rFont val="Arial Narrow"/>
        <family val="2"/>
      </rPr>
      <t xml:space="preserve">: </t>
    </r>
    <r>
      <rPr>
        <b/>
        <sz val="14"/>
        <color rgb="FF002060"/>
        <rFont val="Arial Narrow"/>
        <family val="2"/>
      </rPr>
      <t>01/05/2018</t>
    </r>
  </si>
  <si>
    <t>00620002015</t>
  </si>
  <si>
    <t>Obras Complementarias de Señalización y Colocación de Material Inicial en Calle Principal de Osicala.</t>
  </si>
  <si>
    <t>C/C</t>
  </si>
  <si>
    <t>00620002660</t>
  </si>
  <si>
    <t>Compra de Equipamiento con Mobiliario y Equipo Informático para la Alcaldía de Osicala Año 2019.</t>
  </si>
  <si>
    <t>Planilla AFP Crecer</t>
  </si>
  <si>
    <t>Fodes Líquido</t>
  </si>
  <si>
    <t>Combustible Pick Ups</t>
  </si>
  <si>
    <t>NUMERO  DE CUENTA</t>
  </si>
  <si>
    <t>Inversiones Nolasco, S.A. de C.V.</t>
  </si>
  <si>
    <t>Concreto Hidráulico en Tramos de Calle en Caserío Charamo Arriba, Cantón La Montaña Municipio de Osicala, Morazán.</t>
  </si>
  <si>
    <t>00620003259</t>
  </si>
  <si>
    <t>Empresa Eléctrica de Oriente.</t>
  </si>
  <si>
    <t>Ronald Sifredo Amaya.</t>
  </si>
  <si>
    <t>003</t>
  </si>
  <si>
    <t>BANCO PROMERICA "CUENTAS CORRIENTES"</t>
  </si>
  <si>
    <t>BANCO HIPOTECARIO "CUENTAS CORRIENTES"</t>
  </si>
  <si>
    <t>BANCO HIPOTECARIO "CUENTAS DE AHORRO"</t>
  </si>
  <si>
    <t>140000718</t>
  </si>
  <si>
    <t>140000736</t>
  </si>
  <si>
    <t>140000737</t>
  </si>
  <si>
    <t>Construcción de Concreto Hidráulico en Calle Principal a Caserío El Tablón, Cantón Agua Zarca, Municipio de Osicala, Departamento de Morazán.</t>
  </si>
  <si>
    <t>FECHA DE APERTURA: 30/05/2019</t>
  </si>
  <si>
    <t>Desembolso de Financiamiento para la Ejecución de Proyectos de Infraestructura Comunitaria Año 2019.</t>
  </si>
  <si>
    <t>140000743</t>
  </si>
  <si>
    <t>Mejoras al Sistema de Agua Potable en Casco Urbano de Osicala y  Caserío El Tablón, Cantón Agua Zarca de Osicala, Departamento de Morazán.</t>
  </si>
  <si>
    <t>"Mejoras al Sistema de Agua Potable en Casco Urbano de Osicala y  Caserío El Tablón, Cantón Agua Zarca de Osicala, Departamento de Morazán".</t>
  </si>
  <si>
    <t>Mejoramiento de Cancha de Futbol, Construcción de Área de Juegos, Graderíos, y Construcción de Muro en Cancha de Futbol a Caserío El Tablón, Cantón Agua Zarca, Municipio de Osicala, Departamento de Morazán.</t>
  </si>
  <si>
    <t>ISR por Servicios Profesionales y Diversos</t>
  </si>
  <si>
    <t>Alumb. Público</t>
  </si>
  <si>
    <t>Santos Benjamín Molina Majano</t>
  </si>
  <si>
    <t>00620003356</t>
  </si>
  <si>
    <t>00620003364</t>
  </si>
  <si>
    <t>OSICALA /85Q-FONDO GENERAL/ TRANSFERENCIA DE FONDOS PARA ACOMPAÑAMIENTO A PERSONAS QUE RECIBEN LA PENSION SOLIDARIA POR VEJEZ EN EL MUNICIPIO DE OSICALA - 351370.</t>
  </si>
  <si>
    <t>OSICALA /85N-FONDO GENERAL/ TRANSFERENCIA DE FONDOS PARA ACOMPAÑAMIENTO SOCIO FAMILIAR, EN EL MUNICIPIO DE OSICALA - 351290.</t>
  </si>
  <si>
    <t>FECHA DE APERTURA: 29/04/2019</t>
  </si>
  <si>
    <t>"OSICALA /85Q-FONDO GENERAL/ TRANSFERENCIA DE FONDOS PARA ACOMPAÑAMIENTO A PERSONAS QUE RECIBEN LA PENSION SOLIDARIA POR VEJEZ EN EL MUNICIPIO DE OSICALA - 351370".</t>
  </si>
  <si>
    <t>"OSICALA /85N-FONDO GENERAL/ TRANSFERENCIA DE FONDOS PARA ACOMPAÑAMIENTO SOCIO FAMILIAR, EN EL MUNICIPIO DE OSICALA - 351290".</t>
  </si>
  <si>
    <t>"Desembolso de Financiamiento para la Ejecución de Proyectos de Infraestructura Comunitaria Año 2019".</t>
  </si>
  <si>
    <t>BANCO HIPOTECARIO    "CUENTAS CORRIENTES"</t>
  </si>
  <si>
    <t>BANCO HIPOTECARIO    "CUENTAS DE AHORRO"</t>
  </si>
  <si>
    <t>00620003895</t>
  </si>
  <si>
    <t>FECHA DE APERTURA: 09/08/2019</t>
  </si>
  <si>
    <t>140000752</t>
  </si>
  <si>
    <t>Mantenimiento en Conformación y Balastado de Calles Terciarias del  Municipio de Osicala.</t>
  </si>
  <si>
    <t>Obed Benjamín Romero Fuentes</t>
  </si>
  <si>
    <t>Ana Estelí Nolasco.</t>
  </si>
  <si>
    <t>140000754</t>
  </si>
  <si>
    <t>Adecuación de Infraestructura Municipal para Área de Archivo Institucional y Gestión de Riesgo del Municipio de Osicala.</t>
  </si>
  <si>
    <t>Disponibilidad Fondos Propios</t>
  </si>
  <si>
    <t>Freund, S.A. de C.V.</t>
  </si>
  <si>
    <t xml:space="preserve">Tesorería Municipal de Osicala. </t>
  </si>
  <si>
    <t>BANCO DE FOMENTO AGROPECUARIO "CUENTAS CORRIENTES"</t>
  </si>
  <si>
    <t>BANCO DE FOMENTO AGROPECUARIO   "CUENTAS CORRIENTES"</t>
  </si>
  <si>
    <t>100-240-700459-7</t>
  </si>
  <si>
    <t>004</t>
  </si>
  <si>
    <t>01620013818</t>
  </si>
  <si>
    <t>OSICALA/121-UNE/PAPSES-IP 2019/EEP PES IP-2019.</t>
  </si>
  <si>
    <t>00620004204</t>
  </si>
  <si>
    <t>00620004263</t>
  </si>
  <si>
    <t>OSICALA/121-UNE/PAPSES-IP 2019/AT EEP PES IP-2019.</t>
  </si>
  <si>
    <t>OSICALA/121-UNE/PAPSES-IP 2019/ESP EEP PES IP-2019.</t>
  </si>
  <si>
    <t>FECHA DE APERTURA: 04/12/2019</t>
  </si>
  <si>
    <t>"OSICALA/121-UNE/PAPSES-IP 2019/EEP PES IP-2019".</t>
  </si>
  <si>
    <t>"OSICALA/121-UNE/PAPSES-IP 2019/AT EEP PES IP-2019".</t>
  </si>
  <si>
    <t>"OSICALA/121-UNE/PAPSES-IP 2019/ESP EEP PES IP-2019".</t>
  </si>
  <si>
    <t>Concreto Hidráulico en Calle de Comunidad El Espino del Caserío Llano Alegre, Cantón Cerro El Coyol, Municipio de Osicala, Departamento de Morazán.</t>
  </si>
  <si>
    <t>Copiadoras de El Salvador, S.A. de C.V.</t>
  </si>
  <si>
    <t>Compra de Uniformes</t>
  </si>
  <si>
    <t>Planilla de Dietas</t>
  </si>
  <si>
    <t>MONTO SOLICITADO</t>
  </si>
  <si>
    <t>Pago de Bibliotecario</t>
  </si>
  <si>
    <t>Ferreteria Alfa</t>
  </si>
  <si>
    <t>Electricista</t>
  </si>
  <si>
    <t>Ferretería Los Hebreos</t>
  </si>
  <si>
    <t>Ferretería Los 3 Hermanos</t>
  </si>
  <si>
    <t>Compra de Cloro</t>
  </si>
  <si>
    <t>Pago de ASINORLU</t>
  </si>
  <si>
    <t>Planilla de Transportistas</t>
  </si>
  <si>
    <t>Gasolinera Puma</t>
  </si>
  <si>
    <t>Suministros de Morazán</t>
  </si>
  <si>
    <t>Planilla de Coordinadores</t>
  </si>
  <si>
    <t>Compra de Pólvora</t>
  </si>
  <si>
    <t>Multisuper Familiar</t>
  </si>
  <si>
    <t>Ferretería Alfa</t>
  </si>
  <si>
    <t>Ramater/Madisal</t>
  </si>
  <si>
    <t>Planilla de Arbitros Futbol Sala</t>
  </si>
  <si>
    <t>Pago de Banda (Fiestas Patronales El Coyol)</t>
  </si>
  <si>
    <t>Becas UNIVO</t>
  </si>
  <si>
    <t>Construele, S.A. de C.V.</t>
  </si>
  <si>
    <t>José Ismael Díaz.</t>
  </si>
  <si>
    <t>ENERO 2020</t>
  </si>
  <si>
    <t>Cetexsal, S.A. de C.V.</t>
  </si>
  <si>
    <t>"FODES DE DESARROLLO SOCIAL 2%".</t>
  </si>
  <si>
    <t>Banco Hipotecario S.A.</t>
  </si>
  <si>
    <t>FECHA DE APERTURA: 13/02/2020</t>
  </si>
  <si>
    <t>00620004603</t>
  </si>
  <si>
    <t>00620004611</t>
  </si>
  <si>
    <t>00620004620</t>
  </si>
  <si>
    <t>00620004638</t>
  </si>
  <si>
    <t>00620004646</t>
  </si>
  <si>
    <t>00620004654</t>
  </si>
  <si>
    <t>00620004662</t>
  </si>
  <si>
    <t>00620004670</t>
  </si>
  <si>
    <r>
      <rPr>
        <b/>
        <sz val="16"/>
        <color rgb="FF002060"/>
        <rFont val="Arial Narrow"/>
        <family val="2"/>
      </rPr>
      <t>BANCO:</t>
    </r>
    <r>
      <rPr>
        <b/>
        <sz val="16"/>
        <color rgb="FF002060"/>
        <rFont val="Britannic Bold"/>
        <family val="2"/>
      </rPr>
      <t xml:space="preserve"> </t>
    </r>
    <r>
      <rPr>
        <b/>
        <u/>
        <sz val="16"/>
        <color rgb="FF002060"/>
        <rFont val="Britannic Bold"/>
        <family val="2"/>
      </rPr>
      <t>HIPOTECARIO</t>
    </r>
  </si>
  <si>
    <t>00620004697</t>
  </si>
  <si>
    <t>00620004700</t>
  </si>
  <si>
    <t>FODES DE DESARROLLO SOCIAL 2%.</t>
  </si>
  <si>
    <t>MANTENIMIENTO Y AMPLIACIÓN DEL SISTEMA DE ALUMBRADO PÚBLICO OSICALA 2020.</t>
  </si>
  <si>
    <t>MANTENIMIENTO Y REPARACIÓN DEL SISTEMA DE AGUA POTABLE, OSICALA 2020.</t>
  </si>
  <si>
    <t>MANTENIMIENTO Y REPARACIÓN DEL SISTEMA DE AGUAS NEGRAS Y GRISES, OSICALA 2020.</t>
  </si>
  <si>
    <t>JORNADAS DE SANEAMIENTO Y CAMPAÑAS PREVENTIVAS CONTRA VENTORES E INSECTOS NOCIVOS A LA SALUD HUMANA, OSICALA 2020.</t>
  </si>
  <si>
    <t>PROYECTO DE INTERES SOCIAL, CON APOYO DE MATERIALES DE URGENCIA PARA VIVIENDA Y SERVICIOS BASICOS A PERSONAS DE COMPROBADOS ESCASOS RECURSOS ECONOMICOS, OSICALA 2020.</t>
  </si>
  <si>
    <t>INVERSION PARA LA UNIDAD DE LA NIÑEZ, ADOLESCENCIA, JUVENTUD, ADULTO MAYOR Y CONVIVENCIA SOCIAL, OSICALA 2020.</t>
  </si>
  <si>
    <t>RECOLECCION, MANEJO Y DISPOSICION DE LOS DESECHOS SOLIDOS, OSICALA 2020.</t>
  </si>
  <si>
    <t>MANTENIMIENTO Y REPARACIONES A RETROEXCAVADORA Y CAMION DE SERVICIOS EXTERNOS, OSICALA 2020.</t>
  </si>
  <si>
    <t>PROYECTO PARA EL FOMENTO DE LA RECREACION, CULTURA Y DEPORTES, OSICALA 2020.</t>
  </si>
  <si>
    <t>CELEBRACION DE ACTIVIDADES PARA LA CONSERVACION DE PRINCIPIOS Y RAICES CULTURALES QUE SON PATRIMONIO AUTOCTONO Y SOCIAL EN LAS COMUNIDADES DE OSICALA 2020.</t>
  </si>
  <si>
    <t>APOYO Y ESTIMULO A LA ECONOMIA FAMILIAR DE PEQUEÑOS PRODUCTORES DE GRANOS BASICOS Y GANADO VACUNO.</t>
  </si>
  <si>
    <t>00620004760</t>
  </si>
  <si>
    <r>
      <t xml:space="preserve">FECHA DE APERTURA: </t>
    </r>
    <r>
      <rPr>
        <b/>
        <u/>
        <sz val="13"/>
        <color rgb="FF002060"/>
        <rFont val="Arial Narrow"/>
        <family val="2"/>
      </rPr>
      <t>17/02/2020</t>
    </r>
  </si>
  <si>
    <t>00620004778</t>
  </si>
  <si>
    <t>00620004786</t>
  </si>
  <si>
    <t>"ALCALDIA MUNICIPAL DE OSICALA/FONDOS AJENOS EN CUSTODIA, PAGO A CUENTA DE IMPUESTO RETENIDO, OSICALA 2020".</t>
  </si>
  <si>
    <t>00620004794</t>
  </si>
  <si>
    <t>MANTENIMIENTO A CAMINOS VECINALES Y CALLES TERCIARIAS CON CHAPEO Y BACHEO, OSICALA 2020.</t>
  </si>
  <si>
    <t>PROGRAMA MUNICIPAL DE BECAS Y ASISTENCIA A ESTUDIANTES DE EDUCACION ESPECIAL, A PERSONAS DE ESCASOS RECURSOS ECONOMICOS EN LOS NIVELES DE EDUCACION MEDIA Y SUPERIOR, OSICALA 2020.</t>
  </si>
  <si>
    <t>REPARACIONES DE URGENCIA EN INFRAESTRUCTURA Y DOTACION DE PEQUEÑA INFRAESTRUCTURA BASICA EN ENTIDADES GUBERNAMENTALES Y ONG'S SOCIALES DE OSICALA 2020</t>
  </si>
  <si>
    <t>ALCALDIA MUNICIPAL DE OSICALA/FONDOS AJENOS EN CUSTODIA, PAGO A CUENTA DE IMPUESTO RETENIDO, OSICALA 2020.</t>
  </si>
  <si>
    <t>00620004689</t>
  </si>
  <si>
    <t>FEBRERO 2020</t>
  </si>
  <si>
    <t>001</t>
  </si>
  <si>
    <t>002</t>
  </si>
  <si>
    <r>
      <t xml:space="preserve">Apertura de Cuenta Corriente en el Banco Hipotecario para manejo de los fondos durante la ejecución del Proyecto: </t>
    </r>
    <r>
      <rPr>
        <b/>
        <sz val="10"/>
        <color theme="1"/>
        <rFont val="Arial Narrow"/>
        <family val="2"/>
      </rPr>
      <t>"Mejoramiento de Calle con Concreteado sobre Empedrado Existente, Empedrado Fraguado con Superficie Terminada de Concreto y Canaleta de Mampostería de Piedra en Calle a Caserío Los Peraza, Cantón Agua Zarca, Municipio de Osicala, Departamento de Morazán".</t>
    </r>
  </si>
  <si>
    <t>Construcción y Supervisión de Obras Civiles, S.A. de C.V.</t>
  </si>
  <si>
    <r>
      <t xml:space="preserve">Pago de Factura N° 0055 a "Construcción y Supervisión de Obras Civiles, S.A. de C.V.", por Servicios de Formulación de Carpeta Técnica del Proyecto: </t>
    </r>
    <r>
      <rPr>
        <b/>
        <sz val="10"/>
        <color theme="1"/>
        <rFont val="Arial Narrow"/>
        <family val="2"/>
      </rPr>
      <t>"Construcción  de Calle de Concreto Hidráulico Terminado y Obra de Drenaje en Colonia Nueva de Caserío Pueblo  Viejo en Cantón Agua Zarca, Municipio de Osicala, Departamento de Morazán".</t>
    </r>
  </si>
  <si>
    <t>00620005049</t>
  </si>
  <si>
    <t>MEJORAMIENTO DE CALLE CON CONCRETEADO SOBRE EMPEDRADO EXISTENTE, EMPEDRADO FRAGUADO CON SUPERFICIE TERMINADA DE CONCRETO Y CANALETA DE MAMPOSTERÍA DE PIEDRA EN CALLE A CASERÍO LOS PERAZA, CANTÓN AGUA ZARCA, MUNICIPIO DE OSICALA, DEPARTAMENTO DE MORAZÁN.</t>
  </si>
  <si>
    <r>
      <t xml:space="preserve">N/A por traslado de fondos de la </t>
    </r>
    <r>
      <rPr>
        <b/>
        <sz val="10"/>
        <color theme="1"/>
        <rFont val="Arial Narrow"/>
        <family val="2"/>
      </rPr>
      <t>Cuenta N° 140000718 "Desembolso de Financiamiento para la Ejecución de Proyectos de Infraestructura Comunitaria Año 2019"</t>
    </r>
    <r>
      <rPr>
        <sz val="10"/>
        <color theme="1"/>
        <rFont val="Arial Narrow"/>
        <family val="2"/>
      </rPr>
      <t>, para pago de para pago de Supervisión del proyecto.</t>
    </r>
  </si>
  <si>
    <t>Inversiones Quintanilla Robles, S.A. de C.V.</t>
  </si>
  <si>
    <r>
      <t xml:space="preserve">Pago de Factura N° 0055 a "Inversiones Quintanilla Robles, S.A. de C.V.", por Servicios de Formulación de Carpeta Técnica del Proyecto: </t>
    </r>
    <r>
      <rPr>
        <b/>
        <sz val="10"/>
        <color theme="1"/>
        <rFont val="Arial Narrow"/>
        <family val="2"/>
      </rPr>
      <t>"Reparación de Tramos de Calle hacia El Guasmal, en Cantón Huilihuiste, Municipio de Osicala, Departamento de Morazán".</t>
    </r>
  </si>
  <si>
    <t>00620004719</t>
  </si>
  <si>
    <t>00620005090</t>
  </si>
  <si>
    <t>FECHA DE APERTURA: 11/03/2020</t>
  </si>
  <si>
    <t>"FODES 25%".</t>
  </si>
  <si>
    <t>"FODES 75%".</t>
  </si>
  <si>
    <t>00620005081</t>
  </si>
  <si>
    <t>FODES 25%</t>
  </si>
  <si>
    <t>FODES 75%</t>
  </si>
  <si>
    <t>Karina Elizabeth Villatoro Fernández.</t>
  </si>
  <si>
    <t>N/A por traslado fondos de la Cuenta N° 140000121 "Fodes 25%" del Banco Promerica.</t>
  </si>
  <si>
    <t>N/C por compra de chequera de 100 unidades.</t>
  </si>
  <si>
    <t>MARZO 2020</t>
  </si>
  <si>
    <r>
      <t xml:space="preserve">Transferencia a la </t>
    </r>
    <r>
      <rPr>
        <b/>
        <sz val="10"/>
        <color theme="1"/>
        <rFont val="Arial Narrow"/>
        <family val="2"/>
      </rPr>
      <t>Cuenta Corriente No. 00620005049</t>
    </r>
    <r>
      <rPr>
        <sz val="10"/>
        <color theme="1"/>
        <rFont val="Arial Narrow"/>
        <family val="2"/>
      </rPr>
      <t xml:space="preserve"> del Proyecto: </t>
    </r>
    <r>
      <rPr>
        <b/>
        <sz val="10"/>
        <color theme="1"/>
        <rFont val="Arial Narrow"/>
        <family val="2"/>
      </rPr>
      <t>"Mejoramiento de Calle con Concreteado sobre Empedrado Existente, Empedrado Fraguado con Superficie Terminada de Concreto y Canaleta de Mampostería de Piedra en Calle a Caserío Los Peraza, Cantón Agua Zarca, Municipio de Osicala, Departamento de Morazán".</t>
    </r>
  </si>
  <si>
    <r>
      <t xml:space="preserve">N/A por Transferencia de la Cuenta </t>
    </r>
    <r>
      <rPr>
        <b/>
        <sz val="10"/>
        <color theme="1"/>
        <rFont val="Arial Narrow"/>
        <family val="2"/>
      </rPr>
      <t xml:space="preserve">140000120 Fodes 75%, </t>
    </r>
    <r>
      <rPr>
        <sz val="10"/>
        <color theme="1"/>
        <rFont val="Arial Narrow"/>
        <family val="2"/>
      </rPr>
      <t xml:space="preserve">correspondiente a la </t>
    </r>
    <r>
      <rPr>
        <b/>
        <sz val="10"/>
        <color theme="1"/>
        <rFont val="Arial Narrow"/>
        <family val="2"/>
      </rPr>
      <t>Asignación Fodes 2%</t>
    </r>
    <r>
      <rPr>
        <sz val="10"/>
        <color theme="1"/>
        <rFont val="Arial Narrow"/>
        <family val="2"/>
      </rPr>
      <t xml:space="preserve"> del mes de </t>
    </r>
    <r>
      <rPr>
        <b/>
        <sz val="10"/>
        <color theme="1"/>
        <rFont val="Arial Narrow"/>
        <family val="2"/>
      </rPr>
      <t>Marzo</t>
    </r>
    <r>
      <rPr>
        <sz val="10"/>
        <color theme="1"/>
        <rFont val="Arial Narrow"/>
        <family val="2"/>
      </rPr>
      <t xml:space="preserve"> del año dos mil veinte</t>
    </r>
    <r>
      <rPr>
        <b/>
        <sz val="10"/>
        <color theme="1"/>
        <rFont val="Arial Narrow"/>
        <family val="2"/>
      </rPr>
      <t>.</t>
    </r>
  </si>
  <si>
    <t>Planilla de Dietas (Líquido)</t>
  </si>
  <si>
    <t>ISR Planilla de Dietas</t>
  </si>
  <si>
    <t>Planilla de Salarios (Líquido)</t>
  </si>
  <si>
    <t>Créditos descontados en planilla</t>
  </si>
  <si>
    <t>Planilla AFP Confía</t>
  </si>
  <si>
    <t>Planilla IPSFA</t>
  </si>
  <si>
    <t>Planilla ISSS Empleados</t>
  </si>
  <si>
    <t>Planilla ISSS Concejales</t>
  </si>
  <si>
    <t>ABRIL 2020</t>
  </si>
  <si>
    <t>ALUMBRADO PUBLICO</t>
  </si>
  <si>
    <r>
      <t xml:space="preserve">N/A por traslado fondos de la </t>
    </r>
    <r>
      <rPr>
        <b/>
        <sz val="10"/>
        <color theme="1"/>
        <rFont val="Arial Narrow"/>
        <family val="2"/>
      </rPr>
      <t>Cuenta N° 140000121 "Fodes 25%"</t>
    </r>
    <r>
      <rPr>
        <sz val="10"/>
        <color theme="1"/>
        <rFont val="Arial Narrow"/>
        <family val="2"/>
      </rPr>
      <t xml:space="preserve"> del Banco Promerica.</t>
    </r>
  </si>
  <si>
    <t>ASINORLU</t>
  </si>
  <si>
    <t>Juan Edilberto Rodríguez Fernandez.</t>
  </si>
  <si>
    <t>Pago por la compra de repuestos, servicios de mantenimiento, reparación, sondeo y limpieza de radiador del vehículo Placa N° 9-888, propiedad de la Alcaldía Municipal de Osicala.</t>
  </si>
  <si>
    <t>Kevin Alcides Díaz Nolasco.</t>
  </si>
  <si>
    <t>Mantto. Aires Acondicionados</t>
  </si>
  <si>
    <t>Agro-Veterinaria El Corral (Compra de Abono) 09-12-2020</t>
  </si>
  <si>
    <t>Pago de Préstamo "Retenciones Renta"</t>
  </si>
  <si>
    <t>Suministros de Morazán (Compra de Llantas"</t>
  </si>
  <si>
    <t>Pago de Préstamo "Fodes Desarrollo Social 2%"</t>
  </si>
  <si>
    <t>Compra de Mascarillas (Onán)</t>
  </si>
  <si>
    <t>ADOQUINADO DE TRAMO DE PROLONGACIÓN FINAL CALLE NATIVIDAD MAJANO PONIENTE EN EL SECTOR DE LA IGLESIA ASAMBLEAS DE DIOS, EN BARRIO SAN RAFAEL, MUNICIPIO DE OSICALA, DEPARTAMENTO DE MORAZÁN.</t>
  </si>
  <si>
    <t>Ferretería Los Hebreos (Emergencia COVID-19)</t>
  </si>
  <si>
    <t>Multisuper Familiar (Emergencia COVID-19)</t>
  </si>
  <si>
    <t>Ferreteria Los Hebreos</t>
  </si>
  <si>
    <t>Alumbrado Público</t>
  </si>
  <si>
    <t>Ferretería Los Hebreos (Enero-Marzo 2020)</t>
  </si>
  <si>
    <t>Ferreteria Alicía María</t>
  </si>
  <si>
    <t>Planilla Educador@s (Febrero-Marzo)</t>
  </si>
  <si>
    <t>Personal Eventual (Fines de Semana de Mayo)</t>
  </si>
  <si>
    <t>Ferreteria Alicía María (Lámina y Otros)</t>
  </si>
  <si>
    <t>Transporte Donación - MAG (Emergencia COVID-19)</t>
  </si>
  <si>
    <t>Agro-Veterinaria El Corral</t>
  </si>
  <si>
    <t>Pago de Planilla</t>
  </si>
  <si>
    <t>Ferretería Los Hebreos (Abril 2020)</t>
  </si>
  <si>
    <t>Becas UES</t>
  </si>
  <si>
    <t>Becas INO</t>
  </si>
  <si>
    <t>Becas Escuela de Educación Especial</t>
  </si>
  <si>
    <t>CONCRETO HIDRÁULICO EN CALLE DE COMUNIDAD EL ESPINO DEL CASERÍO LLANO ALEGRE, CANTÓN CERRO EL COYOL, MUNICIPIO DE OSICALA, DEPARTAMENTO DE MORAZÁN.</t>
  </si>
  <si>
    <t>TOTAL</t>
  </si>
  <si>
    <t>DETALLE</t>
  </si>
  <si>
    <t>GASTOS TOTALES</t>
  </si>
  <si>
    <t>DISPONIBLE SEGÚN LIBROS</t>
  </si>
  <si>
    <t>Gradas en cancha</t>
  </si>
  <si>
    <t>Banco Hipotecario, S.A.</t>
  </si>
  <si>
    <t>Comisión por Certificación de Cheque N° 0000004 a nombre de Empresa Eléctrica de Oriente, por un monto de $ 2,548.17.</t>
  </si>
  <si>
    <t>Compra de Mascarillas (Lisseth 1,123: Hilda 75)</t>
  </si>
  <si>
    <t>MAYO 2020</t>
  </si>
  <si>
    <r>
      <t xml:space="preserve">Pago de factura por servicios de energía eléctrica correspondiente al mes de </t>
    </r>
    <r>
      <rPr>
        <b/>
        <sz val="10"/>
        <color theme="1"/>
        <rFont val="Arial Narrow"/>
        <family val="2"/>
      </rPr>
      <t>Mayo</t>
    </r>
    <r>
      <rPr>
        <sz val="10"/>
        <color theme="1"/>
        <rFont val="Arial Narrow"/>
        <family val="2"/>
      </rPr>
      <t xml:space="preserve"> del año dos mil veinte.</t>
    </r>
  </si>
  <si>
    <t>planilla</t>
  </si>
  <si>
    <t>Galvanissa (Lámina)</t>
  </si>
  <si>
    <t>Galvanissa (Techo Pueblo Viejo)</t>
  </si>
  <si>
    <t>Comisión por Certificación de Cheque N° 0000009 a nombre de Empresa Eléctrica de Oriente, por un monto de $ 1,059.68.</t>
  </si>
  <si>
    <r>
      <t xml:space="preserve">N/A por Transferencia de la Cuenta </t>
    </r>
    <r>
      <rPr>
        <b/>
        <sz val="10"/>
        <color theme="1"/>
        <rFont val="Arial Narrow"/>
        <family val="2"/>
      </rPr>
      <t xml:space="preserve">140000120 Fodes 75%, </t>
    </r>
    <r>
      <rPr>
        <sz val="10"/>
        <color theme="1"/>
        <rFont val="Arial Narrow"/>
        <family val="2"/>
      </rPr>
      <t xml:space="preserve">correspondiente a la </t>
    </r>
    <r>
      <rPr>
        <b/>
        <sz val="10"/>
        <color theme="1"/>
        <rFont val="Arial Narrow"/>
        <family val="2"/>
      </rPr>
      <t>Asignación Fodes 2%</t>
    </r>
    <r>
      <rPr>
        <sz val="10"/>
        <color theme="1"/>
        <rFont val="Arial Narrow"/>
        <family val="2"/>
      </rPr>
      <t xml:space="preserve"> del mes de </t>
    </r>
    <r>
      <rPr>
        <b/>
        <sz val="10"/>
        <color theme="1"/>
        <rFont val="Arial Narrow"/>
        <family val="2"/>
      </rPr>
      <t>Mayo</t>
    </r>
    <r>
      <rPr>
        <sz val="10"/>
        <color theme="1"/>
        <rFont val="Arial Narrow"/>
        <family val="2"/>
      </rPr>
      <t xml:space="preserve"> del año dos mil veinte</t>
    </r>
    <r>
      <rPr>
        <b/>
        <sz val="10"/>
        <color theme="1"/>
        <rFont val="Arial Narrow"/>
        <family val="2"/>
      </rPr>
      <t>.</t>
    </r>
  </si>
  <si>
    <r>
      <t xml:space="preserve">Transferencia a la </t>
    </r>
    <r>
      <rPr>
        <b/>
        <sz val="10"/>
        <rFont val="Arial Narrow"/>
        <family val="2"/>
      </rPr>
      <t>Cuenta N° 00620005081 "Fodes 75%"</t>
    </r>
    <r>
      <rPr>
        <sz val="10"/>
        <rFont val="Arial Narrow"/>
        <family val="2"/>
      </rPr>
      <t xml:space="preserve"> del Banco Hipotecario, por </t>
    </r>
    <r>
      <rPr>
        <b/>
        <sz val="10"/>
        <rFont val="Arial Narrow"/>
        <family val="2"/>
      </rPr>
      <t>Préstamo Interno</t>
    </r>
    <r>
      <rPr>
        <sz val="10"/>
        <rFont val="Arial Narrow"/>
        <family val="2"/>
      </rPr>
      <t>, autorizado por el Concejo Municipal, según Acuerdo Número Siete, Acta Número Diez, Sesión realizada el 28/05/2020.</t>
    </r>
  </si>
  <si>
    <r>
      <t xml:space="preserve">Apertura de Cuenta Corriente en el Banco Hipotecario para el manejo de fondos durante la ejecución del Proyecto: </t>
    </r>
    <r>
      <rPr>
        <b/>
        <sz val="10"/>
        <color theme="1"/>
        <rFont val="Arial Narrow"/>
        <family val="2"/>
      </rPr>
      <t>"Reparación de Tramos de Calle hacia El Guasmal en Cantón Huilihuiste, Municipio de Osicala, Departamento de Morazán".</t>
    </r>
  </si>
  <si>
    <r>
      <t xml:space="preserve">Pago de Factura N° 11720 a "MARLA'S Estación de Servicio Puma Osicala", por la compra de Combustible utilizado por los Pick Ups Nacional Doble Cabina Placas N° 9-888 y N° 7-372 a disposición del municipio, durante el mes de </t>
    </r>
    <r>
      <rPr>
        <b/>
        <sz val="10"/>
        <color theme="1"/>
        <rFont val="Arial Narrow"/>
        <family val="2"/>
      </rPr>
      <t>Mayo</t>
    </r>
    <r>
      <rPr>
        <sz val="10"/>
        <color theme="1"/>
        <rFont val="Arial Narrow"/>
        <family val="2"/>
      </rPr>
      <t xml:space="preserve"> del año dos mil veinte.</t>
    </r>
  </si>
  <si>
    <t>Fidel Arnoldo Rodríguez Alfaro.</t>
  </si>
  <si>
    <t>Pago por trabajos de mantenimiento y reparación por fallas en motor, radiador y enfriador de aceite del vehículo Placa N° 9-888, propiedad de la Alcaldía Municipal de Osicala.</t>
  </si>
  <si>
    <t>Pago de Factura N° _________ a "Suministros de Morazán", por la compra de cuatro llantas para el  vehículo Placa N° 7-372, propiedad de la Alcaldía Municipal de Osicala.</t>
  </si>
  <si>
    <t>Pago de Facturas N° 00013-00014 a "Aire Global Climatizado", por servicios de mantenimiento preventivo de aires acondicionados ubicados en las Oficinas Administrativas de la Alcaldía Municipal de esta ciudad.</t>
  </si>
  <si>
    <t>FECHA DE APERTURA: 08/06/2020</t>
  </si>
  <si>
    <t>140000778</t>
  </si>
  <si>
    <t>"FONDOS PARA ATENDER NECESIDADES PRIORITARIAS Y PROYECTOS DERIVADOS DE LA EMERGENCIA POR COVID-19 Y POR LA ALERTA ROJA POR LA TORMENTA AMANDA".</t>
  </si>
  <si>
    <t>00620005421</t>
  </si>
  <si>
    <t>00620005413</t>
  </si>
  <si>
    <t>REPARACIÓN, MANTENIMIENTO Y CONSTRUCCIÓN DE BIENES MUNICIPALES DE LA CIUDAD DE OSICALA, DEPARTAMENTO DE MORAZÁN.</t>
  </si>
  <si>
    <t>REPARACIÓN DE TRAMOS DE CALLE HACIA EL GUASMAL EN CANTÓN HUILIHUISTE, MUNICIPIO DE OSICALA, DEPARTAMENTO DE MORAZÁN.</t>
  </si>
  <si>
    <t>FONDOS PARA ATENDER NECESIDADES PRIORITARIAS Y PROYECTOS DERIVADOS DE LA EMERGENCIA POR COVID-19 Y POR LA ALERTA ROJA POR LA TORMENTA AMANDA.</t>
  </si>
  <si>
    <t>RECONSTRUCCIÓN TOTAL O PARCIAL DE VIVIENDAS A PERSONAS DE ESCASOS RECURSOS, RECONSTRUCCIÓN O CONSTRUCCIÓN DE MUROS DE MAMPOSTERÍA, CUNETAS, BADENES, Y OBRAS DE MITIGACIÓN Y DE REFORESTACIÓN QUE COLAPSARON O FUERON DAÑADOS POR LA TORMENTA AMANDA.</t>
  </si>
  <si>
    <t>"RECONSTRUCCIÓN TOTAL O PARCIAL DE VIVIENDAS A PERSONAS DE ESCASOS RECURSOS, RECONSTRUCCIÓN O CONSTRUCCIÓN DE MUROS DE MAMPOSTERÍA, CUNETAS, BADENES, Y OBRAS DE MITIGACIÓN Y DE REFORESTACIÓN QUE COLAPSARON O FUERON DAÑADOS POR LA TORMENTA AMANDA".</t>
  </si>
  <si>
    <t>BANCO DE FOMENTO AGROPECUARIO</t>
  </si>
  <si>
    <t>FECHA DE REVISION: _________________</t>
  </si>
  <si>
    <t>"ASISTENCIA HUMANITARIA CON ALIMENTACIÓN Y ADQUISICIÓN DE PRODUCTOS DE HIGIENIZACIÓN COMO MEDIDAS PREVENTIVAS AL COVID-19".</t>
  </si>
  <si>
    <r>
      <t xml:space="preserve">N/A por Transferencia de la Cuenta </t>
    </r>
    <r>
      <rPr>
        <b/>
        <sz val="10"/>
        <color theme="1"/>
        <rFont val="Arial Narrow"/>
        <family val="2"/>
      </rPr>
      <t>140000778 "FONDOS PARA ATENDER NECESIDADES PRIORITARIAS Y PROYECTOS DERIVADOS DE LA EMERGENCIA POR COVID-19 Y POR LA ALERTA ROJA POR LA TORMENTA AMANDA".</t>
    </r>
  </si>
  <si>
    <t>Ingesal, S.A. de C.V.</t>
  </si>
  <si>
    <r>
      <t xml:space="preserve">Pago de Factura N° 0018 a "Ingesal, S.A. de C.V.", por Servicios de Formulación de Carpeta Técnica del Proyecto: </t>
    </r>
    <r>
      <rPr>
        <b/>
        <sz val="10"/>
        <color theme="1"/>
        <rFont val="Arial Narrow"/>
        <family val="2"/>
      </rPr>
      <t>"Mejoramiento de Tramo de Calle con Empedrado Fraguado y Canaleta con Mampostería de Piedra, y Reparaciones de Tramo con Superficie de Concreto en Calle del Caserío Los Hernández del Cantón Cerro El Coyol, Municipio de Osicala, Departamento de Morazán".</t>
    </r>
  </si>
  <si>
    <t>Electrolab Medic, S.A. de C.V.</t>
  </si>
  <si>
    <t>Pago de Factura N° ________ a "Electrolab Medic, S.A. de C.V.", por la compra de termómetros y equipo de seguridad, como una de las acciones impulsadas por el Comité Municipal para la prevención, durante la Emergencia Nacional decretada por el Gobierno Central debido a la pandemia del Covid-19.</t>
  </si>
  <si>
    <t>140000781</t>
  </si>
  <si>
    <t>FECHA DE APERTURA: 15/06/2020</t>
  </si>
  <si>
    <t>Juan Edilberto Rodríguez Fernández.</t>
  </si>
  <si>
    <t>Pago por la compra de aditivos y refrigerantes para el vehículo Placa N° 9-888, propiedad de la Alcaldía Municipal de Osicala.</t>
  </si>
  <si>
    <t>006</t>
  </si>
  <si>
    <t>JUNIO 2020</t>
  </si>
  <si>
    <t>Remesa por ingresos de este día.</t>
  </si>
  <si>
    <t>100-240-700465-1</t>
  </si>
  <si>
    <r>
      <t xml:space="preserve">Pago de Factura N° 13462 a "MARLA'S Estación de Servicio Puma Osicala", por la compra de Combustible utilizado por los Pick Ups Nacional Doble Cabina Placas N° 9-888 y N° 7-372 a disposición del municipio, durante el mes de </t>
    </r>
    <r>
      <rPr>
        <b/>
        <sz val="10"/>
        <color theme="1"/>
        <rFont val="Arial Narrow"/>
        <family val="2"/>
      </rPr>
      <t>Junio</t>
    </r>
    <r>
      <rPr>
        <sz val="10"/>
        <color theme="1"/>
        <rFont val="Arial Narrow"/>
        <family val="2"/>
      </rPr>
      <t xml:space="preserve"> del año dos mil veinte.</t>
    </r>
  </si>
  <si>
    <r>
      <t xml:space="preserve">Pago de Facturas a "Distribuidora de Lubricantes y Combustibles", por la compra de Combustible utilizado por los Pick Ups Nacional Doble Cabina Placas N° 9-888 y N° 7-372 propiedad de la municipalidad, durante el mes de </t>
    </r>
    <r>
      <rPr>
        <b/>
        <sz val="10"/>
        <rFont val="Arial Narrow"/>
        <family val="2"/>
      </rPr>
      <t>Junio</t>
    </r>
    <r>
      <rPr>
        <sz val="10"/>
        <rFont val="Arial Narrow"/>
        <family val="2"/>
      </rPr>
      <t xml:space="preserve"> del año dos mil veinte.</t>
    </r>
  </si>
  <si>
    <r>
      <t xml:space="preserve">N/A por Transferencia de la Cuenta N° </t>
    </r>
    <r>
      <rPr>
        <b/>
        <sz val="10"/>
        <color theme="1"/>
        <rFont val="Arial Narrow"/>
        <family val="2"/>
      </rPr>
      <t>140000778 "FONDOS PARA ATENDER NECESIDADES PRIORITARIAS Y PROYECTOS DERIVADOS DE LA EMERGENCIA POR COVID-19 Y POR LA ALERTA ROJA POR LA TORMENTA AMANDA".</t>
    </r>
  </si>
  <si>
    <t>C.T.E. S.A. de C.V.</t>
  </si>
  <si>
    <r>
      <t xml:space="preserve">Pago de factura por servicios de telefonía fija e internet, correspondiente a los meses de </t>
    </r>
    <r>
      <rPr>
        <b/>
        <sz val="10"/>
        <rFont val="Arial Narrow"/>
        <family val="2"/>
      </rPr>
      <t>Febrero-Junio</t>
    </r>
    <r>
      <rPr>
        <sz val="10"/>
        <rFont val="Arial Narrow"/>
        <family val="2"/>
      </rPr>
      <t xml:space="preserve"> del año dos mil veinte.</t>
    </r>
  </si>
  <si>
    <t>00620005804</t>
  </si>
  <si>
    <t>MEJORAMIENTO DE TRAMO DE CALLE CON EMPEDRADO FRAGUADO Y CANALETA DE MAMPOSTERÍA DE PIEDRA EN CALLE DEL CASERÍO LOS HERNÁNDEZ DEL CANTÓN CERRO EL COYOL, MUNICIPIO DE OSICALA, DEL DEPARTAMENTO DE MORAZÁN.</t>
  </si>
  <si>
    <t>ASISTENCIA HUMANITARIA CON ALIMENTACIÓN Y ADQUISICIÓN DE PRODUCTOS DE HIGIENIZACIÓN COMO MEDIDAS PREVENTIVAS AL COVID-19.</t>
  </si>
  <si>
    <t>APOYO A LA ECONOMÍA DOMÉSTICA A MUJERES DEL MUNICIPIO DE OSICALA POR MEDIO DE LA CREACIÓN DE HUERTOS CASEROS AÑO 2020.</t>
  </si>
  <si>
    <t>COLOCACIÓN DE CONCRETO HIDRÁULICO Y CONSTRUCCIÓN DE BORDILLO EN TRAMO DE CALLE DE SECTOR "LOS CHIQUIRINES" DEL CASERÍO CHARAMO ABAJO, CANTÓN LA MONTAÑA, MUNICIPIO DE OSICALA, DEPARTAMENTO DE MORAZÁN.</t>
  </si>
  <si>
    <t>140000795</t>
  </si>
  <si>
    <t>140000794</t>
  </si>
  <si>
    <t xml:space="preserve">FONDOS EMERGENCIA    </t>
  </si>
  <si>
    <t>Fuente de Financiamiento:</t>
  </si>
  <si>
    <r>
      <t xml:space="preserve">Apertura de Cuenta Corriente en el Banco Cuscatlán, para el Manejo de Fondos durante la Ejecución del Proyecto denominado: </t>
    </r>
    <r>
      <rPr>
        <b/>
        <sz val="10"/>
        <color theme="1"/>
        <rFont val="Arial Narrow"/>
        <family val="2"/>
      </rPr>
      <t>"Construcción de Canaleta y Concreteado Hidráulico en Calle de Caserío La Loma Frente a Iglesia Asambleas de Dios "Aposento Alto", Caserío La Loma, Cantón Agua Zarca, Osicala, Morazán".</t>
    </r>
  </si>
  <si>
    <t>MEJORAMIENTO DE CALLE CON CONCRETO HIDRÁULICO, OBRA DE DRENAJE Y BADENES EN CASERÍO PUEBLO VIEJO, CANTÓN AGUA ZARCA, MUNICIPIO DE OSICALA, DEL DEPARTAMENTO DE MORAZÁN.</t>
  </si>
  <si>
    <t>CONSTRUCCIÓN DE CANALETA Y CONCRETEADO HIDRÁULICO EN CALLE DE CASERÍO LA LOMA FRENTE A IGLESIA ASAMBLEAS DE DIOS "APOSENTO ALTO", CASERÍO LA LOMA, CANTÓN AGUA ZARCA, OSICALA, MORAZÁN</t>
  </si>
  <si>
    <t>BANCO CUSCATLAN "CUENTAS CORRIENTES"</t>
  </si>
  <si>
    <t>BANCO CUSCATLAN       "CUENTAS CORRIENTES"</t>
  </si>
  <si>
    <r>
      <t xml:space="preserve">Transferencia a la </t>
    </r>
    <r>
      <rPr>
        <b/>
        <sz val="10"/>
        <color theme="1"/>
        <rFont val="Arial Narrow"/>
        <family val="2"/>
      </rPr>
      <t>Cuenta Corriente No. 00620005413</t>
    </r>
    <r>
      <rPr>
        <sz val="10"/>
        <color theme="1"/>
        <rFont val="Arial Narrow"/>
        <family val="2"/>
      </rPr>
      <t xml:space="preserve"> del Proyecto: </t>
    </r>
    <r>
      <rPr>
        <b/>
        <sz val="10"/>
        <color theme="1"/>
        <rFont val="Arial Narrow"/>
        <family val="2"/>
      </rPr>
      <t>"Reparación de Tramos de Calle hacia El Guasmal en Cantón Huilihuiste, Municipio de Osicala, Departamento de Morazán".</t>
    </r>
  </si>
  <si>
    <t>4940023691</t>
  </si>
  <si>
    <t>4940023705</t>
  </si>
  <si>
    <t>BANCO PROMERICA    "CUENTAS CORRIENTES"</t>
  </si>
  <si>
    <r>
      <rPr>
        <b/>
        <u/>
        <sz val="18"/>
        <color rgb="FFFF0000"/>
        <rFont val="Arial Narrow"/>
        <family val="2"/>
      </rPr>
      <t>Gastos</t>
    </r>
    <r>
      <rPr>
        <u/>
        <sz val="18"/>
        <color rgb="FFFF0000"/>
        <rFont val="Arial Narrow"/>
        <family val="2"/>
      </rPr>
      <t xml:space="preserve"> </t>
    </r>
    <r>
      <rPr>
        <b/>
        <u/>
        <sz val="18"/>
        <color rgb="FFFF0000"/>
        <rFont val="Arial Narrow"/>
        <family val="2"/>
      </rPr>
      <t>JULIO</t>
    </r>
    <r>
      <rPr>
        <sz val="18"/>
        <color rgb="FFFF0000"/>
        <rFont val="Arial Narrow"/>
        <family val="2"/>
      </rPr>
      <t xml:space="preserve"> </t>
    </r>
    <r>
      <rPr>
        <b/>
        <sz val="18"/>
        <color rgb="FFFF0000"/>
        <rFont val="Arial Narrow"/>
        <family val="2"/>
      </rPr>
      <t>Fondos Propios</t>
    </r>
  </si>
  <si>
    <t>Honorarios Jurídico (Abril)</t>
  </si>
  <si>
    <t>ISR Planilla Fondos Propios</t>
  </si>
  <si>
    <r>
      <rPr>
        <b/>
        <u/>
        <sz val="18"/>
        <color rgb="FF0000FF"/>
        <rFont val="Arial Narrow"/>
        <family val="2"/>
      </rPr>
      <t>Gastos</t>
    </r>
    <r>
      <rPr>
        <u/>
        <sz val="18"/>
        <color rgb="FF0000FF"/>
        <rFont val="Arial Narrow"/>
        <family val="2"/>
      </rPr>
      <t xml:space="preserve"> </t>
    </r>
    <r>
      <rPr>
        <b/>
        <u/>
        <sz val="18"/>
        <color rgb="FF0000FF"/>
        <rFont val="Arial Narrow"/>
        <family val="2"/>
      </rPr>
      <t>JULIO</t>
    </r>
    <r>
      <rPr>
        <sz val="18"/>
        <color rgb="FF0000FF"/>
        <rFont val="Arial Narrow"/>
        <family val="2"/>
      </rPr>
      <t xml:space="preserve"> </t>
    </r>
    <r>
      <rPr>
        <b/>
        <u/>
        <sz val="18"/>
        <color rgb="FF0000FF"/>
        <rFont val="Arial Narrow"/>
        <family val="2"/>
      </rPr>
      <t>FODES 25%</t>
    </r>
  </si>
  <si>
    <t>ISR Planilla de Salarios</t>
  </si>
  <si>
    <t>Servicio Energía Eléctrica</t>
  </si>
  <si>
    <t>Servicio Telefonía</t>
  </si>
  <si>
    <t>Servicio de Internet</t>
  </si>
  <si>
    <r>
      <t xml:space="preserve">Transferencia la </t>
    </r>
    <r>
      <rPr>
        <b/>
        <sz val="10"/>
        <rFont val="Arial Narrow"/>
        <family val="2"/>
      </rPr>
      <t>Cuenta N° 140000121 "Fodes 25%"</t>
    </r>
    <r>
      <rPr>
        <sz val="10"/>
        <rFont val="Arial Narrow"/>
        <family val="2"/>
      </rPr>
      <t>,  por Préstamo Interno autorizado por el Concejo Municipal, según Acuerdo Número Uno, Acta Número Catorce, Sesión realizada el 29-11-2020.</t>
    </r>
  </si>
  <si>
    <r>
      <t xml:space="preserve">Transferencia la </t>
    </r>
    <r>
      <rPr>
        <b/>
        <sz val="10"/>
        <rFont val="Arial Narrow"/>
        <family val="2"/>
      </rPr>
      <t>Cuenta N° 140000407 "Fondos Propios"</t>
    </r>
    <r>
      <rPr>
        <sz val="10"/>
        <rFont val="Arial Narrow"/>
        <family val="2"/>
      </rPr>
      <t>,  por Préstamo Interno autorizado por el Concejo Municipal, según Acuerdo Número Uno, Acta Número Catorce, Sesión realizada el 29-11-2020.</t>
    </r>
  </si>
  <si>
    <t>140000805</t>
  </si>
  <si>
    <t>FOMENTO Y ESTÍMULO A LA ACTIVIDAD AGRÍCOLA FAMILIAR, CON APORTE DE FERTILIZANTES E INSUMOS, OSICALA 2020.</t>
  </si>
  <si>
    <t>JULIO 2020</t>
  </si>
  <si>
    <r>
      <t xml:space="preserve">Transferencia a la </t>
    </r>
    <r>
      <rPr>
        <b/>
        <sz val="10"/>
        <color theme="1"/>
        <rFont val="Arial Narrow"/>
        <family val="2"/>
      </rPr>
      <t>Cuenta Corriente No. 4940023705</t>
    </r>
    <r>
      <rPr>
        <sz val="10"/>
        <color theme="1"/>
        <rFont val="Arial Narrow"/>
        <family val="2"/>
      </rPr>
      <t xml:space="preserve"> del Proyecto: </t>
    </r>
    <r>
      <rPr>
        <b/>
        <sz val="10"/>
        <color theme="1"/>
        <rFont val="Arial Narrow"/>
        <family val="2"/>
      </rPr>
      <t>"Construcción de Canaleta y Concreteado Hidráulico en Calle de Caserío La Loma Frente a Iglesia Asambleas de Dios "Aposento Alto", Caserío La Loma, Cantón Agua Zarca, Osicala, Morazán".</t>
    </r>
  </si>
  <si>
    <r>
      <t xml:space="preserve">Pago de factura por servicios de energía eléctrica correspondiente al mes de </t>
    </r>
    <r>
      <rPr>
        <b/>
        <sz val="10"/>
        <color theme="1"/>
        <rFont val="Arial Narrow"/>
        <family val="2"/>
      </rPr>
      <t>Julio</t>
    </r>
    <r>
      <rPr>
        <sz val="10"/>
        <color theme="1"/>
        <rFont val="Arial Narrow"/>
        <family val="2"/>
      </rPr>
      <t xml:space="preserve"> del año dos mil veinte.</t>
    </r>
  </si>
  <si>
    <r>
      <t xml:space="preserve">Transferencia a la </t>
    </r>
    <r>
      <rPr>
        <b/>
        <sz val="10"/>
        <rFont val="Arial Narrow"/>
        <family val="2"/>
      </rPr>
      <t>Cuenta N° 00620004794 "Fondos Ajenos en Custodia, Pago a Cuenta de Impuesto Retenido, Osicala 2020"</t>
    </r>
    <r>
      <rPr>
        <sz val="10"/>
        <rFont val="Arial Narrow"/>
        <family val="2"/>
      </rPr>
      <t xml:space="preserve">, para poder efectuar el Pago del Impuesto sobre la Renta, retenido durante el mes de </t>
    </r>
    <r>
      <rPr>
        <b/>
        <sz val="10"/>
        <rFont val="Arial Narrow"/>
        <family val="2"/>
      </rPr>
      <t>Agosto</t>
    </r>
    <r>
      <rPr>
        <sz val="10"/>
        <rFont val="Arial Narrow"/>
        <family val="2"/>
      </rPr>
      <t xml:space="preserve"> del año dos mil veinte.</t>
    </r>
  </si>
  <si>
    <r>
      <t xml:space="preserve">Pago de Factura N° 4469 a "Cetexsal, S.A. de C.V.", por la compra de agua para consumo de los empleados y usuarios que visitan la Alcaldía Municipal de Osicala, suministrada durante el mes de </t>
    </r>
    <r>
      <rPr>
        <b/>
        <sz val="10"/>
        <rFont val="Arial Narrow"/>
        <family val="2"/>
      </rPr>
      <t>Julio</t>
    </r>
    <r>
      <rPr>
        <sz val="10"/>
        <rFont val="Arial Narrow"/>
        <family val="2"/>
      </rPr>
      <t xml:space="preserve"> del año dos mil veinte.</t>
    </r>
  </si>
  <si>
    <t>Emma Isolina Martínez.</t>
  </si>
  <si>
    <t>Pago de Factura N° 40920 a "Copiadoras de El Salvador, S.A. de C.V.", por la compra cuatro toner TK-3182 para la Fotocopiadora Marca Ecosys M3866 IDN, utilizada en las Oficinas Administrativas de la Alcaldía Municipal de esta ciudad.</t>
  </si>
  <si>
    <r>
      <rPr>
        <b/>
        <u/>
        <sz val="18"/>
        <color rgb="FF0000FF"/>
        <rFont val="Arial Narrow"/>
        <family val="2"/>
      </rPr>
      <t>Gastos</t>
    </r>
    <r>
      <rPr>
        <u/>
        <sz val="18"/>
        <color rgb="FF0000FF"/>
        <rFont val="Arial Narrow"/>
        <family val="2"/>
      </rPr>
      <t xml:space="preserve"> </t>
    </r>
    <r>
      <rPr>
        <b/>
        <u/>
        <sz val="18"/>
        <color rgb="FF0000FF"/>
        <rFont val="Arial Narrow"/>
        <family val="2"/>
      </rPr>
      <t>AGOSTO - SALARIOS -</t>
    </r>
    <r>
      <rPr>
        <u/>
        <sz val="18"/>
        <color rgb="FF0000FF"/>
        <rFont val="Arial Narrow"/>
        <family val="2"/>
      </rPr>
      <t xml:space="preserve"> </t>
    </r>
    <r>
      <rPr>
        <b/>
        <u/>
        <sz val="18"/>
        <color rgb="FF0000FF"/>
        <rFont val="Arial Narrow"/>
        <family val="2"/>
      </rPr>
      <t>FODES 25%</t>
    </r>
  </si>
  <si>
    <t>Planilla ISSS Agosto</t>
  </si>
  <si>
    <t>Planilla ISSS Julio</t>
  </si>
  <si>
    <r>
      <rPr>
        <b/>
        <u/>
        <sz val="18"/>
        <color rgb="FFFF0000"/>
        <rFont val="Arial Narrow"/>
        <family val="2"/>
      </rPr>
      <t>Gastos</t>
    </r>
    <r>
      <rPr>
        <u/>
        <sz val="18"/>
        <color rgb="FFFF0000"/>
        <rFont val="Arial Narrow"/>
        <family val="2"/>
      </rPr>
      <t xml:space="preserve"> </t>
    </r>
    <r>
      <rPr>
        <b/>
        <u/>
        <sz val="18"/>
        <color rgb="FFFF0000"/>
        <rFont val="Arial Narrow"/>
        <family val="2"/>
      </rPr>
      <t>AGOSTO</t>
    </r>
    <r>
      <rPr>
        <sz val="18"/>
        <color rgb="FFFF0000"/>
        <rFont val="Arial Narrow"/>
        <family val="2"/>
      </rPr>
      <t xml:space="preserve"> </t>
    </r>
    <r>
      <rPr>
        <b/>
        <sz val="18"/>
        <color rgb="FFFF0000"/>
        <rFont val="Arial Narrow"/>
        <family val="2"/>
      </rPr>
      <t>Fondos Propios</t>
    </r>
  </si>
  <si>
    <t>APORTE DE MATERIALES E INSTALACIONES ELÉCTRICAS EN VIVIENDAS DE FAMILIAS DE COMPROBADOS ESCASOS RECURSOS ECONÓMICOS DEL MUNICIPIO DE  OSICALA 2020.</t>
  </si>
  <si>
    <t>COMPRA DE MOBILIARIO DE OFICINA Y EQUIPO INFORMÁTICO PARA ÁREAS ADMINISTRATIVAS DE LA ALCALDÍA MUNICIPAL DE OSICALA 2020.</t>
  </si>
  <si>
    <t>Eder Jesús Vásquez Rivera.</t>
  </si>
  <si>
    <t>Pago de Factura N° 0108 a "Senic", por servicios de soporte técnico al sistema GCCM, utilizado para la compra cuatro toner TK-3182 para la Fotocopiadora Marca Ecosys M3866 IDN, utilizada en las Oficinas Administrativas de la Alcaldía Municipal de esta ciudad.</t>
  </si>
  <si>
    <r>
      <t xml:space="preserve">Transferencia a la </t>
    </r>
    <r>
      <rPr>
        <b/>
        <sz val="10"/>
        <rFont val="Arial Narrow"/>
        <family val="2"/>
      </rPr>
      <t>Cuenta N° 140000449 "Retenciones Renta"</t>
    </r>
    <r>
      <rPr>
        <sz val="10"/>
        <rFont val="Arial Narrow"/>
        <family val="2"/>
      </rPr>
      <t xml:space="preserve">, para poder efectuar el Pago del Impuesto sobre la Renta, retenido durante el mes de </t>
    </r>
    <r>
      <rPr>
        <b/>
        <sz val="10"/>
        <rFont val="Arial Narrow"/>
        <family val="2"/>
      </rPr>
      <t>Agosto</t>
    </r>
    <r>
      <rPr>
        <sz val="10"/>
        <rFont val="Arial Narrow"/>
        <family val="2"/>
      </rPr>
      <t xml:space="preserve"> del año dos mil veinte.</t>
    </r>
  </si>
  <si>
    <t>AGOSTO 2020</t>
  </si>
  <si>
    <r>
      <t xml:space="preserve">Pago de factura por servicios de energía eléctrica correspondiente a los meses de </t>
    </r>
    <r>
      <rPr>
        <b/>
        <sz val="10"/>
        <color theme="1"/>
        <rFont val="Arial Narrow"/>
        <family val="2"/>
      </rPr>
      <t xml:space="preserve">Julio </t>
    </r>
    <r>
      <rPr>
        <sz val="10"/>
        <color theme="1"/>
        <rFont val="Arial Narrow"/>
        <family val="2"/>
      </rPr>
      <t xml:space="preserve">y </t>
    </r>
    <r>
      <rPr>
        <b/>
        <sz val="10"/>
        <color theme="1"/>
        <rFont val="Arial Narrow"/>
        <family val="2"/>
      </rPr>
      <t>Agosto</t>
    </r>
    <r>
      <rPr>
        <sz val="10"/>
        <color theme="1"/>
        <rFont val="Arial Narrow"/>
        <family val="2"/>
      </rPr>
      <t xml:space="preserve"> del año dos mil veinte.</t>
    </r>
  </si>
  <si>
    <t>Comisión por Certificación de Cheque N° 0000029 a nombre de Empresa Eléctrica de Oriente, por un monto de $ 2,036.30</t>
  </si>
  <si>
    <r>
      <t xml:space="preserve">Pago de Factura N° 1077 a "Telemás", por servicios de internet de 12 megabyte, correspondiente al mes de </t>
    </r>
    <r>
      <rPr>
        <b/>
        <sz val="10"/>
        <rFont val="Arial Narrow"/>
        <family val="2"/>
      </rPr>
      <t>Agosto</t>
    </r>
    <r>
      <rPr>
        <sz val="10"/>
        <rFont val="Arial Narrow"/>
        <family val="2"/>
      </rPr>
      <t xml:space="preserve"> del año dos mil veinte.</t>
    </r>
  </si>
  <si>
    <t>Pago de Facturas N° 12656-12658, y 12707 a "Distribuidora Papelera DM", por la compra de papelería y materiales para ser utilizados en las Oficinas Administrativas de la Alcaldía Municipal de Osicala.</t>
  </si>
  <si>
    <t>140000815</t>
  </si>
  <si>
    <t>140000816</t>
  </si>
  <si>
    <r>
      <t xml:space="preserve">N/A por Transferencia de la </t>
    </r>
    <r>
      <rPr>
        <b/>
        <sz val="10"/>
        <rFont val="Arial Narrow"/>
        <family val="2"/>
      </rPr>
      <t>Cuenta N° 00620005081 "Fodes 75%"</t>
    </r>
    <r>
      <rPr>
        <sz val="10"/>
        <rFont val="Arial Narrow"/>
        <family val="2"/>
      </rPr>
      <t xml:space="preserve"> por </t>
    </r>
    <r>
      <rPr>
        <b/>
        <sz val="10"/>
        <rFont val="Arial Narrow"/>
        <family val="2"/>
      </rPr>
      <t>Préstamo Interno</t>
    </r>
    <r>
      <rPr>
        <sz val="10"/>
        <rFont val="Arial Narrow"/>
        <family val="2"/>
      </rPr>
      <t>, autorizado por el Concejo Municipal, según Acuerdo Número Nueve, Acta Número Dieciséis, Sesión realizada el 26-08-2020.</t>
    </r>
  </si>
  <si>
    <t>FECHA DE APERTURA: 08/09/2020</t>
  </si>
  <si>
    <t>"CONSTRUCCIÓN DE VIVIENDAS A PERSONAS DEL MUNICIPIO DE OSICALA AFECTADAS POR LA TORMENTA TROPICAL AMANDA, INCLUYE OBRAS COMPLEMENTARIAS, OSICALA, MORAZÁN".</t>
  </si>
  <si>
    <r>
      <t xml:space="preserve">Transferencia a la </t>
    </r>
    <r>
      <rPr>
        <b/>
        <sz val="10"/>
        <rFont val="Arial Narrow"/>
        <family val="2"/>
      </rPr>
      <t>Cuenta N° 140000449 "Retenciones Renta"</t>
    </r>
    <r>
      <rPr>
        <sz val="10"/>
        <rFont val="Arial Narrow"/>
        <family val="2"/>
      </rPr>
      <t xml:space="preserve">, para poder efectuar el Pago del Impuesto sobre la Renta, retenido durante el mes de </t>
    </r>
    <r>
      <rPr>
        <b/>
        <sz val="10"/>
        <rFont val="Arial Narrow"/>
        <family val="2"/>
      </rPr>
      <t>Septiembre</t>
    </r>
    <r>
      <rPr>
        <sz val="10"/>
        <rFont val="Arial Narrow"/>
        <family val="2"/>
      </rPr>
      <t xml:space="preserve"> del año dos mil veinte.</t>
    </r>
  </si>
  <si>
    <r>
      <t xml:space="preserve">Pago de Factura N° 12959 a "Multisuper Familiar", por la compra de productos de consumo y otros, distribuidos a personas residentes en el municipio, como apoyo a la economía de las familias que resultaron afectadas por la pandemia del Covid-19. Dentro del Marco del Proyecto: </t>
    </r>
    <r>
      <rPr>
        <b/>
        <sz val="10"/>
        <rFont val="Arial Narrow"/>
        <family val="2"/>
      </rPr>
      <t>"Asistencia Humanitaria con Alimentación y Adquisición de Productos de Higienización como medidas Preventivas al Covid-19".</t>
    </r>
  </si>
  <si>
    <r>
      <t xml:space="preserve">Pago por la compra de almuerzos consumidos por empleados municipales y personal eventual que trabajaron en la distribución de paquetes de víveres, como apoyo a la economía de las familias que resultaron afectadas por la pandemia del Covid-19. Dentro del Marco del Proyecto: </t>
    </r>
    <r>
      <rPr>
        <b/>
        <sz val="10"/>
        <rFont val="Arial Narrow"/>
        <family val="2"/>
      </rPr>
      <t>"Asistencia Humanitaria con Alimentación y Adquisición de Productos de Higienización como medidas Preventivas al Covid-19".</t>
    </r>
  </si>
  <si>
    <r>
      <t xml:space="preserve">Pago de Factura N° 12972 a "Multisuper Familiar", por la compra de productos de consumo y otros, distribuidos a personas residentes en el municipio, como apoyo a la economía de las familias que resultaron afectadas por la pandemia del Covid-19. Dentro del Marco del Proyecto: </t>
    </r>
    <r>
      <rPr>
        <b/>
        <sz val="10"/>
        <rFont val="Arial Narrow"/>
        <family val="2"/>
      </rPr>
      <t>"Asistencia Humanitaria con Alimentación y Adquisición de Productos de Higienización como medidas Preventivas al Covid-19".</t>
    </r>
  </si>
  <si>
    <r>
      <t xml:space="preserve">Transferencia a la </t>
    </r>
    <r>
      <rPr>
        <b/>
        <sz val="10"/>
        <rFont val="Arial Narrow"/>
        <family val="2"/>
      </rPr>
      <t>Cuenta N° 00620004794 "Fondos Ajenos en Custodia, Pago a Cuenta de Impuesto Retenido, Osicala 2020"</t>
    </r>
    <r>
      <rPr>
        <sz val="10"/>
        <rFont val="Arial Narrow"/>
        <family val="2"/>
      </rPr>
      <t xml:space="preserve">, para poder efectuar el Pago del Impuesto sobre la Renta, retenido durante el mes de </t>
    </r>
    <r>
      <rPr>
        <b/>
        <sz val="10"/>
        <rFont val="Arial Narrow"/>
        <family val="2"/>
      </rPr>
      <t>Septiembre</t>
    </r>
    <r>
      <rPr>
        <sz val="10"/>
        <rFont val="Arial Narrow"/>
        <family val="2"/>
      </rPr>
      <t xml:space="preserve"> del año dos mil veinte.</t>
    </r>
  </si>
  <si>
    <t>140000821</t>
  </si>
  <si>
    <t>CONSTRUCCIÓN DE VIVIENDAS A PERSONAS DEL MUNICIPIO DE OSICALA AFECTADAS POR LA TORMENTA TROPICAL AMANDA, INCLUYE OBRAS COMPLEMENTARIAS, OSICALA, MORAZÁN.</t>
  </si>
  <si>
    <r>
      <t xml:space="preserve">Pago por servicios de perifoneo en el Casco Urbano, Cantones y Caseríos de esta jurisdicción, para la divulgación de recomendaciones a los habitantes del municipio, para la prevención del Covid-19, en el período comprendido del 01 al 31 de agosto del año dos mil veinte. Dentro del Marco del Proyecto: </t>
    </r>
    <r>
      <rPr>
        <b/>
        <sz val="10"/>
        <color theme="1"/>
        <rFont val="Arial Narrow"/>
        <family val="2"/>
      </rPr>
      <t>"Asistencia Humanitaria con Alimentación y Adquisición de Productos de Higienización como medidas Preventivas al Covid-19".</t>
    </r>
  </si>
  <si>
    <r>
      <t xml:space="preserve">Pago de Factura No. 0057 a "Doble Click", por la compra de afiches informativos y señales de vinil para piso, material utilizado como medida de concientización para los habitantes del municipio, para la prevención de la propagación del virus del Covid-19. Dentro del Marco del Proyecto: </t>
    </r>
    <r>
      <rPr>
        <b/>
        <sz val="10"/>
        <color theme="1"/>
        <rFont val="Arial Narrow"/>
        <family val="2"/>
      </rPr>
      <t>"Asistencia Humanitaria con Alimentación y Adquisición de Productos de Higienización como medidas Preventivas al Covid-19".</t>
    </r>
  </si>
  <si>
    <t>MANTENIMIENTO DE CAMINOS VECINALES POR MEDIO DE CHAPEO DE MALEZA, OSICALA 2020.</t>
  </si>
  <si>
    <t>2540027962</t>
  </si>
  <si>
    <t>PLANILLA 1</t>
  </si>
  <si>
    <t>VALOR TOTAL</t>
  </si>
  <si>
    <t>ISR</t>
  </si>
  <si>
    <t>LIQUIDO A RECIBIR</t>
  </si>
  <si>
    <t>PLANILLA 2</t>
  </si>
  <si>
    <t>PLANILLA 3</t>
  </si>
  <si>
    <t>PLANILLA 4</t>
  </si>
  <si>
    <t>PLANILLA 5</t>
  </si>
  <si>
    <t>TOTALES</t>
  </si>
  <si>
    <t xml:space="preserve">Cant. de Trabajadores </t>
  </si>
  <si>
    <t>PLANILLA 6</t>
  </si>
  <si>
    <t>PLANILLA 7</t>
  </si>
  <si>
    <t>PLANILLA 8</t>
  </si>
  <si>
    <r>
      <rPr>
        <b/>
        <sz val="18"/>
        <color rgb="FFC00000"/>
        <rFont val="Tahoma"/>
        <family val="2"/>
      </rPr>
      <t>CANTON / CASERIO:</t>
    </r>
    <r>
      <rPr>
        <b/>
        <u/>
        <sz val="18"/>
        <color rgb="FF002060"/>
        <rFont val="Tahoma"/>
        <family val="2"/>
      </rPr>
      <t xml:space="preserve"> EL TABLÓN</t>
    </r>
  </si>
  <si>
    <r>
      <rPr>
        <b/>
        <sz val="18"/>
        <color rgb="FFC00000"/>
        <rFont val="Tahoma"/>
        <family val="2"/>
      </rPr>
      <t>CANTON / CASERIO:</t>
    </r>
    <r>
      <rPr>
        <b/>
        <u/>
        <sz val="18"/>
        <color rgb="FF002060"/>
        <rFont val="Tahoma"/>
        <family val="2"/>
      </rPr>
      <t xml:space="preserve"> LA LOMA</t>
    </r>
  </si>
  <si>
    <t>DENOMINACIÓN</t>
  </si>
  <si>
    <r>
      <rPr>
        <b/>
        <sz val="18"/>
        <color rgb="FFC00000"/>
        <rFont val="Tahoma"/>
        <family val="2"/>
      </rPr>
      <t>CANTON / CASERIO:</t>
    </r>
    <r>
      <rPr>
        <b/>
        <u/>
        <sz val="18"/>
        <color rgb="FF002060"/>
        <rFont val="Tahoma"/>
        <family val="2"/>
      </rPr>
      <t xml:space="preserve"> HUILIHUISTE</t>
    </r>
  </si>
  <si>
    <r>
      <rPr>
        <b/>
        <sz val="18"/>
        <color rgb="FFC00000"/>
        <rFont val="Tahoma"/>
        <family val="2"/>
      </rPr>
      <t>CANTON / CASERIO:</t>
    </r>
    <r>
      <rPr>
        <b/>
        <u/>
        <sz val="18"/>
        <color rgb="FF002060"/>
        <rFont val="Tahoma"/>
        <family val="2"/>
      </rPr>
      <t xml:space="preserve"> CERRO EL COYOL</t>
    </r>
  </si>
  <si>
    <r>
      <rPr>
        <b/>
        <sz val="18"/>
        <color rgb="FFC00000"/>
        <rFont val="Tahoma"/>
        <family val="2"/>
      </rPr>
      <t>CANTON / CASERIO:</t>
    </r>
    <r>
      <rPr>
        <b/>
        <u/>
        <sz val="18"/>
        <color rgb="FF002060"/>
        <rFont val="Tahoma"/>
        <family val="2"/>
      </rPr>
      <t xml:space="preserve"> LA MONTAÑA</t>
    </r>
  </si>
  <si>
    <r>
      <rPr>
        <b/>
        <sz val="16"/>
        <color rgb="FFC00000"/>
        <rFont val="Tahoma"/>
        <family val="2"/>
      </rPr>
      <t>CANTON / CASERIO:</t>
    </r>
    <r>
      <rPr>
        <b/>
        <u/>
        <sz val="16"/>
        <color rgb="FF002060"/>
        <rFont val="Tahoma"/>
        <family val="2"/>
      </rPr>
      <t xml:space="preserve"> CHARAMO-HOJA DE SAL</t>
    </r>
  </si>
  <si>
    <r>
      <rPr>
        <b/>
        <sz val="18"/>
        <color rgb="FFC00000"/>
        <rFont val="Tahoma"/>
        <family val="2"/>
      </rPr>
      <t>CANTON / CASERIO:</t>
    </r>
    <r>
      <rPr>
        <b/>
        <u/>
        <sz val="18"/>
        <color rgb="FF002060"/>
        <rFont val="Tahoma"/>
        <family val="2"/>
      </rPr>
      <t xml:space="preserve"> AGUA ZARCA</t>
    </r>
  </si>
  <si>
    <r>
      <rPr>
        <b/>
        <sz val="18"/>
        <color rgb="FFC00000"/>
        <rFont val="Tahoma"/>
        <family val="2"/>
      </rPr>
      <t>CANTON / CASERIO:</t>
    </r>
    <r>
      <rPr>
        <b/>
        <u/>
        <sz val="18"/>
        <color rgb="FF002060"/>
        <rFont val="Tahoma"/>
        <family val="2"/>
      </rPr>
      <t xml:space="preserve"> LLANO ALEGRE</t>
    </r>
  </si>
  <si>
    <t>Jenifer Karina Mendoza Márquez.</t>
  </si>
  <si>
    <r>
      <t xml:space="preserve">N/A por Traslado de Fondos de la </t>
    </r>
    <r>
      <rPr>
        <b/>
        <sz val="10"/>
        <color theme="1"/>
        <rFont val="Arial Narrow"/>
        <family val="2"/>
      </rPr>
      <t>Cuenta de Ahorros N° 01620013818</t>
    </r>
    <r>
      <rPr>
        <sz val="10"/>
        <color theme="1"/>
        <rFont val="Arial Narrow"/>
        <family val="2"/>
      </rPr>
      <t xml:space="preserve"> "</t>
    </r>
    <r>
      <rPr>
        <b/>
        <sz val="10"/>
        <color theme="1"/>
        <rFont val="Arial Narrow"/>
        <family val="2"/>
      </rPr>
      <t>OSICALA/121-UNE/PAPSES-IP 2019/EEP PES IP-2019</t>
    </r>
    <r>
      <rPr>
        <sz val="10"/>
        <color theme="1"/>
        <rFont val="Arial Narrow"/>
        <family val="2"/>
      </rPr>
      <t>".</t>
    </r>
  </si>
  <si>
    <t>963</t>
  </si>
  <si>
    <t>032</t>
  </si>
  <si>
    <t>FISDL</t>
  </si>
  <si>
    <r>
      <t xml:space="preserve">Traslado de Fondos por Liquidación de la </t>
    </r>
    <r>
      <rPr>
        <b/>
        <sz val="10"/>
        <color theme="1"/>
        <rFont val="Arial Narrow"/>
        <family val="2"/>
      </rPr>
      <t>Cuenta Corriente N° 00620003356</t>
    </r>
    <r>
      <rPr>
        <sz val="10"/>
        <color theme="1"/>
        <rFont val="Arial Narrow"/>
        <family val="2"/>
      </rPr>
      <t xml:space="preserve">, denominada:  </t>
    </r>
    <r>
      <rPr>
        <b/>
        <sz val="10"/>
        <color theme="1"/>
        <rFont val="Arial Narrow"/>
        <family val="2"/>
      </rPr>
      <t>"OSICALA /85Q-FONDO GENERAL/ TRANSFERENCIA DE FONDOS PARA ACOMPAÑAMIENTO A PERSONAS QUE RECIBEN LA PENSION SOLIDARIA POR VEJEZ EN EL MUNICIPIO DE OSICALA - 351370".</t>
    </r>
  </si>
  <si>
    <r>
      <t xml:space="preserve">Traslado de Fondos por Liquidación de la </t>
    </r>
    <r>
      <rPr>
        <b/>
        <sz val="10"/>
        <color theme="1"/>
        <rFont val="Arial Narrow"/>
        <family val="2"/>
      </rPr>
      <t>Cuenta Corriente N° 00620003364</t>
    </r>
    <r>
      <rPr>
        <sz val="10"/>
        <color theme="1"/>
        <rFont val="Arial Narrow"/>
        <family val="2"/>
      </rPr>
      <t xml:space="preserve">, denominada:  </t>
    </r>
    <r>
      <rPr>
        <b/>
        <sz val="10"/>
        <color theme="1"/>
        <rFont val="Arial Narrow"/>
        <family val="2"/>
      </rPr>
      <t>"OSICALA /85N-FONDO GENERAL/ TRANSFERENCIA DE FONDOS PARA ACOMPAÑAMIENTO SOCIO FAMILIAR, EN EL MUNICIPIO DE OSICALA - 351290".</t>
    </r>
  </si>
  <si>
    <r>
      <t xml:space="preserve">Transferencia la </t>
    </r>
    <r>
      <rPr>
        <b/>
        <sz val="10"/>
        <rFont val="Arial Narrow"/>
        <family val="2"/>
      </rPr>
      <t>Cuenta N° 00620005081 "Fodes 75%"</t>
    </r>
    <r>
      <rPr>
        <sz val="10"/>
        <rFont val="Arial Narrow"/>
        <family val="2"/>
      </rPr>
      <t xml:space="preserve">, por </t>
    </r>
    <r>
      <rPr>
        <b/>
        <sz val="10"/>
        <rFont val="Arial Narrow"/>
        <family val="2"/>
      </rPr>
      <t>Préstamo Interno</t>
    </r>
    <r>
      <rPr>
        <sz val="10"/>
        <rFont val="Arial Narrow"/>
        <family val="2"/>
      </rPr>
      <t xml:space="preserve"> autorizado por el Concejo Municipal, según Acuerdo Número Ocho, Acta Número Dieciséis, Sesión realizada el 26-08-2020.</t>
    </r>
  </si>
  <si>
    <r>
      <t xml:space="preserve">N/A por Apertura de Cuenta Corriente en el Banco Promerica, para el Manejo de Fondos durante la Ejecución del Proyecto denominado: </t>
    </r>
    <r>
      <rPr>
        <b/>
        <sz val="10"/>
        <color theme="1"/>
        <rFont val="Arial Narrow"/>
        <family val="2"/>
      </rPr>
      <t>"Construcción de Viviendas a Personas del Municipio de Osicala Afectadas por la Tormenta Tropical Amanda, incluye Obras Complementarias, Osicala, Morazán".</t>
    </r>
  </si>
  <si>
    <t>SEPTIEMBRE 2020</t>
  </si>
  <si>
    <t>OCTUBRE 2020</t>
  </si>
  <si>
    <t>058</t>
  </si>
  <si>
    <t>061</t>
  </si>
  <si>
    <t>Planilla de Dietas Octubre</t>
  </si>
  <si>
    <t>Planilla de Dietas Noviembre</t>
  </si>
  <si>
    <t>Honorarios Jurídico</t>
  </si>
  <si>
    <r>
      <rPr>
        <b/>
        <u/>
        <sz val="18"/>
        <color rgb="FFFF0000"/>
        <rFont val="Arial Narrow"/>
        <family val="2"/>
      </rPr>
      <t>Gastos</t>
    </r>
    <r>
      <rPr>
        <u/>
        <sz val="18"/>
        <color rgb="FFFF0000"/>
        <rFont val="Arial Narrow"/>
        <family val="2"/>
      </rPr>
      <t xml:space="preserve"> </t>
    </r>
    <r>
      <rPr>
        <b/>
        <u/>
        <sz val="18"/>
        <color rgb="FFFF0000"/>
        <rFont val="Arial Narrow"/>
        <family val="2"/>
      </rPr>
      <t>NOVIEMBRE</t>
    </r>
    <r>
      <rPr>
        <sz val="18"/>
        <color rgb="FFFF0000"/>
        <rFont val="Arial Narrow"/>
        <family val="2"/>
      </rPr>
      <t xml:space="preserve"> </t>
    </r>
    <r>
      <rPr>
        <b/>
        <sz val="18"/>
        <color rgb="FFFF0000"/>
        <rFont val="Arial Narrow"/>
        <family val="2"/>
      </rPr>
      <t>Fondos Propios</t>
    </r>
  </si>
  <si>
    <t>Pago Funeraria Los Ángeles</t>
  </si>
  <si>
    <t>Instructora de Curso de Pastelería</t>
  </si>
  <si>
    <t>Multisuper Agosto-Octubre</t>
  </si>
  <si>
    <t>Nicolas de Jesús Reyes - Transporte</t>
  </si>
  <si>
    <r>
      <rPr>
        <b/>
        <u/>
        <sz val="18"/>
        <color rgb="FF0000FF"/>
        <rFont val="Arial Narrow"/>
        <family val="2"/>
      </rPr>
      <t>Gastos</t>
    </r>
    <r>
      <rPr>
        <u/>
        <sz val="18"/>
        <color rgb="FF0000FF"/>
        <rFont val="Arial Narrow"/>
        <family val="2"/>
      </rPr>
      <t xml:space="preserve"> </t>
    </r>
    <r>
      <rPr>
        <b/>
        <u/>
        <sz val="18"/>
        <color rgb="FF0000FF"/>
        <rFont val="Arial Narrow"/>
        <family val="2"/>
      </rPr>
      <t>FODES 75%</t>
    </r>
  </si>
  <si>
    <t>Proyecto Hoja de Sal</t>
  </si>
  <si>
    <t>Carpeta Técnica "Los Chiquirines"</t>
  </si>
  <si>
    <r>
      <rPr>
        <b/>
        <u/>
        <sz val="18"/>
        <color rgb="FF0000FF"/>
        <rFont val="Arial Narrow"/>
        <family val="2"/>
      </rPr>
      <t>Gastos</t>
    </r>
    <r>
      <rPr>
        <u/>
        <sz val="18"/>
        <color rgb="FF0000FF"/>
        <rFont val="Arial Narrow"/>
        <family val="2"/>
      </rPr>
      <t xml:space="preserve"> "DESECHOS SÓLIDOS"</t>
    </r>
  </si>
  <si>
    <r>
      <rPr>
        <b/>
        <u/>
        <sz val="18"/>
        <color rgb="FF0000FF"/>
        <rFont val="Arial Narrow"/>
        <family val="2"/>
      </rPr>
      <t>Gastos</t>
    </r>
    <r>
      <rPr>
        <u/>
        <sz val="18"/>
        <color rgb="FF0000FF"/>
        <rFont val="Arial Narrow"/>
        <family val="2"/>
      </rPr>
      <t xml:space="preserve"> "EMERGENCIA POR COVID-19"</t>
    </r>
  </si>
  <si>
    <t>Complemento para Donación a Iglesias</t>
  </si>
  <si>
    <t>00620006428</t>
  </si>
  <si>
    <t>DECORACIÓN DE INSTALACIONES DE LA ALCALDÍA Y PARQUE MUNICIPAL PARA ÉPOCA NAVIDEÑA, Y ENTREGA DE JUGUETES, PIÑATAS Y DULCES PARA NIÑOS Y NIÑAS DEL MUNICIPIO DE OSICALA, DEPARTAMENTO DE MORAZÁN, AÑO 2020.</t>
  </si>
  <si>
    <t>NOVIEMBRE 2020</t>
  </si>
  <si>
    <t>Syscotel, S.A. de C.V.</t>
  </si>
  <si>
    <t>Pago de Factura N° 0040 a "Syscotel, S.A. de C.V.", por la compra de una computadora laptop marca Lenovo, Procesador Core I7-85550U 1.8G, Disco Duro 1TB Memoria 8GB W10, equipo asigando al Técnico Municipal encargado de la ejecución del Programa de Emprendimiento Solidario PES (EEP), proyecto financiado por el Fondo de Inversión Social para el Desarrollo Local FISDL.</t>
  </si>
  <si>
    <r>
      <t xml:space="preserve">N/C efectuada por traslado de fondos a la </t>
    </r>
    <r>
      <rPr>
        <b/>
        <sz val="10"/>
        <color theme="1"/>
        <rFont val="Arial Narrow"/>
        <family val="2"/>
      </rPr>
      <t>Cuenta N°  140000778 "FONDOS PARA ATENDER NECESIDADES PRIORITARIAS Y PROYECTOS DERIVADOS DE LA EMERGENCIA POR COVID-19 Y POR LA ALERTA ROJA POR LA TORMENTA AMANDA".</t>
    </r>
  </si>
  <si>
    <t>DICIEMBRE 2020</t>
  </si>
  <si>
    <t>140000824</t>
  </si>
  <si>
    <t>140000825</t>
  </si>
  <si>
    <t>MEJORA AL SISTEMA DE ABASTECIMIENTO Y DISTRIBUCIÓN DE AGUA POTABLE EN CASERÍO HOJA DE SAL, DEL CANTÓN LA MONTAÑA, JURISDICCIÓN DE OSICALA, DEPARTAMENTO DE MORAZÁN.</t>
  </si>
  <si>
    <t>CONSTRUCCIÓN DE CANCHA MUNICIPAL FASE I. MUNICIPIO DE OSICALA, DEPARTAMENTO DE MORAZÁN.</t>
  </si>
  <si>
    <t>"ALCALDIA MUNICIPAL DE OSICALA - FONDOS PROPIOS".</t>
  </si>
  <si>
    <t>FECHA DE APERTURA: 11/11/2020</t>
  </si>
  <si>
    <t>100-240-700469-4</t>
  </si>
  <si>
    <t>ALCALDIA MUNICIPAL DE OSICALA - FONDOS PROPIOS.</t>
  </si>
  <si>
    <r>
      <t xml:space="preserve">N/A por Traslado de Fondos de la </t>
    </r>
    <r>
      <rPr>
        <b/>
        <sz val="10"/>
        <color theme="1"/>
        <rFont val="Arial Narrow"/>
        <family val="2"/>
      </rPr>
      <t>Cuenta N° 00620005049</t>
    </r>
    <r>
      <rPr>
        <sz val="10"/>
        <color theme="1"/>
        <rFont val="Arial Narrow"/>
        <family val="2"/>
      </rPr>
      <t xml:space="preserve"> </t>
    </r>
    <r>
      <rPr>
        <b/>
        <sz val="10"/>
        <color theme="1"/>
        <rFont val="Arial Narrow"/>
        <family val="2"/>
      </rPr>
      <t>"Mejoramiento de Calle con Concreteado sobre Empedrado Existente, Empedrado Fraguado con Superficie Terminada de Concreto y Canaleta de Mampostería de Piedra en Calle a Caserío Los Peraza, Cantón Agua Zarca, Municipio de Osicala, Departamento de Morazán".</t>
    </r>
  </si>
  <si>
    <t>IVA RETENIDO</t>
  </si>
  <si>
    <t>Retención IVA 1%</t>
  </si>
  <si>
    <r>
      <t xml:space="preserve">Pago de Factura N° 0427 a "Construele, S.A. de C.V.", en concepto de </t>
    </r>
    <r>
      <rPr>
        <b/>
        <sz val="10"/>
        <color theme="1"/>
        <rFont val="Arial Narrow"/>
        <family val="2"/>
      </rPr>
      <t xml:space="preserve">Quinta Estimación </t>
    </r>
    <r>
      <rPr>
        <sz val="10"/>
        <color theme="1"/>
        <rFont val="Arial Narrow"/>
        <family val="2"/>
      </rPr>
      <t xml:space="preserve">del Proyecto: </t>
    </r>
    <r>
      <rPr>
        <b/>
        <sz val="10"/>
        <color theme="1"/>
        <rFont val="Arial Narrow"/>
        <family val="2"/>
      </rPr>
      <t>"Mejoras al Sistema de Agua Potable en Casco Urbano de Osicala y  Caserío El Tablón, Cantón Agua Zarca de Osicala, Departamento de Morazán".</t>
    </r>
  </si>
  <si>
    <t>Ingresos FP BFA</t>
  </si>
  <si>
    <t>Ingresos FP PROMERICA</t>
  </si>
  <si>
    <t>Planilla F.P.</t>
  </si>
  <si>
    <t>Planilla F.P. Concejo</t>
  </si>
  <si>
    <t>Planilla F.25%.</t>
  </si>
  <si>
    <t>ENERO 2021</t>
  </si>
  <si>
    <r>
      <rPr>
        <b/>
        <u/>
        <sz val="18"/>
        <color rgb="FF0000FF"/>
        <rFont val="Arial Narrow"/>
        <family val="2"/>
      </rPr>
      <t>PAGOS PENDIENTES -</t>
    </r>
    <r>
      <rPr>
        <u/>
        <sz val="18"/>
        <color rgb="FF0000FF"/>
        <rFont val="Arial Narrow"/>
        <family val="2"/>
      </rPr>
      <t xml:space="preserve"> </t>
    </r>
    <r>
      <rPr>
        <b/>
        <u/>
        <sz val="18"/>
        <color rgb="FF0000FF"/>
        <rFont val="Arial Narrow"/>
        <family val="2"/>
      </rPr>
      <t>FODES 25%</t>
    </r>
  </si>
  <si>
    <r>
      <rPr>
        <b/>
        <u/>
        <sz val="18"/>
        <color rgb="FFFF0000"/>
        <rFont val="Arial Narrow"/>
        <family val="2"/>
      </rPr>
      <t>PAGOS PENDIENTES -</t>
    </r>
    <r>
      <rPr>
        <sz val="18"/>
        <color rgb="FFFF0000"/>
        <rFont val="Arial Narrow"/>
        <family val="2"/>
      </rPr>
      <t xml:space="preserve"> </t>
    </r>
    <r>
      <rPr>
        <b/>
        <sz val="18"/>
        <color rgb="FFFF0000"/>
        <rFont val="Arial Narrow"/>
        <family val="2"/>
      </rPr>
      <t>Fondos Propios</t>
    </r>
  </si>
  <si>
    <t>Telefonía - Claro</t>
  </si>
  <si>
    <t>Energía Eléctrica (Vencido el 01-Feb)</t>
  </si>
  <si>
    <t>Planilla ISSS Diciembre 2020</t>
  </si>
  <si>
    <t>Planilla AFP CRECER Diciembre 2020</t>
  </si>
  <si>
    <t>Planilla AFP CONFIA Diciembre 2020</t>
  </si>
  <si>
    <t>Planilla ISSS Enero 2021</t>
  </si>
  <si>
    <t>Planilla AFP CRECER Enero 2021</t>
  </si>
  <si>
    <t>Planilla AFP CONFIA Enero 2021</t>
  </si>
  <si>
    <t>Planilla IPSFA Enero 2021</t>
  </si>
  <si>
    <t>Planilla ISSS Diciembre 2020 Correlativo 2</t>
  </si>
  <si>
    <t>Planilla IPSFA Diciembre 2020</t>
  </si>
  <si>
    <t>Planilla ISSS Enero 2021 Correlativo 2</t>
  </si>
  <si>
    <t>Planilla ISSS Diciembre 2020 Correlativo 3</t>
  </si>
  <si>
    <t>Planilla ISSS Enero 2021 Correlativo 3</t>
  </si>
  <si>
    <r>
      <t xml:space="preserve">FECHA DE APERTURA: </t>
    </r>
    <r>
      <rPr>
        <b/>
        <u/>
        <sz val="13"/>
        <color rgb="FF002060"/>
        <rFont val="Arial Narrow"/>
        <family val="2"/>
      </rPr>
      <t>09/02/2021</t>
    </r>
  </si>
  <si>
    <t>"FONDOS AJENOS EN CUSTODIA RETENCIÓN 1% IVA".</t>
  </si>
  <si>
    <t>00620007106</t>
  </si>
  <si>
    <t>00620006429</t>
  </si>
  <si>
    <t>FONDOS AJENOS EN CUSTODIA RETENCIÓN 1% IVA</t>
  </si>
  <si>
    <r>
      <t xml:space="preserve">Pago de Factura N° 0006 por Servicios Profesionales como Técnico Municipal para la ejecución del Programa de Emprendimiento Solidario PES (EEP), proyecto financiado por el Fondo de Inversión Social para el Desarrollo Local FISDL, correspondiente a los meses de </t>
    </r>
    <r>
      <rPr>
        <b/>
        <sz val="10"/>
        <color theme="1"/>
        <rFont val="Arial Narrow"/>
        <family val="2"/>
      </rPr>
      <t>Noviembre</t>
    </r>
    <r>
      <rPr>
        <sz val="10"/>
        <color theme="1"/>
        <rFont val="Arial Narrow"/>
        <family val="2"/>
      </rPr>
      <t xml:space="preserve"> y </t>
    </r>
    <r>
      <rPr>
        <b/>
        <sz val="10"/>
        <color theme="1"/>
        <rFont val="Arial Narrow"/>
        <family val="2"/>
      </rPr>
      <t>Diciembre</t>
    </r>
    <r>
      <rPr>
        <sz val="10"/>
        <color theme="1"/>
        <rFont val="Arial Narrow"/>
        <family val="2"/>
      </rPr>
      <t xml:space="preserve"> del año dos mil veinte.</t>
    </r>
  </si>
  <si>
    <t>RETENCION IVA 1%</t>
  </si>
  <si>
    <t>RETENCIÓN IVA 1%</t>
  </si>
  <si>
    <t>00620007130</t>
  </si>
  <si>
    <t>00620007165</t>
  </si>
  <si>
    <t>00620007149</t>
  </si>
  <si>
    <t>00620007157</t>
  </si>
  <si>
    <t>00620007173</t>
  </si>
  <si>
    <t>00620007181</t>
  </si>
  <si>
    <t>00620007190</t>
  </si>
  <si>
    <t>00620007203</t>
  </si>
  <si>
    <t>00620007211</t>
  </si>
  <si>
    <t>00620007220</t>
  </si>
  <si>
    <t>00620007238</t>
  </si>
  <si>
    <t>00620007246</t>
  </si>
  <si>
    <t>"REPARACIONES DE URGENCIA EN INFRAESTRUCTURA EN ENTIDADES GUBERNAMENTALES Y ONG’S SOCIALES, OSICALA, MORAZÁN".</t>
  </si>
  <si>
    <t>00620007254</t>
  </si>
  <si>
    <r>
      <t xml:space="preserve">FECHA DE APERTURA: </t>
    </r>
    <r>
      <rPr>
        <b/>
        <u/>
        <sz val="13"/>
        <color rgb="FF002060"/>
        <rFont val="Arial Narrow"/>
        <family val="2"/>
      </rPr>
      <t>17/02/2021</t>
    </r>
  </si>
  <si>
    <t>00620007262</t>
  </si>
  <si>
    <t>"FOMENTO A LA ACTIVIDAD AGROPECUARIA FAMILIAR, CON JORNADAS DE DESPARASITACIÓN Y VITAMINIZACIÓN DE GANADO VACUNO, OSICALA, MORAZÁN".</t>
  </si>
  <si>
    <t>00620007270</t>
  </si>
  <si>
    <t>00620007319</t>
  </si>
  <si>
    <t>"PROGRAMA DE BECAS Y ASISTENCIA A ESTUDIANTES DE EDUCACIÓN ESPECIAL DE COMPROBADOS ESCASOS RECURSOS ECONÓMICOS Y DE ALTO RENDIMIENTO ACADÉMICO PARA EDUCACIÓN MEDIA Y SUPERIOR, OSICALA".</t>
  </si>
  <si>
    <t>00620007327</t>
  </si>
  <si>
    <t>00620007335</t>
  </si>
  <si>
    <t>"DECORACIONES NAVIDEÑAS EN BIENES INMUEBLES MUNICIPALES, Y ENTREGA DE JUGUETES A NIÑOS DE OSICALA, MORAZÁN".</t>
  </si>
  <si>
    <t>00620007351</t>
  </si>
  <si>
    <t>00620007360</t>
  </si>
  <si>
    <t>MANTENIMIENTO Y REPARACIÓN DEL SISTEMA DE DISTRIBUCIÓN DE AGUA POTABLE DE OSICALA, MORAZÁN.</t>
  </si>
  <si>
    <t>MANEJO INTEGRAL Y DISPOSICIÓN DE LOS DESECHOS SÓLIDOS, OSICALA, MORAZÁN.</t>
  </si>
  <si>
    <t>MANTENIMIENTO AL SISTEMA DE AGUAS NEGRAS Y GRISES, OSICALA, MORAZÁN.</t>
  </si>
  <si>
    <t>FONDOS AJENOS EN CUSTODIA RETENCIÓN 1% IVA.</t>
  </si>
  <si>
    <t>JORNADAS DE SANEAMIENTO Y CAMPAÑAS PREVENTIVAS CONTRA VENTORES DE INSECTOS NOCIVOS A LA SALUD HUMANA Y APOYO A LA UNIDAD DE SALUD, OSICALA.</t>
  </si>
  <si>
    <t>FOMENTO A LA EDUCACIÓN, CULTURA Y DEPORTES PARA LA PREVENCIÓN DE LA VIOLENCIA, OSICALA, MORAZÁN.</t>
  </si>
  <si>
    <t>MANTENIMIENTO, REPARACIÓN Y AMPLIACIÓN DEL SISTEMA DE ALUMBRADO PÚBLICO, OSICALA, MORAZÁN.</t>
  </si>
  <si>
    <t>MANTENIMIENTO, REPARACIÓN Y COMPRA DE REPUESTOS PARA RETROEXCAVADORA Y CAMIÓN DE SERVICIOS, OSICALA, MORAZÁN.</t>
  </si>
  <si>
    <t>COMPRA DE MOBILIARIO Y EQUIPO INFORMÁTICO PARA USO ADMINISTRATIVO.</t>
  </si>
  <si>
    <t>MANTENIMIENTO DE CALLES TERCIARIAS CON CHAPEO Y LIMPIEZA, Y OTRAS OBRAS COMPLEMENTARIAS, OSICALA, MORAZÁN.</t>
  </si>
  <si>
    <t>EJECUCIÓN DEL PLAN OPERATIVO DE LA UNIDAD DE LA NIÑEZ, ADOLESCENCIA, JUVENTUD, ADULTO MAYOR Y CONVIVENCIA, OSICALA, MORAZÁN.</t>
  </si>
  <si>
    <t>CELEBRACIÓN DE ACTIVIDADES PARA LA CONSERVACIÓN DE RAÍCES CULTURALES QUE SON PATRIMONIO DEL MUNICIPIO EN SUS COMUNIDADES, OSICALA.</t>
  </si>
  <si>
    <t>REPARACIONES DE URGENCIA EN INFRAESTRUCTURA EN ENTIDADES GUBERNAMENTALES Y ONG’S SOCIALES, OSICALA, MORAZÁN.</t>
  </si>
  <si>
    <t>APOYO A FAMILIAS DE COMPROBADOS ESCASOS RECURSOS ECONÓMICOS, CON MATERIALES DE URGENCIA PARA VIVIENDA Y SERVICIOS BÁSICOS VITALES, 2021.</t>
  </si>
  <si>
    <t>FOMENTO A LA ACTIVIDAD AGRÍCOLA PRODUCTIVA FAMILIAR CON APORTE DE FERTILIZANTES Y OTROS PRODUCTOS AGRÍCOLAS, OSICALA, MORAZÁN.</t>
  </si>
  <si>
    <t>FOMENTO A LA ACTIVIDAD AGROPECUARIA FAMILIAR, CON JORNADAS DE DESPARASITACIÓN Y VITAMINIZACIÓN DE GANADO VACUNO, OSICALA, MORAZÁN.</t>
  </si>
  <si>
    <t>APORTE DE MATERIALES ELÉCTRICOS A FAMILIAS DE ESCASOS RECURSOS ECONÓMICOS, OSICALA, MORAZÁN.</t>
  </si>
  <si>
    <t>PROGRAMA DE BECAS Y ASISTENCIA A ESTUDIANTES DE EDUCACIÓN ESPECIAL DE COMPROBADOS ESCASOS RECURSOS ECONÓMICOS Y DE ALTO RENDIMIENTO ACADÉMICO PARA EDUCACIÓN MEDIA Y SUPERIOR, OSICALA.</t>
  </si>
  <si>
    <t>DECORACIONES NAVIDEÑAS EN BIENES INMUEBLES MUNICIPALES, Y ENTREGA DE JUGUETES A NIÑOS DE OSICALA, MORAZÁN.</t>
  </si>
  <si>
    <t>REPARACIÓN Y MANTENIMIENTO DE BIENES MUNICIPALES, OSICALA, MORAZÁN.</t>
  </si>
  <si>
    <t>EJECUCIÓN DEL PLAN OPERATIVO ANUAL DE LA UNIDAD DE LA MUJER, OSICALA.</t>
  </si>
  <si>
    <t>00620007378</t>
  </si>
  <si>
    <t>EJECUCIÓN DEL PLAN OPERATIVO DE LA UNIDAD AMBIENTAL MUNICIPAL, OSICALA.</t>
  </si>
  <si>
    <t>Hector Vidal Domínguez Pérez.</t>
  </si>
  <si>
    <t>416</t>
  </si>
  <si>
    <r>
      <t xml:space="preserve">Transferencia a la </t>
    </r>
    <r>
      <rPr>
        <b/>
        <sz val="10"/>
        <rFont val="Arial Narrow"/>
        <family val="2"/>
      </rPr>
      <t>Cuenta N° 140000449 "Retenciones Renta"</t>
    </r>
    <r>
      <rPr>
        <sz val="10"/>
        <rFont val="Arial Narrow"/>
        <family val="2"/>
      </rPr>
      <t xml:space="preserve">, para poder efectuar el Pago del Impuesto sobre la Renta, retenido durante el mes de </t>
    </r>
    <r>
      <rPr>
        <b/>
        <sz val="10"/>
        <rFont val="Arial Narrow"/>
        <family val="2"/>
      </rPr>
      <t xml:space="preserve">Febrero </t>
    </r>
    <r>
      <rPr>
        <sz val="10"/>
        <rFont val="Arial Narrow"/>
        <family val="2"/>
      </rPr>
      <t>del año dos mil veintiuno.</t>
    </r>
  </si>
  <si>
    <r>
      <rPr>
        <b/>
        <u/>
        <sz val="18"/>
        <color rgb="FF0000FF"/>
        <rFont val="Arial Narrow"/>
        <family val="2"/>
      </rPr>
      <t>PLANILLAS PENDIENTES -</t>
    </r>
    <r>
      <rPr>
        <u/>
        <sz val="18"/>
        <color rgb="FF0000FF"/>
        <rFont val="Arial Narrow"/>
        <family val="2"/>
      </rPr>
      <t xml:space="preserve"> </t>
    </r>
    <r>
      <rPr>
        <b/>
        <u/>
        <sz val="18"/>
        <color rgb="FF0000FF"/>
        <rFont val="Arial Narrow"/>
        <family val="2"/>
      </rPr>
      <t>ISSS</t>
    </r>
  </si>
  <si>
    <t>Planilla ISSS F.25% Diciembre 2020</t>
  </si>
  <si>
    <t>Planilla ISSS F.P. Diciembre 2020</t>
  </si>
  <si>
    <t>Planilla ISSS Dietas - Diciembre 2020</t>
  </si>
  <si>
    <t>Planilla ISSS F.25% Enero 2021</t>
  </si>
  <si>
    <t>Planilla ISSS F.P. Enero 2021</t>
  </si>
  <si>
    <t>Planilla ISSS Dietas - Enero 2021</t>
  </si>
  <si>
    <t>Planilla ISSS F.25% Febrero 2021 (31-03-2021)</t>
  </si>
  <si>
    <t>Planilla ISSS F.P. Febrero 2021 (31-03-2021)</t>
  </si>
  <si>
    <t>Planilla ISSS Dietas - Febrero 2021(31-03-2021)</t>
  </si>
  <si>
    <t>Asignación 2021</t>
  </si>
  <si>
    <t>Fodes 2%</t>
  </si>
  <si>
    <t>X</t>
  </si>
  <si>
    <t>ABRIL DE 2021</t>
  </si>
  <si>
    <t>}</t>
  </si>
  <si>
    <t>Retención 5%</t>
  </si>
  <si>
    <t>Estimación 1</t>
  </si>
  <si>
    <t>Estimación 2</t>
  </si>
  <si>
    <t>Estimación 3</t>
  </si>
  <si>
    <t>Retención Acumulada</t>
  </si>
  <si>
    <t>Retención Cancha El Tablón</t>
  </si>
  <si>
    <t>Ana Estelí Nolasco</t>
  </si>
  <si>
    <t>Embotelladora Electropura, S.A. de C.V.</t>
  </si>
  <si>
    <t>Asinorlu</t>
  </si>
  <si>
    <t>Dirección General de Tesorería</t>
  </si>
  <si>
    <t>Pago de Factura N° 12548 a "Telemás", por servicios de internet de 20 megabyte, correspondiente al mes de Abril del año dos mil veintiuno.</t>
  </si>
  <si>
    <t>Pago de Facturas N°91677, 91771 y 91963 a "Embotelladora Electropura, S.A. de C.V.", por la compra de agua para consumo de los empleados y usuarios que visitan la Alcaldía Municipal de Osicala, suministrada durante los meses de Febrero, Marzo y Abril del año dos mil veintiuno.</t>
  </si>
  <si>
    <t>Pago por recepción de 64.28 Toneladas de Desechos Sólidos, en el período comprendido de 01 al 30 de Abril del año dos mil veintiuno, en el Relleno Sanitario de la Ciudad de Anamorós. Depositado a Cuenta Corriente N° 3940000857 del Banco Cuscatlán.</t>
  </si>
  <si>
    <t>FECHA DE APERTURA: 19/05/2021</t>
  </si>
  <si>
    <t>140000827</t>
  </si>
  <si>
    <t>RECURSOS FODES TRANSFERENCIAS MINISTERIO DE HACIENDA.</t>
  </si>
  <si>
    <t>ALCALDIA MUNICIPAL DE OSICALA/FODES 120 - LIBRE DISPONIBILIDAD - INVERSION 2%</t>
  </si>
  <si>
    <t>140000828</t>
  </si>
  <si>
    <t>140000829</t>
  </si>
  <si>
    <t xml:space="preserve">ALCALDIA MUNICIPAL DE OSICALA/FODES 120 - LIBRE DISPONIBILIDAD/INVERSION </t>
  </si>
  <si>
    <t>140000830</t>
  </si>
  <si>
    <t xml:space="preserve">ALCALDIA MUNICIPAL DE OSICALA/FODES 120 - LIBRE DISPONIBILIDAD/FUNCIONAMIENTO </t>
  </si>
  <si>
    <t>ALCALDIA MUNICIPAL DE OSICALA/FODES 120 - LIBRE DISPONIBILIDAD/INVERSION</t>
  </si>
  <si>
    <t>ALCALDIA MUNICIPAL DE OSICALA/FODES 120 - LIBRE DISPONIBILIDAD/FUNCIONAMIENTO</t>
  </si>
  <si>
    <t>FECHA DE APERTURA: 01/05/2021</t>
  </si>
  <si>
    <t>Pago por refrenda de tarjeta de circulación de tricimoto M467857-211 y pago de traspazo de tarjeta de circulación de motocicleta M479003-211.</t>
  </si>
  <si>
    <t>Emerita Emperatríz Díaz Romero</t>
  </si>
  <si>
    <t>Ronmel Eugenio Argueta</t>
  </si>
  <si>
    <t>Blanca Nayeli Márquez</t>
  </si>
  <si>
    <t>Marisol González Díaz</t>
  </si>
  <si>
    <t>Antonia Mendoza</t>
  </si>
  <si>
    <t>Asociación Cooperativa de Producción Agropecuaria, San Carlos Dos de R.L.</t>
  </si>
  <si>
    <t>Comercio Diversificado, S.A. de C.V.</t>
  </si>
  <si>
    <t>Pago por trabajos eventuales como auxiliar de fontanería, en trabajos de mantenimiento del sistema de agua potable que abastece el Casco Urbano de esta ciudad, en el período comprendido del 18 al 30 de abril y 01 al 23 de Mayo del año dos mil veintiuno.</t>
  </si>
  <si>
    <t>Primer pago por servicios de administrador de contrato del Proyecto: LP N-02/2020/AMO "Construcción de Cancha Municipal de Osicala, Morazán, Fase 1</t>
  </si>
  <si>
    <t>Pago de Factura N° 0052, a "Funerales La Florida", por la compra de un ataúd tipo económico para el sepelio de Coralia Eduvina Benítez Amaya, por escasos recursos económicos.</t>
  </si>
  <si>
    <t>Pago por servicios de animación protocolario y artístico en evento de inauración de Cancha Municipal del Caserío El Tablón, Cantón Agua Zarca de esta Ciudad.</t>
  </si>
  <si>
    <t>Angel Miguel Sánchez Cruz</t>
  </si>
  <si>
    <t>Pago de Factura N°______ a "Sextesal, S.A. de C.V. por la comra de agua envasada que fue consumida en esta Municipalidad, durante el mes de febrero del año dos mil veintiuno.</t>
  </si>
  <si>
    <t>Pago de alquiler de vivienda que fue utilizada para el taller de corte y confección impartido por Ciudad Mujer en Caserío Llano Alegre, Cantón Cerro el Coyol de esta Ciudad. Correspondiente a los meses de octubre y noviembre del año dos mil veinte.</t>
  </si>
  <si>
    <t>Pago por la compra de alimentación (desayunos a razón de $2.00 c/u y almuerzos con bebida incluida a $3.00 c/u), consumidos por miembros de seguridad a cargo de la vigilancia de Vacunas Covid 19, en USCF Osicala, desde el 08 de marzo al 20 de mayo del año dos mil veintiuno.</t>
  </si>
  <si>
    <t>Pago de doscientos almuerzos a razón de $2.50 c/u que fueron consumidas por mujeres líderes de nuestro Municipio en taller de elaboración de Propuestas a desarrollarse por medio de la Unidad de la Mujer, actividad realizada en Salón de usos múltiples de la alcaldía, el día 26 de enero del año dos mil veintiuno.</t>
  </si>
  <si>
    <t>Pago de Factura N° 12526 a "Telemás", por servicios de Publicidad en Canal 14, correspondiente al mes de diciembre del año dos mil veinte.</t>
  </si>
  <si>
    <t>Pago de Factura N° 0834 a "Comercio Diversificado, S.A. de C.V.", por la compra de productos para limpieza, entre otros , suministrados a la municipalidad durante el mes de marzo del año dos mil veintiuno.</t>
  </si>
  <si>
    <t>Jaime Portillo Díaz</t>
  </si>
  <si>
    <t>Pago por servicios de soldadura mecánica realizada en vehículo placas N° 7273, propiedad de la Municipalidad.</t>
  </si>
  <si>
    <t>José Mario Argueta Díaz</t>
  </si>
  <si>
    <t>Pago por servicios de transporte a la playa el cuco Chirilagua, San Miguel a solicitudes presentadas durante las fechas: 14 de marzo con empleados de la Alcaldía, 27 de marzo con Club Deportivo El Tigre de Cantón Cerro El Coyol y 28 de marzo con Asociación de Jóvenes AJUDEAZ del Cantón Agua Zarca.</t>
  </si>
  <si>
    <t>Instituto Salvadoreño del Seguro Social</t>
  </si>
  <si>
    <t>Zenia Saraí Méndez de Reyes</t>
  </si>
  <si>
    <r>
      <t xml:space="preserve">Pago por Servicios Profecionales de </t>
    </r>
    <r>
      <rPr>
        <b/>
        <sz val="10"/>
        <color theme="1"/>
        <rFont val="Arial Narrow"/>
        <family val="2"/>
      </rPr>
      <t>Auditoría</t>
    </r>
    <r>
      <rPr>
        <sz val="10"/>
        <color theme="1"/>
        <rFont val="Arial Narrow"/>
        <family val="2"/>
      </rPr>
      <t xml:space="preserve"> </t>
    </r>
    <r>
      <rPr>
        <b/>
        <sz val="10"/>
        <color theme="1"/>
        <rFont val="Arial Narrow"/>
        <family val="2"/>
      </rPr>
      <t>Interna</t>
    </r>
    <r>
      <rPr>
        <sz val="10"/>
        <color theme="1"/>
        <rFont val="Arial Narrow"/>
        <family val="2"/>
      </rPr>
      <t xml:space="preserve"> prestados a la Municipalidad, en el período comprendido del 01 al 31 de </t>
    </r>
    <r>
      <rPr>
        <b/>
        <sz val="10"/>
        <color theme="1"/>
        <rFont val="Arial Narrow"/>
        <family val="2"/>
      </rPr>
      <t>Mayo</t>
    </r>
    <r>
      <rPr>
        <sz val="10"/>
        <color theme="1"/>
        <rFont val="Arial Narrow"/>
        <family val="2"/>
      </rPr>
      <t xml:space="preserve"> del año dos mil veintiuno.</t>
    </r>
  </si>
  <si>
    <t>Pago de Cotizaciones correspondientes a los meses de mayo y junio de 2015, enero de 2016, mayo a diciembre de 2018, y de enero a mayo de 2019; según consta en Acta de Intimación firmada en la Fiscalía General de la República - Oficina Fiscal de la Ciudad de San Miguel, el día lunes 23 de noviembre del año dos mil veinte.</t>
  </si>
  <si>
    <t>Pago de Facturas N°92074 a "Embotelladora Electropura, S.A. de C.V.", por la compra de agua para consumo de los empleados y usuarios que visitan la Alcaldía Municipal de Osicala, suministrada durante el mes de Mayo del año dos mil veintiuno.</t>
  </si>
  <si>
    <t>Mayra Zuleyma Orantes Peraza</t>
  </si>
  <si>
    <t xml:space="preserve">             Contador Municipal</t>
  </si>
  <si>
    <t xml:space="preserve">           Tesorera Municipal</t>
  </si>
  <si>
    <t xml:space="preserve">      F.___________________</t>
  </si>
  <si>
    <t xml:space="preserve">        F.___________________</t>
  </si>
  <si>
    <t>Tesorera Municipal</t>
  </si>
  <si>
    <t>00620008420</t>
  </si>
  <si>
    <t xml:space="preserve">"ADOQUINADO Y MEJORAMIENTO DE AGUAS NEGRAS EN PASAJE LA CEIBA PONIENTE, BARRIO SAN RAFAEL, OISCALA".
</t>
  </si>
  <si>
    <t>FECHA DE APERTURA: 31/05/2021</t>
  </si>
  <si>
    <t>140000857</t>
  </si>
  <si>
    <t>00620008447</t>
  </si>
  <si>
    <t>00620008412</t>
  </si>
  <si>
    <t>00620008439</t>
  </si>
  <si>
    <t>00620008455</t>
  </si>
  <si>
    <t>00620008676</t>
  </si>
  <si>
    <t>CELEBRACION DE ACTIVIDADES PARA LA CONSERVACION DE RAICES CULTURALES QUE SON PATRIMONIO DEL MUN. EN SUS COMUNIDADES, OSICALA 2020</t>
  </si>
  <si>
    <t>PROYECTO DE INTERES SOCIAL, CON APOYO DE MATERIALES DE URGENCIA PARA VIVIENDA Y SERVICIOS BASICOS PARA PERSONAS DE COMPROBADOS ESCASOS RECURSOS ECONOMICOS, OSICALA 2020</t>
  </si>
  <si>
    <t>EJECUCION DEL PLAN OPERATIVO DE LA UNIDAD DE LA NIÑEZ, ADOLESCENCIA, JUVENTUD, ADULTO MAYOR Y CONVIVENCIA, OSICALA, 2020</t>
  </si>
  <si>
    <t>REPARACION DE URGENCIA Y DOTACIONES DE PAQUEÑOS EQUIPOS DE INFRAESTRUCTURA BASICA EN ENTIDADES DE GOBIERNO Y ONG´S SOCIALES 2020</t>
  </si>
  <si>
    <t>CONCRETO HIDRAULICO EN TRAMOS DE CALLE DE CASERIO CHARAMO ARRIBA CANTON LA MONTAÑA, OSICALA 2020</t>
  </si>
  <si>
    <t>CELEBRACIÓN DE ACTIVIDADES CULTURALES EN EL MARCO DE LAS FIESTAS PATRONALES DE OSICALA AÑO 2021</t>
  </si>
  <si>
    <t>JULIO 2021</t>
  </si>
  <si>
    <t>ADOQUINADO Y MEJORAMIENTO DE AGUAS NEGRAS EN PASAJE LA CEIBA PONIENTE, BARRIO SAN RAFAEL, OISCALA</t>
  </si>
  <si>
    <t xml:space="preserve">"FONDOS RETROEXCAVADORA MUNICIPAL".
</t>
  </si>
  <si>
    <t>140000867</t>
  </si>
  <si>
    <t>FECHA DE APERTURA: 20/10/2021</t>
  </si>
  <si>
    <t>FONDOS PROPIOS</t>
  </si>
  <si>
    <t xml:space="preserve">"FONDOS 5% FIESTAS PATRONALES".
</t>
  </si>
  <si>
    <t>140000868</t>
  </si>
  <si>
    <t>FONDOS RETROEXCAVADORA MUNICIPAL</t>
  </si>
  <si>
    <t>FONDOS 5% FIESTAS PATROALES</t>
  </si>
  <si>
    <t>OSICALA /85N-FONDO GENERAL/ TRANSFERENCIA DE FONDOS PARA ACOMPAÑAMIENTO SOCIO FAMILIAR, EN EL MUNICIPIO DE OSICALA - 351290</t>
  </si>
  <si>
    <t>OCTUBRE 2021</t>
  </si>
  <si>
    <t>FECHA DE APERTURA: 04/11/2021</t>
  </si>
  <si>
    <t xml:space="preserve">"CONSTRUCCION DE CONTENEDORES DE BASURA EN CASERIO LA LOMA Y EL TABLON DEL CANTON AGUA ZARCA, MUNICIPIO DE OSICALA".
</t>
  </si>
  <si>
    <t>140000879</t>
  </si>
  <si>
    <t>CONSTRUCCION DE CONTENEDORES DE BASURA EN CASERIO LA LOMA Y EL TABLON DEL CANTON AGUA ZARCA, MUNICIPIO DE OSICALA</t>
  </si>
  <si>
    <t>00620009397</t>
  </si>
  <si>
    <t>"CONCRETEADO DE CALLE FRENTE A IGLESIA IMPACTO DE DIOS Y CALLE ALEDAÑA, DE CASERIO LA LOMA CANTON AGUA ZARCA, MUNICIPIO DE OSICALA, DEPARTAMENTO DE MORAZAN".</t>
  </si>
  <si>
    <r>
      <t xml:space="preserve">FECHA DE APERTURA: </t>
    </r>
    <r>
      <rPr>
        <b/>
        <u/>
        <sz val="13"/>
        <color rgb="FF002060"/>
        <rFont val="Arial Narrow"/>
        <family val="2"/>
      </rPr>
      <t>23/11/2021</t>
    </r>
  </si>
  <si>
    <t>CONCRETEADO DE CALLE FRENTE A IGLESIA IMPACTO DE DIOS Y CALLE ALEDAÑA, DE CASERIO LA LOMA CANTON AGUA ZARCA, MUNICIPIO DE OSICALA, DEPARTAMENTO DE MORAZAN</t>
  </si>
  <si>
    <t>NOVIEMBRE 2021</t>
  </si>
  <si>
    <t>"FONDOS PARA EJECUTAR PROYECTOS DE INFRAESTRUCTURA VIAL, RECREATIVA Y DE SANEAMIENTO OSICALA 2021".</t>
  </si>
  <si>
    <t>408301000000390</t>
  </si>
  <si>
    <t xml:space="preserve">FONDOS PRESTAMO    </t>
  </si>
  <si>
    <r>
      <rPr>
        <b/>
        <sz val="16"/>
        <color rgb="FF002060"/>
        <rFont val="Arial Narrow"/>
        <family val="2"/>
      </rPr>
      <t>BANCO:</t>
    </r>
    <r>
      <rPr>
        <b/>
        <sz val="16"/>
        <color rgb="FF002060"/>
        <rFont val="Britannic Bold"/>
        <family val="2"/>
      </rPr>
      <t xml:space="preserve"> </t>
    </r>
    <r>
      <rPr>
        <b/>
        <u/>
        <sz val="16"/>
        <color rgb="FF002060"/>
        <rFont val="Britannic Bold"/>
        <family val="2"/>
      </rPr>
      <t>CUSCATLAN</t>
    </r>
  </si>
  <si>
    <t>"CONSTRUCCION DE CALLE CON CONCRETO HIDRAULICO EN SECTOR LOS ARGUETAS, Y SECTOR EL ESPINO DEL CASERIO LLANO ALEGRE, CANTON CERRO COYOL, OSICALA, MORAZAN".</t>
  </si>
  <si>
    <t>419301000000790</t>
  </si>
  <si>
    <t>FONDOS PARA EJECUTAR PROYECTOS DE INFRAESTRUCTURA VIAL, RECREATIVA Y DE SANEAMIENTO OSICALA 2021</t>
  </si>
  <si>
    <t>CONSTRUCCION DE CALLE CON CONCRETO HIDRAULICO EN SECTOR LOS ARGUETAS, Y SECTOR EL ESPINO DEL CASERIO LLANO ALEGRE, CANTON CERRO COYOL, OSICALA, MORAZAN</t>
  </si>
  <si>
    <r>
      <t xml:space="preserve">FECHA DE APERTURA: </t>
    </r>
    <r>
      <rPr>
        <b/>
        <u/>
        <sz val="13"/>
        <color rgb="FF002060"/>
        <rFont val="Arial Narrow"/>
        <family val="2"/>
      </rPr>
      <t>02/12/2021</t>
    </r>
  </si>
  <si>
    <r>
      <t xml:space="preserve">FECHA DE APERTURA: </t>
    </r>
    <r>
      <rPr>
        <b/>
        <u/>
        <sz val="13"/>
        <color rgb="FF002060"/>
        <rFont val="Arial Narrow"/>
        <family val="2"/>
      </rPr>
      <t>13/12/2021</t>
    </r>
  </si>
  <si>
    <t>"CONSTRUCCION DE CALLE DE CONCRETO HIDRAULICO TERMINADO Y OBRA DE DRENAJE EN COLONIA NUEVA DE CASERIO PUEBLO VIEJO CANTON AGUA ZARCA MUNICIPIO DE OSICALA".</t>
  </si>
  <si>
    <t>419301000000886</t>
  </si>
  <si>
    <r>
      <t xml:space="preserve">FECHA DE APERTURA: </t>
    </r>
    <r>
      <rPr>
        <b/>
        <u/>
        <sz val="13"/>
        <color rgb="FF002060"/>
        <rFont val="Arial Narrow"/>
        <family val="2"/>
      </rPr>
      <t>05/01/2022</t>
    </r>
  </si>
  <si>
    <r>
      <t xml:space="preserve">FECHA DE APERTURA: </t>
    </r>
    <r>
      <rPr>
        <b/>
        <u/>
        <sz val="13"/>
        <color rgb="FF002060"/>
        <rFont val="Arial Narrow"/>
        <family val="2"/>
      </rPr>
      <t>03/02/2022</t>
    </r>
  </si>
  <si>
    <t>"CONCRETEADO HIDRAULICO EN CANTON LA MONTAÑA CASERIOS; HOJA DE SAL, GUAQUERA, Y CHARAMO ARRIBA, MUNICIPIO DE OSICALA DEPARTAMENTO DE MORAZAN".</t>
  </si>
  <si>
    <t>00620009915</t>
  </si>
  <si>
    <t>00620009907</t>
  </si>
  <si>
    <t>"CONSTRUCCION DE ADOQUINADO EN INTERCECCION DE LA 4TA. Y 5TA. CALLE ORIENTE, Y ADOQUINADO Y ADECUACION DE TUBERIAS EN PROLONGACION DE LA 3RA. AV. NTE. HASTA LLEGAR A LA CLN BY PASS OSICALA DEPARTAMENTO DE MORAZAN".</t>
  </si>
  <si>
    <t>"COLOCACION DE MEZCLA ASFALTICA EN CALIENTE, NIVELACION CON MATERIAL DE RECHAZO EN CANTON CERRO EL COYOL Y CALLES URBANAS DEL MUNICIPIO DE OSICALA, DEPARTAMENTO DE MORAZAN".</t>
  </si>
  <si>
    <r>
      <t xml:space="preserve">FECHA DE APERTURA: </t>
    </r>
    <r>
      <rPr>
        <b/>
        <u/>
        <sz val="13"/>
        <color rgb="FF002060"/>
        <rFont val="Arial Narrow"/>
        <family val="2"/>
      </rPr>
      <t>04/02/2022</t>
    </r>
  </si>
  <si>
    <t>419301000000905</t>
  </si>
  <si>
    <t>Josué Michael Portillo Díaz</t>
  </si>
  <si>
    <t>José Antonio Aguilar Romero</t>
  </si>
  <si>
    <t>Ana Eduviges Gómez de Méndez</t>
  </si>
  <si>
    <t>016</t>
  </si>
  <si>
    <t>ABRIL   2 0 2 2</t>
  </si>
  <si>
    <t>010</t>
  </si>
  <si>
    <t>Pago de alimentación para sesión de Concejo Municipal, realizada el día 29 de marzo del año dos mil veintidós.</t>
  </si>
  <si>
    <t>011</t>
  </si>
  <si>
    <r>
      <t>Pago de Facturas N° 0435 a Ferretería</t>
    </r>
    <r>
      <rPr>
        <b/>
        <sz val="10"/>
        <color theme="1"/>
        <rFont val="Arial Narrow"/>
        <family val="2"/>
      </rPr>
      <t xml:space="preserve"> "ALFA" </t>
    </r>
    <r>
      <rPr>
        <sz val="10"/>
        <color theme="1"/>
        <rFont val="Arial Narrow"/>
        <family val="2"/>
      </rPr>
      <t xml:space="preserve">por la compra de materiales eléctricos, para el sistema y mantenimiento de alumbrado público.. Suministrados durante el mes de </t>
    </r>
    <r>
      <rPr>
        <b/>
        <sz val="10"/>
        <color theme="1"/>
        <rFont val="Arial Narrow"/>
        <family val="2"/>
      </rPr>
      <t>marzo</t>
    </r>
    <r>
      <rPr>
        <sz val="10"/>
        <color theme="1"/>
        <rFont val="Arial Narrow"/>
        <family val="2"/>
      </rPr>
      <t xml:space="preserve"> del año dos mil veintidós. </t>
    </r>
  </si>
  <si>
    <t>012</t>
  </si>
  <si>
    <t>Flor Yanira Vásquez de Hernández</t>
  </si>
  <si>
    <t>013</t>
  </si>
  <si>
    <t>Fredis Orlando Aranda</t>
  </si>
  <si>
    <t>014</t>
  </si>
  <si>
    <r>
      <t xml:space="preserve">Viáticos específicos por misiones realizadas a la Ciudad de San Salvador, el mes de </t>
    </r>
    <r>
      <rPr>
        <b/>
        <sz val="10"/>
        <rFont val="Arial Narrow"/>
        <family val="2"/>
      </rPr>
      <t>Marzo</t>
    </r>
    <r>
      <rPr>
        <sz val="10"/>
        <rFont val="Arial Narrow"/>
        <family val="2"/>
      </rPr>
      <t xml:space="preserve"> del año dos mil veintidós.</t>
    </r>
  </si>
  <si>
    <t>Bonificación por renuncia voluntaria por el cargo de miembro del Cuerpo de Agentes Municipales, equivalente a los tres años y 304 días laborados con esta Municipalidad, en el período comprendido del 01 de mayo del 2018 hasta el 28 de febrero del año 2022, según lo establece el Artículo 53 de la Ley de la Carrera Administrativa Municipal, y pago de Aguinaldo proporcional del año 2022, según consta en Hoja de Liquidación emitida por la Dirección General de Inspección del Ministerio de Trabajo el 14 de febrero del año dos mil veintidós.</t>
  </si>
  <si>
    <t>PROARCA, S.A. de C.V.</t>
  </si>
  <si>
    <t>015</t>
  </si>
  <si>
    <r>
      <t xml:space="preserve">Pago por Servicios Profecionales de </t>
    </r>
    <r>
      <rPr>
        <b/>
        <sz val="10"/>
        <color theme="1"/>
        <rFont val="Arial Narrow"/>
        <family val="2"/>
      </rPr>
      <t>Auditoría</t>
    </r>
    <r>
      <rPr>
        <sz val="10"/>
        <color theme="1"/>
        <rFont val="Arial Narrow"/>
        <family val="2"/>
      </rPr>
      <t xml:space="preserve"> </t>
    </r>
    <r>
      <rPr>
        <b/>
        <sz val="10"/>
        <color theme="1"/>
        <rFont val="Arial Narrow"/>
        <family val="2"/>
      </rPr>
      <t>Interna</t>
    </r>
    <r>
      <rPr>
        <sz val="10"/>
        <color theme="1"/>
        <rFont val="Arial Narrow"/>
        <family val="2"/>
      </rPr>
      <t xml:space="preserve"> prestados a la Municipalidad, durante el mes de </t>
    </r>
    <r>
      <rPr>
        <b/>
        <sz val="10"/>
        <color theme="1"/>
        <rFont val="Arial Narrow"/>
        <family val="2"/>
      </rPr>
      <t>Marzo</t>
    </r>
    <r>
      <rPr>
        <sz val="10"/>
        <color theme="1"/>
        <rFont val="Arial Narrow"/>
        <family val="2"/>
      </rPr>
      <t xml:space="preserve"> del año dos mil veintidós.</t>
    </r>
  </si>
  <si>
    <t>Teodora Argueta Hernández de Orellana</t>
  </si>
  <si>
    <t>CONSTRUCCION DE CALLE DE CONCRETO HIDRAULICO TERMINADO Y OBRA DE DRENAJE EN COLONIA NUEVA DE CASERIO PUEBLO VIEJO CANTON AGUA ZARCA MUNICIPIO DE OSICALA</t>
  </si>
  <si>
    <t>CONSTRUCCION DE ADOQUINADO EN INTERCECCION DE LA 4TA. Y 5TA. CALLE ORIENTE, Y ADOQUINADO Y ADECUACION DE TUBERIAS EN PROLONGACION DE LA 3RA. AV. NTE. HASTA LLEGAR A LA CLN BY PASS OSICALA DEPARTAMENTO DE MORAZAN</t>
  </si>
  <si>
    <t>CONCRETEADO HIDRAULICO EN CANTON LA MONTAÑA CASERIOS; HOJA DE SAL, GUAQUERA, Y CHARAMO ARRIBA, MUNICIPIO DE OSICALA DEPARTAMENTO DE MORAZAN</t>
  </si>
  <si>
    <t>COLOCACION DE MEZCLA ASFALTICA EN CALIENTE, NIVELACION CON MATERIAL DE RECHAZO EN CANTON CERRO EL COYOL Y CALLES URBANAS DEL MUNICIPIO DE OSICALA, DEPARTAMENTO DE MORAZAN</t>
  </si>
  <si>
    <r>
      <t xml:space="preserve">Disponibilidad al </t>
    </r>
    <r>
      <rPr>
        <b/>
        <u/>
        <sz val="22"/>
        <color theme="1"/>
        <rFont val="Arial Narrow"/>
        <family val="2"/>
      </rPr>
      <t>05</t>
    </r>
    <r>
      <rPr>
        <sz val="22"/>
        <color theme="1"/>
        <rFont val="Arial Narrow"/>
        <family val="2"/>
      </rPr>
      <t xml:space="preserve"> de </t>
    </r>
    <r>
      <rPr>
        <b/>
        <u/>
        <sz val="22"/>
        <color theme="1"/>
        <rFont val="Arial Narrow"/>
        <family val="2"/>
      </rPr>
      <t>ABRIL</t>
    </r>
    <r>
      <rPr>
        <sz val="22"/>
        <color theme="1"/>
        <rFont val="Arial Narrow"/>
        <family val="2"/>
      </rPr>
      <t xml:space="preserve"> de </t>
    </r>
    <r>
      <rPr>
        <b/>
        <u/>
        <sz val="22"/>
        <color theme="1"/>
        <rFont val="Arial Narrow"/>
        <family val="2"/>
      </rPr>
      <t>2022</t>
    </r>
  </si>
  <si>
    <t>01/042022</t>
  </si>
  <si>
    <t>Pago de ciento veinte refrigerios a razón de $0.75 c/u que fueron consumidos en evento de Inauguración de Aulas de Primera Infancia en Caserío La Loma y Cantón Agua Zarca.</t>
  </si>
  <si>
    <t>MAPFRE SEGUROS EL SALVADOR, S.A.</t>
  </si>
  <si>
    <r>
      <t>Pago de Facturas N° 285, 287 y 290 a</t>
    </r>
    <r>
      <rPr>
        <b/>
        <sz val="10"/>
        <color theme="1"/>
        <rFont val="Arial Narrow"/>
        <family val="2"/>
      </rPr>
      <t xml:space="preserve"> "MAPFRE SEGUROS EL SALVADOR, S.A."</t>
    </r>
    <r>
      <rPr>
        <sz val="10"/>
        <color theme="1"/>
        <rFont val="Arial Narrow"/>
        <family val="2"/>
      </rPr>
      <t xml:space="preserve"> valor que corresponde a la Fianza de fidelidad para empleados y refrendarios que manejan Fondos Municipales, aseguramiento de Edificio Municipal contra incendios, y Póliza de Seguro para el vehículo Placa N 9-888, vigencia: 28-03-2022 a 28-03-2023.</t>
    </r>
  </si>
  <si>
    <t>Pago por servicios de arrendamiento de habitación para alojamiento de la instructora de INSAFORP la cual estará impartiendo talleres de Preparación de banquetes y bebidas a base de café con una duración de 15 días, con el objetivo de beneficiar a personas de los diferentes cantones y caseríos de nuestro Municipio Osicala.</t>
  </si>
  <si>
    <t>553</t>
  </si>
  <si>
    <r>
      <t xml:space="preserve">Pago de Factura N° 0018 a </t>
    </r>
    <r>
      <rPr>
        <b/>
        <sz val="10"/>
        <color theme="1"/>
        <rFont val="Arial Narrow"/>
        <family val="2"/>
      </rPr>
      <t>"PROARCA, S.A. de C.V.",</t>
    </r>
    <r>
      <rPr>
        <sz val="10"/>
        <color theme="1"/>
        <rFont val="Arial Narrow"/>
        <family val="2"/>
      </rPr>
      <t xml:space="preserve"> valor que corresponde a la Liquidación del Proyecto:</t>
    </r>
    <r>
      <rPr>
        <b/>
        <sz val="10"/>
        <color theme="1"/>
        <rFont val="Arial Narrow"/>
        <family val="2"/>
      </rPr>
      <t xml:space="preserve"> "Construccion de Adoquinado en Interceccion de la 4ta. y 5ta. Calle Oriente, y Adoquinado y Adecuacion de Tuberias en Prolongacion de la 3ra. Av. Nte. hasta llegar a la cln By Pass Osicala Departamento de Morazan".</t>
    </r>
  </si>
  <si>
    <t>Planilla</t>
  </si>
  <si>
    <t>AFP Crecer</t>
  </si>
  <si>
    <t>AFP Confía.</t>
  </si>
  <si>
    <t>I.P.S.F.A.</t>
  </si>
  <si>
    <t>I.S.S.S.</t>
  </si>
  <si>
    <t>017</t>
  </si>
  <si>
    <t>018</t>
  </si>
  <si>
    <t>019</t>
  </si>
  <si>
    <r>
      <t xml:space="preserve">N/A realizada por transferencia de la </t>
    </r>
    <r>
      <rPr>
        <b/>
        <sz val="10"/>
        <color theme="1"/>
        <rFont val="Arial Narrow"/>
        <family val="2"/>
      </rPr>
      <t xml:space="preserve">Cuenta N° 140000407 "FONDOS PROPIOS", </t>
    </r>
    <r>
      <rPr>
        <sz val="10"/>
        <color theme="1"/>
        <rFont val="Arial Narrow"/>
        <family val="2"/>
      </rPr>
      <t xml:space="preserve">por traslado de fondos percibidos en (complemento) del mes de </t>
    </r>
    <r>
      <rPr>
        <b/>
        <sz val="10"/>
        <color theme="1"/>
        <rFont val="Arial Narrow"/>
        <family val="2"/>
      </rPr>
      <t xml:space="preserve">Marzo </t>
    </r>
    <r>
      <rPr>
        <sz val="10"/>
        <color theme="1"/>
        <rFont val="Arial Narrow"/>
        <family val="2"/>
      </rPr>
      <t xml:space="preserve"> del año dos mil veintiuno, por alquiler de Máquina Retroexcavadora, propiedad de la Municipalidad.</t>
    </r>
  </si>
  <si>
    <r>
      <t>Transferencia a la</t>
    </r>
    <r>
      <rPr>
        <b/>
        <sz val="10"/>
        <rFont val="Arial Narrow"/>
        <family val="2"/>
      </rPr>
      <t xml:space="preserve"> Cuenta N° 140000867 "Fondos Retroexcavadora Municipal",</t>
    </r>
    <r>
      <rPr>
        <sz val="10"/>
        <rFont val="Arial Narrow"/>
        <family val="2"/>
      </rPr>
      <t xml:space="preserve"> por traslado de fondos percibidos en (complemento) del mes de </t>
    </r>
    <r>
      <rPr>
        <b/>
        <sz val="10"/>
        <rFont val="Arial Narrow"/>
        <family val="2"/>
      </rPr>
      <t>Marzo</t>
    </r>
    <r>
      <rPr>
        <sz val="10"/>
        <rFont val="Arial Narrow"/>
        <family val="2"/>
      </rPr>
      <t xml:space="preserve">  del año dos mil veintiuno, por alquiler de Máquina Retroexcavadora, propiedad de la Municipalidad.</t>
    </r>
  </si>
  <si>
    <t>Saída Bonilla Echeverría</t>
  </si>
  <si>
    <t>021</t>
  </si>
  <si>
    <t>020</t>
  </si>
  <si>
    <r>
      <t xml:space="preserve">Pago de Facturas a </t>
    </r>
    <r>
      <rPr>
        <b/>
        <sz val="10"/>
        <color theme="1"/>
        <rFont val="Arial Narrow"/>
        <family val="2"/>
      </rPr>
      <t>"Distribuidora de Lubricantes y Combustibles",</t>
    </r>
    <r>
      <rPr>
        <sz val="10"/>
        <color theme="1"/>
        <rFont val="Arial Narrow"/>
        <family val="2"/>
      </rPr>
      <t xml:space="preserve"> por la compra de combustible utilizado por el Camión propiedad de la Municipalidad para traslado de Desechos Sólidos desde este Municipio al Relleno Sanitario de la Ciudad de Anamorós ASINORLU, durante el mes de </t>
    </r>
    <r>
      <rPr>
        <b/>
        <sz val="10"/>
        <color theme="1"/>
        <rFont val="Arial Narrow"/>
        <family val="2"/>
      </rPr>
      <t>Marzo</t>
    </r>
    <r>
      <rPr>
        <sz val="10"/>
        <color theme="1"/>
        <rFont val="Arial Narrow"/>
        <family val="2"/>
      </rPr>
      <t xml:space="preserve"> del año dos mil veintidós. </t>
    </r>
  </si>
  <si>
    <t>554</t>
  </si>
  <si>
    <t>Luis Antonio Pereira Martínez</t>
  </si>
  <si>
    <t>555</t>
  </si>
  <si>
    <t>Julio Ancelmo Guevara Díaz</t>
  </si>
  <si>
    <t>INUSA S.A. DE C.V.</t>
  </si>
  <si>
    <r>
      <t xml:space="preserve">Pago de Factura N° 0215 a </t>
    </r>
    <r>
      <rPr>
        <b/>
        <sz val="10"/>
        <color theme="1"/>
        <rFont val="Arial Narrow"/>
        <family val="2"/>
      </rPr>
      <t xml:space="preserve">"INUSA, S.A. DE C.V.", </t>
    </r>
    <r>
      <rPr>
        <sz val="10"/>
        <color theme="1"/>
        <rFont val="Arial Narrow"/>
        <family val="2"/>
      </rPr>
      <t xml:space="preserve">valor que corresponde a la </t>
    </r>
    <r>
      <rPr>
        <b/>
        <sz val="10"/>
        <color theme="1"/>
        <rFont val="Arial Narrow"/>
        <family val="2"/>
      </rPr>
      <t>Supervisión</t>
    </r>
    <r>
      <rPr>
        <sz val="10"/>
        <color theme="1"/>
        <rFont val="Arial Narrow"/>
        <family val="2"/>
      </rPr>
      <t xml:space="preserve"> del Proyecto: </t>
    </r>
    <r>
      <rPr>
        <b/>
        <sz val="10"/>
        <color theme="1"/>
        <rFont val="Arial Narrow"/>
        <family val="2"/>
      </rPr>
      <t>"Concreteado Hidraulico en Canton la Montaña Caserios; Hoja de Sal, Guaquera, y Charamo Arriba, Municipio de Osicala Departamento de Morazan".</t>
    </r>
  </si>
  <si>
    <t>PROARCA, S.A. DE C.V.</t>
  </si>
  <si>
    <r>
      <t xml:space="preserve">Pago de Factura N° 0022 a </t>
    </r>
    <r>
      <rPr>
        <b/>
        <sz val="10"/>
        <rFont val="Arial Narrow"/>
        <family val="2"/>
      </rPr>
      <t>"PROARCA, S.A. DE C.V."</t>
    </r>
    <r>
      <rPr>
        <sz val="10"/>
        <rFont val="Arial Narrow"/>
        <family val="2"/>
      </rPr>
      <t xml:space="preserve"> valor que corresponde a la </t>
    </r>
    <r>
      <rPr>
        <b/>
        <sz val="10"/>
        <rFont val="Arial Narrow"/>
        <family val="2"/>
      </rPr>
      <t>Formulación de Caperta Técnica</t>
    </r>
    <r>
      <rPr>
        <sz val="10"/>
        <rFont val="Arial Narrow"/>
        <family val="2"/>
      </rPr>
      <t xml:space="preserve"> del Proyecto:  </t>
    </r>
    <r>
      <rPr>
        <b/>
        <sz val="10"/>
        <rFont val="Arial Narrow"/>
        <family val="2"/>
      </rPr>
      <t>"Colocación de Mezcla Asfaltica en Caliente, Nivelación con Material de Rechazo en Cantón Cerro El Coyol y Calles Urbanas del Municipio de Osicala, Departamento de Morazán".</t>
    </r>
  </si>
  <si>
    <t>022</t>
  </si>
  <si>
    <t>556</t>
  </si>
  <si>
    <r>
      <t>Pago de Facturas a</t>
    </r>
    <r>
      <rPr>
        <b/>
        <sz val="10"/>
        <color theme="1"/>
        <rFont val="Arial Narrow"/>
        <family val="2"/>
      </rPr>
      <t xml:space="preserve"> "Distribuidora de Lubricantes y Combustibles",</t>
    </r>
    <r>
      <rPr>
        <sz val="10"/>
        <color theme="1"/>
        <rFont val="Arial Narrow"/>
        <family val="2"/>
      </rPr>
      <t xml:space="preserve"> por la compra de Combustible utilizado por los Pick Ups Nacional Doble Cabina Placas N° 9-888 y N° 7-372 propiedad de la municipalidad, correspondiente al  mes de </t>
    </r>
    <r>
      <rPr>
        <b/>
        <sz val="10"/>
        <color theme="1"/>
        <rFont val="Arial Narrow"/>
        <family val="2"/>
      </rPr>
      <t>Marzo</t>
    </r>
    <r>
      <rPr>
        <sz val="10"/>
        <color theme="1"/>
        <rFont val="Arial Narrow"/>
        <family val="2"/>
      </rPr>
      <t xml:space="preserve"> del año dos mil veintidós.</t>
    </r>
  </si>
  <si>
    <t>792</t>
  </si>
  <si>
    <r>
      <t xml:space="preserve">Pago de Facturas a </t>
    </r>
    <r>
      <rPr>
        <b/>
        <sz val="10"/>
        <color theme="1"/>
        <rFont val="Arial Narrow"/>
        <family val="2"/>
      </rPr>
      <t>"Distribuidora de Lubricantes y Combustibles",</t>
    </r>
    <r>
      <rPr>
        <sz val="10"/>
        <color theme="1"/>
        <rFont val="Arial Narrow"/>
        <family val="2"/>
      </rPr>
      <t xml:space="preserve"> por la compra de combustible utilizado por la Máquina Retroexcavadora propiedad de la Municipalidad, durante el mes de </t>
    </r>
    <r>
      <rPr>
        <b/>
        <sz val="10"/>
        <color theme="1"/>
        <rFont val="Arial Narrow"/>
        <family val="2"/>
      </rPr>
      <t>Febrero</t>
    </r>
    <r>
      <rPr>
        <sz val="10"/>
        <color theme="1"/>
        <rFont val="Arial Narrow"/>
        <family val="2"/>
      </rPr>
      <t xml:space="preserve"> del año dos mil veintidós. Dentro del marco del Proyecto: </t>
    </r>
    <r>
      <rPr>
        <b/>
        <sz val="10"/>
        <color theme="1"/>
        <rFont val="Arial Narrow"/>
        <family val="2"/>
      </rPr>
      <t>"Fondos Retroexcavadora Municipal".</t>
    </r>
  </si>
  <si>
    <r>
      <t xml:space="preserve">Pago de Cotización correspondiente al mes </t>
    </r>
    <r>
      <rPr>
        <b/>
        <sz val="10"/>
        <rFont val="Arial Narrow"/>
        <family val="2"/>
      </rPr>
      <t>Marzo</t>
    </r>
    <r>
      <rPr>
        <sz val="10"/>
        <rFont val="Arial Narrow"/>
        <family val="2"/>
      </rPr>
      <t xml:space="preserve"> del año dos mil veintidos.</t>
    </r>
  </si>
  <si>
    <r>
      <t xml:space="preserve">Pago de Cotización correspondiente al mes </t>
    </r>
    <r>
      <rPr>
        <b/>
        <sz val="10"/>
        <rFont val="Arial Narrow"/>
        <family val="2"/>
      </rPr>
      <t xml:space="preserve">Marzo </t>
    </r>
    <r>
      <rPr>
        <sz val="10"/>
        <rFont val="Arial Narrow"/>
        <family val="2"/>
      </rPr>
      <t xml:space="preserve">del año dos mil veintidos. </t>
    </r>
  </si>
  <si>
    <t>Aridos y Concretos S.A. de C.V.</t>
  </si>
  <si>
    <t>023</t>
  </si>
  <si>
    <t>007</t>
  </si>
  <si>
    <r>
      <t xml:space="preserve">Transferencia a la </t>
    </r>
    <r>
      <rPr>
        <b/>
        <sz val="10"/>
        <rFont val="Arial Narrow"/>
        <family val="2"/>
      </rPr>
      <t>Cuenta N° 00620007106 "Fondos Ajenos en Custodia Retención 1% IVA",</t>
    </r>
    <r>
      <rPr>
        <sz val="10"/>
        <rFont val="Arial Narrow"/>
        <family val="2"/>
      </rPr>
      <t xml:space="preserve"> para poder efectuar el Pago del Impuesto retenido durante el mes de </t>
    </r>
    <r>
      <rPr>
        <b/>
        <sz val="10"/>
        <rFont val="Arial Narrow"/>
        <family val="2"/>
      </rPr>
      <t xml:space="preserve">Marzo </t>
    </r>
    <r>
      <rPr>
        <sz val="10"/>
        <rFont val="Arial Narrow"/>
        <family val="2"/>
      </rPr>
      <t>del año dos mil veintidós.</t>
    </r>
  </si>
  <si>
    <t>557</t>
  </si>
  <si>
    <r>
      <t xml:space="preserve">Pago de factura por servicios de telefonía fija e internet, correspondiente al mes de </t>
    </r>
    <r>
      <rPr>
        <b/>
        <sz val="10"/>
        <color theme="1"/>
        <rFont val="Arial Narrow"/>
        <family val="2"/>
      </rPr>
      <t>Marzo</t>
    </r>
    <r>
      <rPr>
        <sz val="10"/>
        <color theme="1"/>
        <rFont val="Arial Narrow"/>
        <family val="2"/>
      </rPr>
      <t xml:space="preserve"> del año dos mil veintidós.</t>
    </r>
  </si>
  <si>
    <t>024</t>
  </si>
  <si>
    <t>Pago por servicios de mantenimiento y engrase de cortina metálica ubicadas en la puerta principal de la Alcaldía Municipal.</t>
  </si>
  <si>
    <t>Gerardo Enrique Hernández Chacon.</t>
  </si>
  <si>
    <t>Tesorería Municipal de Osicala</t>
  </si>
  <si>
    <r>
      <t xml:space="preserve">Pago de Planilla de Salarios de Empleados Permanentes, correspondiente al mes de </t>
    </r>
    <r>
      <rPr>
        <b/>
        <sz val="10"/>
        <rFont val="Arial Narrow"/>
        <family val="2"/>
      </rPr>
      <t>Abril</t>
    </r>
    <r>
      <rPr>
        <sz val="10"/>
        <rFont val="Arial Narrow"/>
        <family val="2"/>
      </rPr>
      <t xml:space="preserve"> del año dos mil veintidos.</t>
    </r>
  </si>
  <si>
    <t>José Raúl Ramos</t>
  </si>
  <si>
    <t>Luis García Ramírez</t>
  </si>
  <si>
    <t>Arturo Alonso Reyes González</t>
  </si>
  <si>
    <t>Luis Alonso Martínez Vásquez</t>
  </si>
  <si>
    <r>
      <t xml:space="preserve">Pago de servicios eventuales por asistente de mantenimiento, correspondiente al mes de </t>
    </r>
    <r>
      <rPr>
        <b/>
        <sz val="10"/>
        <color theme="1"/>
        <rFont val="Arial Narrow"/>
        <family val="2"/>
      </rPr>
      <t>Abril</t>
    </r>
    <r>
      <rPr>
        <sz val="10"/>
        <color theme="1"/>
        <rFont val="Arial Narrow"/>
        <family val="2"/>
      </rPr>
      <t xml:space="preserve"> del año dos mil veintidos.</t>
    </r>
  </si>
  <si>
    <r>
      <t xml:space="preserve">Pago de servicios eventuales por asistente de fontanería, correspondiente al mes de </t>
    </r>
    <r>
      <rPr>
        <b/>
        <sz val="10"/>
        <color theme="1"/>
        <rFont val="Arial Narrow"/>
        <family val="2"/>
      </rPr>
      <t>Abril</t>
    </r>
    <r>
      <rPr>
        <sz val="10"/>
        <color theme="1"/>
        <rFont val="Arial Narrow"/>
        <family val="2"/>
      </rPr>
      <t xml:space="preserve"> del año dos mil veintidos.</t>
    </r>
  </si>
  <si>
    <t>Caja de Crédito de San Francisco Gotera.</t>
  </si>
  <si>
    <t>Davivienda Salvadoreño, S.A.</t>
  </si>
  <si>
    <t>ACOACC de R.L.</t>
  </si>
  <si>
    <t>Seguros Futuro A.C. de R.L.</t>
  </si>
  <si>
    <t>AGEPYM.</t>
  </si>
  <si>
    <t>Cedrick Alexander Vásquez</t>
  </si>
  <si>
    <r>
      <t xml:space="preserve">Pago por Cotizaciones a Gremial de Asociación General de Empleados y Trabajadores  Públicos y Municipales (AGEPYM), retenidas a Empleados Permanentes de la Alcaldía Municipal de esta Ciudad, correspondiente al mes de </t>
    </r>
    <r>
      <rPr>
        <b/>
        <sz val="10"/>
        <color theme="1"/>
        <rFont val="Arial Narrow"/>
        <family val="2"/>
      </rPr>
      <t>Abril</t>
    </r>
    <r>
      <rPr>
        <sz val="10"/>
        <color theme="1"/>
        <rFont val="Arial Narrow"/>
        <family val="2"/>
      </rPr>
      <t xml:space="preserve"> del año dos mil veintidos.</t>
    </r>
  </si>
  <si>
    <r>
      <t xml:space="preserve">Gastos de Representación asignados al Alcalde Municipal correspondientes al mes de </t>
    </r>
    <r>
      <rPr>
        <b/>
        <sz val="10"/>
        <color theme="1"/>
        <rFont val="Arial Narrow"/>
        <family val="2"/>
      </rPr>
      <t>Abril</t>
    </r>
    <r>
      <rPr>
        <sz val="10"/>
        <color theme="1"/>
        <rFont val="Arial Narrow"/>
        <family val="2"/>
      </rPr>
      <t xml:space="preserve"> del año dos mil veintidos.</t>
    </r>
  </si>
  <si>
    <t>ACACCIBA de R.L.</t>
  </si>
  <si>
    <t>ACACU de R.L.</t>
  </si>
  <si>
    <t>ACODEZO de R.L.</t>
  </si>
  <si>
    <t>Banco Cuscatlán S.A.</t>
  </si>
  <si>
    <t>ACOACAC DE R.L.</t>
  </si>
  <si>
    <t>Banco Promerica, S.A.</t>
  </si>
  <si>
    <t>ACOMAN de R.L.</t>
  </si>
  <si>
    <t>Fondo Social para la Vivienda</t>
  </si>
  <si>
    <t>Procuraduría General de la República.</t>
  </si>
  <si>
    <r>
      <t xml:space="preserve">Pago de Planilla de Salarios de Empleados Permanentes, correspondiente al mes de </t>
    </r>
    <r>
      <rPr>
        <b/>
        <sz val="10"/>
        <color theme="1"/>
        <rFont val="Arial Narrow"/>
        <family val="2"/>
      </rPr>
      <t>Abril</t>
    </r>
    <r>
      <rPr>
        <sz val="10"/>
        <color theme="1"/>
        <rFont val="Arial Narrow"/>
        <family val="2"/>
      </rPr>
      <t xml:space="preserve"> del año dos mil veintidos.</t>
    </r>
  </si>
  <si>
    <r>
      <t xml:space="preserve">Pago de Cuotas por Créditos Personales descontado a Empleados en Planilla de Pagos del mes de </t>
    </r>
    <r>
      <rPr>
        <b/>
        <sz val="10"/>
        <color theme="1"/>
        <rFont val="Arial Narrow"/>
        <family val="2"/>
      </rPr>
      <t>Abril</t>
    </r>
    <r>
      <rPr>
        <sz val="10"/>
        <color theme="1"/>
        <rFont val="Arial Narrow"/>
        <family val="2"/>
      </rPr>
      <t xml:space="preserve"> del año dos mil veintidos.</t>
    </r>
  </si>
  <si>
    <r>
      <t xml:space="preserve">Pago de Cuotas por Póliza de Seguro, descontado a Empleados en Planilla de Pagos del mes de </t>
    </r>
    <r>
      <rPr>
        <b/>
        <sz val="10"/>
        <color theme="1"/>
        <rFont val="Arial Narrow"/>
        <family val="2"/>
      </rPr>
      <t>Abril</t>
    </r>
    <r>
      <rPr>
        <sz val="10"/>
        <color theme="1"/>
        <rFont val="Arial Narrow"/>
        <family val="2"/>
      </rPr>
      <t xml:space="preserve"> del año dos mil veintidos.</t>
    </r>
  </si>
  <si>
    <r>
      <t xml:space="preserve">Pago de Cuota por Crédito Personal </t>
    </r>
    <r>
      <rPr>
        <b/>
        <sz val="10"/>
        <color theme="1"/>
        <rFont val="Arial Narrow"/>
        <family val="2"/>
      </rPr>
      <t>N° 00268060001</t>
    </r>
    <r>
      <rPr>
        <sz val="10"/>
        <color theme="1"/>
        <rFont val="Arial Narrow"/>
        <family val="2"/>
      </rPr>
      <t xml:space="preserve"> a nombre del empleado </t>
    </r>
    <r>
      <rPr>
        <b/>
        <sz val="10"/>
        <color theme="1"/>
        <rFont val="Arial Narrow"/>
        <family val="2"/>
      </rPr>
      <t>Jorge Alberto Amaya Majano,</t>
    </r>
    <r>
      <rPr>
        <sz val="10"/>
        <color theme="1"/>
        <rFont val="Arial Narrow"/>
        <family val="2"/>
      </rPr>
      <t xml:space="preserve"> descontado en Planilla de Pagos del mes de </t>
    </r>
    <r>
      <rPr>
        <b/>
        <sz val="10"/>
        <color theme="1"/>
        <rFont val="Arial Narrow"/>
        <family val="2"/>
      </rPr>
      <t>Abril</t>
    </r>
    <r>
      <rPr>
        <sz val="10"/>
        <color theme="1"/>
        <rFont val="Arial Narrow"/>
        <family val="2"/>
      </rPr>
      <t xml:space="preserve"> del año dos mil veintidos.</t>
    </r>
  </si>
  <si>
    <r>
      <t xml:space="preserve">Pago de Cuotas por Créditos Personales descontado a Empleados en Planilla de Pagos del mes de </t>
    </r>
    <r>
      <rPr>
        <b/>
        <sz val="10"/>
        <rFont val="Arial Narrow"/>
        <family val="2"/>
      </rPr>
      <t>Abril</t>
    </r>
    <r>
      <rPr>
        <sz val="10"/>
        <rFont val="Arial Narrow"/>
        <family val="2"/>
      </rPr>
      <t xml:space="preserve"> del año dos mil veintidos.</t>
    </r>
  </si>
  <si>
    <r>
      <t xml:space="preserve">Pago de Cuota por Crédito Personal a nombre del empleado Francisco González Chicas, descontado en Planilla de Pagos del mes de </t>
    </r>
    <r>
      <rPr>
        <b/>
        <sz val="10"/>
        <color theme="1"/>
        <rFont val="Arial Narrow"/>
        <family val="2"/>
      </rPr>
      <t>Abril</t>
    </r>
    <r>
      <rPr>
        <sz val="10"/>
        <color theme="1"/>
        <rFont val="Arial Narrow"/>
        <family val="2"/>
      </rPr>
      <t xml:space="preserve"> del año dos mil veintidos. </t>
    </r>
  </si>
  <si>
    <r>
      <t xml:space="preserve">Pago de Cuota por Crédito Personal </t>
    </r>
    <r>
      <rPr>
        <b/>
        <sz val="10"/>
        <color theme="1"/>
        <rFont val="Arial Narrow"/>
        <family val="2"/>
      </rPr>
      <t>Nº 98748966</t>
    </r>
    <r>
      <rPr>
        <sz val="10"/>
        <color theme="1"/>
        <rFont val="Arial Narrow"/>
        <family val="2"/>
      </rPr>
      <t xml:space="preserve"> a nombre del empleado </t>
    </r>
    <r>
      <rPr>
        <b/>
        <sz val="10"/>
        <color theme="1"/>
        <rFont val="Arial Narrow"/>
        <family val="2"/>
      </rPr>
      <t>Holman Eliú Garcia Romero,</t>
    </r>
    <r>
      <rPr>
        <sz val="10"/>
        <color theme="1"/>
        <rFont val="Arial Narrow"/>
        <family val="2"/>
      </rPr>
      <t xml:space="preserve"> descontado en Planilla de Pagos del mes de </t>
    </r>
    <r>
      <rPr>
        <b/>
        <sz val="10"/>
        <color theme="1"/>
        <rFont val="Arial Narrow"/>
        <family val="2"/>
      </rPr>
      <t>Abril</t>
    </r>
    <r>
      <rPr>
        <sz val="10"/>
        <color theme="1"/>
        <rFont val="Arial Narrow"/>
        <family val="2"/>
      </rPr>
      <t xml:space="preserve"> del año dos mil veintidos.</t>
    </r>
  </si>
  <si>
    <r>
      <t xml:space="preserve">Pago de Cuota por Crédito Personal </t>
    </r>
    <r>
      <rPr>
        <b/>
        <sz val="10"/>
        <rFont val="Arial Narrow"/>
        <family val="2"/>
      </rPr>
      <t>N° 5551-01-4303</t>
    </r>
    <r>
      <rPr>
        <sz val="10"/>
        <rFont val="Arial Narrow"/>
        <family val="2"/>
      </rPr>
      <t xml:space="preserve"> a nombre de la empleada </t>
    </r>
    <r>
      <rPr>
        <b/>
        <sz val="10"/>
        <rFont val="Arial Narrow"/>
        <family val="2"/>
      </rPr>
      <t>Aracely Suleyma Méndez</t>
    </r>
    <r>
      <rPr>
        <sz val="10"/>
        <rFont val="Arial Narrow"/>
        <family val="2"/>
      </rPr>
      <t xml:space="preserve">, descontado en Planilla de Pagos del mes de </t>
    </r>
    <r>
      <rPr>
        <b/>
        <sz val="10"/>
        <rFont val="Arial Narrow"/>
        <family val="2"/>
      </rPr>
      <t>Abril</t>
    </r>
    <r>
      <rPr>
        <sz val="10"/>
        <rFont val="Arial Narrow"/>
        <family val="2"/>
      </rPr>
      <t xml:space="preserve"> del año dos mil veintidos. Para depositar a la Cuenta N° 200-430-801048-4 de Banco de Fomento Agropecuario.</t>
    </r>
  </si>
  <si>
    <r>
      <t xml:space="preserve">Pago de Cuota Alimenticia descontado a empleados de la Municipalidad en Planilla de Pagos del mes de </t>
    </r>
    <r>
      <rPr>
        <b/>
        <sz val="10"/>
        <color theme="1"/>
        <rFont val="Arial Narrow"/>
        <family val="2"/>
      </rPr>
      <t>Abril</t>
    </r>
    <r>
      <rPr>
        <sz val="10"/>
        <color theme="1"/>
        <rFont val="Arial Narrow"/>
        <family val="2"/>
      </rPr>
      <t xml:space="preserve"> del año dos mil veintidós. para ser depositado en la </t>
    </r>
    <r>
      <rPr>
        <b/>
        <sz val="10"/>
        <color theme="1"/>
        <rFont val="Arial Narrow"/>
        <family val="2"/>
      </rPr>
      <t>Cuenta N° 100-150-700046-0</t>
    </r>
    <r>
      <rPr>
        <sz val="10"/>
        <color theme="1"/>
        <rFont val="Arial Narrow"/>
        <family val="2"/>
      </rPr>
      <t xml:space="preserve"> del Banco de Fomento Agropecuario.</t>
    </r>
  </si>
  <si>
    <r>
      <t xml:space="preserve">Pago por Servicios Profecionales de </t>
    </r>
    <r>
      <rPr>
        <b/>
        <sz val="10"/>
        <color theme="1"/>
        <rFont val="Arial Narrow"/>
        <family val="2"/>
      </rPr>
      <t>Auditoría</t>
    </r>
    <r>
      <rPr>
        <sz val="10"/>
        <color theme="1"/>
        <rFont val="Arial Narrow"/>
        <family val="2"/>
      </rPr>
      <t xml:space="preserve"> </t>
    </r>
    <r>
      <rPr>
        <b/>
        <sz val="10"/>
        <color theme="1"/>
        <rFont val="Arial Narrow"/>
        <family val="2"/>
      </rPr>
      <t>Interna</t>
    </r>
    <r>
      <rPr>
        <sz val="10"/>
        <color theme="1"/>
        <rFont val="Arial Narrow"/>
        <family val="2"/>
      </rPr>
      <t xml:space="preserve"> prestados a la Municipalidad, durante el mes de </t>
    </r>
    <r>
      <rPr>
        <b/>
        <sz val="10"/>
        <color theme="1"/>
        <rFont val="Arial Narrow"/>
        <family val="2"/>
      </rPr>
      <t>Abril</t>
    </r>
    <r>
      <rPr>
        <sz val="10"/>
        <color theme="1"/>
        <rFont val="Arial Narrow"/>
        <family val="2"/>
      </rPr>
      <t xml:space="preserve"> del año dos mil veintidós.</t>
    </r>
  </si>
  <si>
    <t>630</t>
  </si>
  <si>
    <t>Rosibel Rivera de Iglesias</t>
  </si>
  <si>
    <r>
      <t xml:space="preserve">Pago de Factura N° 2665 a </t>
    </r>
    <r>
      <rPr>
        <b/>
        <sz val="10"/>
        <color theme="1"/>
        <rFont val="Arial Narrow"/>
        <family val="2"/>
      </rPr>
      <t>"Agro-ferretería Los Tres Hermanos"</t>
    </r>
    <r>
      <rPr>
        <sz val="10"/>
        <color theme="1"/>
        <rFont val="Arial Narrow"/>
        <family val="2"/>
      </rPr>
      <t xml:space="preserve"> por la compra de materiales para la elaboración de contenedores para desechos sólidos en Caserío El Tablón y La Loma de Cantón Agua Zarca, Osicala, Morazán. Suministrados durante el mes de marzo del año dos mil veintidós. Dentro del marco del Proyecto: </t>
    </r>
    <r>
      <rPr>
        <b/>
        <sz val="10"/>
        <color theme="1"/>
        <rFont val="Arial Narrow"/>
        <family val="2"/>
      </rPr>
      <t xml:space="preserve">"Construcción de Contenedores de Basura en Caserío La Loma y El Tablón del Cantón Agua Zarca, Municipio de Osicala". </t>
    </r>
  </si>
  <si>
    <t>558</t>
  </si>
  <si>
    <t>Josué Noé Quijada Martinez</t>
  </si>
  <si>
    <r>
      <t>Transferencia a la</t>
    </r>
    <r>
      <rPr>
        <b/>
        <sz val="10"/>
        <rFont val="Arial Narrow"/>
        <family val="2"/>
      </rPr>
      <t xml:space="preserve"> Cuenta N° 140000449 "Retenciones Renta",</t>
    </r>
    <r>
      <rPr>
        <sz val="10"/>
        <rFont val="Arial Narrow"/>
        <family val="2"/>
      </rPr>
      <t xml:space="preserve"> para poder efectuar el Pago del Impuesto sobre la Renta, retenido durante el mes de </t>
    </r>
    <r>
      <rPr>
        <b/>
        <sz val="10"/>
        <rFont val="Arial Narrow"/>
        <family val="2"/>
      </rPr>
      <t>Marzo</t>
    </r>
    <r>
      <rPr>
        <sz val="10"/>
        <rFont val="Arial Narrow"/>
        <family val="2"/>
      </rPr>
      <t xml:space="preserve"> del año dos mil veintidós.</t>
    </r>
  </si>
  <si>
    <r>
      <t xml:space="preserve">N/A realizada por transferencia de la </t>
    </r>
    <r>
      <rPr>
        <b/>
        <sz val="10"/>
        <rFont val="Arial Narrow"/>
        <family val="2"/>
      </rPr>
      <t>Cuenta N° 140000407 "Fondos Propios",</t>
    </r>
    <r>
      <rPr>
        <sz val="10"/>
        <rFont val="Arial Narrow"/>
        <family val="2"/>
      </rPr>
      <t xml:space="preserve"> para el pago del Impuesto Sobre la Renta retenido durante el mes de </t>
    </r>
    <r>
      <rPr>
        <b/>
        <sz val="10"/>
        <rFont val="Arial Narrow"/>
        <family val="2"/>
      </rPr>
      <t>Marzo</t>
    </r>
    <r>
      <rPr>
        <sz val="10"/>
        <rFont val="Arial Narrow"/>
        <family val="2"/>
      </rPr>
      <t xml:space="preserve"> del año dos mil veintidós.</t>
    </r>
  </si>
  <si>
    <r>
      <t xml:space="preserve">N/A realizada por transferencia de la </t>
    </r>
    <r>
      <rPr>
        <b/>
        <sz val="10"/>
        <color theme="1"/>
        <rFont val="Arial Narrow"/>
        <family val="2"/>
      </rPr>
      <t>Cuenta N° 140000829 "Fodes Libre Disponibilidad - Inversión",</t>
    </r>
    <r>
      <rPr>
        <sz val="10"/>
        <color theme="1"/>
        <rFont val="Arial Narrow"/>
        <family val="2"/>
      </rPr>
      <t xml:space="preserve"> para el pago del Impuesto Sobre la Renta retenido durante el mes de </t>
    </r>
    <r>
      <rPr>
        <b/>
        <sz val="10"/>
        <color theme="1"/>
        <rFont val="Arial Narrow"/>
        <family val="2"/>
      </rPr>
      <t>Marzo</t>
    </r>
    <r>
      <rPr>
        <sz val="10"/>
        <color theme="1"/>
        <rFont val="Arial Narrow"/>
        <family val="2"/>
      </rPr>
      <t xml:space="preserve"> del año dos mil veintidós.</t>
    </r>
  </si>
  <si>
    <r>
      <t xml:space="preserve">N/A realizada por transferencia de la </t>
    </r>
    <r>
      <rPr>
        <b/>
        <sz val="10"/>
        <color theme="1"/>
        <rFont val="Arial Narrow"/>
        <family val="2"/>
      </rPr>
      <t>Cuenta N° 140000830 "Fodes Libre Disponibilidad - Funcionamiento",</t>
    </r>
    <r>
      <rPr>
        <sz val="10"/>
        <color theme="1"/>
        <rFont val="Arial Narrow"/>
        <family val="2"/>
      </rPr>
      <t xml:space="preserve"> para el pago del Impuesto Sobre la Renta retenido durante el mes de </t>
    </r>
    <r>
      <rPr>
        <b/>
        <sz val="10"/>
        <color theme="1"/>
        <rFont val="Arial Narrow"/>
        <family val="2"/>
      </rPr>
      <t>Marzo</t>
    </r>
    <r>
      <rPr>
        <sz val="10"/>
        <color theme="1"/>
        <rFont val="Arial Narrow"/>
        <family val="2"/>
      </rPr>
      <t xml:space="preserve"> del año dos mil veintidós.</t>
    </r>
  </si>
  <si>
    <r>
      <t xml:space="preserve">N/A realizada por transferencia de la </t>
    </r>
    <r>
      <rPr>
        <b/>
        <sz val="10"/>
        <color theme="1"/>
        <rFont val="Arial Narrow"/>
        <family val="2"/>
      </rPr>
      <t>Cuenta N° 140000867 "Fondos Retroexcavadora Municipal",</t>
    </r>
    <r>
      <rPr>
        <sz val="10"/>
        <color theme="1"/>
        <rFont val="Arial Narrow"/>
        <family val="2"/>
      </rPr>
      <t xml:space="preserve"> para el pago del Impuesto Sobre la Renta retenido durante el mes de </t>
    </r>
    <r>
      <rPr>
        <b/>
        <sz val="10"/>
        <color theme="1"/>
        <rFont val="Arial Narrow"/>
        <family val="2"/>
      </rPr>
      <t>Marzo</t>
    </r>
    <r>
      <rPr>
        <sz val="10"/>
        <color theme="1"/>
        <rFont val="Arial Narrow"/>
        <family val="2"/>
      </rPr>
      <t xml:space="preserve"> del año dos mil veintidós.</t>
    </r>
  </si>
  <si>
    <t>Dirección General de Tesorería.</t>
  </si>
  <si>
    <r>
      <t xml:space="preserve">Pago del Impuesto sobre la Renta retenido por la prestación Servicios Profesionales y Diversos, en el período comprendido del 01 al 31 de </t>
    </r>
    <r>
      <rPr>
        <b/>
        <sz val="10"/>
        <rFont val="Arial Narrow"/>
        <family val="2"/>
      </rPr>
      <t>Marzo</t>
    </r>
    <r>
      <rPr>
        <sz val="10"/>
        <rFont val="Arial Narrow"/>
        <family val="2"/>
      </rPr>
      <t xml:space="preserve"> del año dos mil veintidós.</t>
    </r>
  </si>
  <si>
    <r>
      <t xml:space="preserve">Transferencia a la </t>
    </r>
    <r>
      <rPr>
        <b/>
        <sz val="10"/>
        <rFont val="Arial Narrow"/>
        <family val="2"/>
      </rPr>
      <t>Cuenta N° 00620007106 "Fondos Ajenos en Custodia Retención 1% IVA",</t>
    </r>
    <r>
      <rPr>
        <sz val="10"/>
        <rFont val="Arial Narrow"/>
        <family val="2"/>
      </rPr>
      <t xml:space="preserve"> para poder efectuar el Pago del Impuesto retenido durante el mes de </t>
    </r>
    <r>
      <rPr>
        <b/>
        <sz val="10"/>
        <rFont val="Arial Narrow"/>
        <family val="2"/>
      </rPr>
      <t>Marzo</t>
    </r>
    <r>
      <rPr>
        <sz val="10"/>
        <rFont val="Arial Narrow"/>
        <family val="2"/>
      </rPr>
      <t xml:space="preserve"> del año dos mil veintidós.</t>
    </r>
  </si>
  <si>
    <r>
      <t xml:space="preserve">N/A por transferencia de la </t>
    </r>
    <r>
      <rPr>
        <b/>
        <sz val="10"/>
        <color theme="1"/>
        <rFont val="Arial Narrow"/>
        <family val="2"/>
      </rPr>
      <t xml:space="preserve">Cuenta N° 419301000000886 "Construcción de calle de concreto hidráulico terminado y obra de drenaje en Colonia Nueva de Caserío Pueblo Viejo Cantón Agua Zarca municipio de Osicala", </t>
    </r>
    <r>
      <rPr>
        <sz val="10"/>
        <color theme="1"/>
        <rFont val="Arial Narrow"/>
        <family val="2"/>
      </rPr>
      <t xml:space="preserve">para pago del IVA retenido durante el mes de </t>
    </r>
    <r>
      <rPr>
        <b/>
        <sz val="10"/>
        <color theme="1"/>
        <rFont val="Arial Narrow"/>
        <family val="2"/>
      </rPr>
      <t xml:space="preserve">Marzo </t>
    </r>
    <r>
      <rPr>
        <sz val="10"/>
        <color theme="1"/>
        <rFont val="Arial Narrow"/>
        <family val="2"/>
      </rPr>
      <t>del año dos mil veintidós.</t>
    </r>
  </si>
  <si>
    <r>
      <t xml:space="preserve">N/A por transferencia de la </t>
    </r>
    <r>
      <rPr>
        <b/>
        <sz val="10"/>
        <color theme="1"/>
        <rFont val="Arial Narrow"/>
        <family val="2"/>
      </rPr>
      <t xml:space="preserve">Cuenta N° 140000407 "FONDOS PROPIOS", </t>
    </r>
    <r>
      <rPr>
        <sz val="10"/>
        <color theme="1"/>
        <rFont val="Arial Narrow"/>
        <family val="2"/>
      </rPr>
      <t xml:space="preserve">para pago del IVA retenido durante el mes de </t>
    </r>
    <r>
      <rPr>
        <b/>
        <sz val="10"/>
        <color theme="1"/>
        <rFont val="Arial Narrow"/>
        <family val="2"/>
      </rPr>
      <t>Marzo</t>
    </r>
    <r>
      <rPr>
        <sz val="10"/>
        <color theme="1"/>
        <rFont val="Arial Narrow"/>
        <family val="2"/>
      </rPr>
      <t xml:space="preserve"> del año dos mil veintidós.</t>
    </r>
  </si>
  <si>
    <r>
      <t xml:space="preserve">N/A por transferencia de la </t>
    </r>
    <r>
      <rPr>
        <b/>
        <sz val="10"/>
        <color theme="1"/>
        <rFont val="Arial Narrow"/>
        <family val="2"/>
      </rPr>
      <t xml:space="preserve">Cuenta N° 140000829 "Fodes Libre Disponibilidad - Inversión", </t>
    </r>
    <r>
      <rPr>
        <sz val="10"/>
        <color theme="1"/>
        <rFont val="Arial Narrow"/>
        <family val="2"/>
      </rPr>
      <t xml:space="preserve">para pago del IVA retenido durante el mes de </t>
    </r>
    <r>
      <rPr>
        <b/>
        <sz val="10"/>
        <color theme="1"/>
        <rFont val="Arial Narrow"/>
        <family val="2"/>
      </rPr>
      <t>Marzo</t>
    </r>
    <r>
      <rPr>
        <sz val="10"/>
        <color theme="1"/>
        <rFont val="Arial Narrow"/>
        <family val="2"/>
      </rPr>
      <t xml:space="preserve"> del año dos mil veintidós.</t>
    </r>
  </si>
  <si>
    <r>
      <t xml:space="preserve">N/A por transferencia de la </t>
    </r>
    <r>
      <rPr>
        <b/>
        <sz val="10"/>
        <color theme="1"/>
        <rFont val="Arial Narrow"/>
        <family val="2"/>
      </rPr>
      <t>Cuenta N° 140000830 "Fodes 120 - Libre Disponibilidad-Funcionamiento",</t>
    </r>
    <r>
      <rPr>
        <sz val="10"/>
        <color theme="1"/>
        <rFont val="Arial Narrow"/>
        <family val="2"/>
      </rPr>
      <t xml:space="preserve"> para pago del IVA retenido durante el mes de </t>
    </r>
    <r>
      <rPr>
        <b/>
        <sz val="10"/>
        <color theme="1"/>
        <rFont val="Arial Narrow"/>
        <family val="2"/>
      </rPr>
      <t>Marzo</t>
    </r>
    <r>
      <rPr>
        <sz val="10"/>
        <color theme="1"/>
        <rFont val="Arial Narrow"/>
        <family val="2"/>
      </rPr>
      <t xml:space="preserve"> del año dos mil veintidós.</t>
    </r>
  </si>
  <si>
    <r>
      <t xml:space="preserve">N/A por transferencia de la </t>
    </r>
    <r>
      <rPr>
        <b/>
        <sz val="10"/>
        <color theme="1"/>
        <rFont val="Arial Narrow"/>
        <family val="2"/>
      </rPr>
      <t>Cuenta N° 140000867 "Fondos Retroexcavadora Municipal",</t>
    </r>
    <r>
      <rPr>
        <sz val="10"/>
        <color theme="1"/>
        <rFont val="Arial Narrow"/>
        <family val="2"/>
      </rPr>
      <t xml:space="preserve"> para pago del IVA retenido durante el mes de </t>
    </r>
    <r>
      <rPr>
        <b/>
        <sz val="10"/>
        <color theme="1"/>
        <rFont val="Arial Narrow"/>
        <family val="2"/>
      </rPr>
      <t xml:space="preserve">Marzo </t>
    </r>
    <r>
      <rPr>
        <sz val="10"/>
        <color theme="1"/>
        <rFont val="Arial Narrow"/>
        <family val="2"/>
      </rPr>
      <t>del año dos mil veintidós.</t>
    </r>
  </si>
  <si>
    <r>
      <t xml:space="preserve">N/A por transferencia de la </t>
    </r>
    <r>
      <rPr>
        <b/>
        <sz val="10"/>
        <color theme="1"/>
        <rFont val="Arial Narrow"/>
        <family val="2"/>
      </rPr>
      <t>Cuenta N° 140000879 "Construcción de Contenedores de Basura en Caserío La Loma y El Tablón del Cantón Agua Zarca, Municipio de Osicala",</t>
    </r>
    <r>
      <rPr>
        <sz val="10"/>
        <color theme="1"/>
        <rFont val="Arial Narrow"/>
        <family val="2"/>
      </rPr>
      <t xml:space="preserve"> para pago del IVA retenido durante el mes de </t>
    </r>
    <r>
      <rPr>
        <b/>
        <sz val="10"/>
        <color theme="1"/>
        <rFont val="Arial Narrow"/>
        <family val="2"/>
      </rPr>
      <t xml:space="preserve">Marzo </t>
    </r>
    <r>
      <rPr>
        <sz val="10"/>
        <color theme="1"/>
        <rFont val="Arial Narrow"/>
        <family val="2"/>
      </rPr>
      <t>del año dos mil veintidós.</t>
    </r>
  </si>
  <si>
    <r>
      <t xml:space="preserve">N/A por transferencia de la </t>
    </r>
    <r>
      <rPr>
        <b/>
        <sz val="10"/>
        <color theme="1"/>
        <rFont val="Arial Narrow"/>
        <family val="2"/>
      </rPr>
      <t>Cuenta N° 00620007246 "Reparaciones de urgencia en infraestructura en entidades gubernamentales y ONG´S sociales, Osicala, Morazán",</t>
    </r>
    <r>
      <rPr>
        <sz val="10"/>
        <color theme="1"/>
        <rFont val="Arial Narrow"/>
        <family val="2"/>
      </rPr>
      <t xml:space="preserve"> para pago del IVA retenido durante el mes de </t>
    </r>
    <r>
      <rPr>
        <b/>
        <sz val="10"/>
        <color theme="1"/>
        <rFont val="Arial Narrow"/>
        <family val="2"/>
      </rPr>
      <t>Marzo</t>
    </r>
    <r>
      <rPr>
        <sz val="10"/>
        <color theme="1"/>
        <rFont val="Arial Narrow"/>
        <family val="2"/>
      </rPr>
      <t xml:space="preserve"> del año dos mil veintidós.</t>
    </r>
  </si>
  <si>
    <r>
      <t xml:space="preserve">N/A por transferencia de la </t>
    </r>
    <r>
      <rPr>
        <b/>
        <sz val="10"/>
        <color theme="1"/>
        <rFont val="Arial Narrow"/>
        <family val="2"/>
      </rPr>
      <t>Cuenta N° 00620007335 "Decoraciones navideñas en bienes inmuebles municipales, y entrega de juguetes a niños de Osicala, Morazán",</t>
    </r>
    <r>
      <rPr>
        <sz val="10"/>
        <color theme="1"/>
        <rFont val="Arial Narrow"/>
        <family val="2"/>
      </rPr>
      <t xml:space="preserve"> para pago del IVA retenido durante el mes de </t>
    </r>
    <r>
      <rPr>
        <b/>
        <sz val="10"/>
        <color theme="1"/>
        <rFont val="Arial Narrow"/>
        <family val="2"/>
      </rPr>
      <t xml:space="preserve">Marzo </t>
    </r>
    <r>
      <rPr>
        <sz val="10"/>
        <color theme="1"/>
        <rFont val="Arial Narrow"/>
        <family val="2"/>
      </rPr>
      <t>del año dos mil veintidós.</t>
    </r>
  </si>
  <si>
    <r>
      <t xml:space="preserve">N/A por transferencia de la </t>
    </r>
    <r>
      <rPr>
        <b/>
        <sz val="10"/>
        <color theme="1"/>
        <rFont val="Arial Narrow"/>
        <family val="2"/>
      </rPr>
      <t xml:space="preserve">Cuenta N° 00620009915 "Concreteado Hidraulico en Canton la Montaña Caserios; Hoja de Sal, Guaquera, y Charamo Arriba, Municipio de Osicala Departamento de Morazan", </t>
    </r>
    <r>
      <rPr>
        <sz val="10"/>
        <color theme="1"/>
        <rFont val="Arial Narrow"/>
        <family val="2"/>
      </rPr>
      <t xml:space="preserve">para pago del IVA retenido durante el mes de </t>
    </r>
    <r>
      <rPr>
        <b/>
        <sz val="10"/>
        <color theme="1"/>
        <rFont val="Arial Narrow"/>
        <family val="2"/>
      </rPr>
      <t xml:space="preserve">Marzo </t>
    </r>
    <r>
      <rPr>
        <sz val="10"/>
        <color theme="1"/>
        <rFont val="Arial Narrow"/>
        <family val="2"/>
      </rPr>
      <t>del año dos mil veintidós.</t>
    </r>
  </si>
  <si>
    <r>
      <t xml:space="preserve">Pago de la Retención del 1% de IVA aplicada a proveedores de bienes y servicios de la municipalidad de Osicala, en el período comprendido del 01 al 31 de </t>
    </r>
    <r>
      <rPr>
        <b/>
        <sz val="10"/>
        <color theme="1"/>
        <rFont val="Arial Narrow"/>
        <family val="2"/>
      </rPr>
      <t>Marzo</t>
    </r>
    <r>
      <rPr>
        <sz val="10"/>
        <color theme="1"/>
        <rFont val="Arial Narrow"/>
        <family val="2"/>
      </rPr>
      <t xml:space="preserve"> del año dos mil veintidós.</t>
    </r>
  </si>
  <si>
    <r>
      <t>Transferencia a la</t>
    </r>
    <r>
      <rPr>
        <b/>
        <sz val="10"/>
        <rFont val="Arial Narrow"/>
        <family val="2"/>
      </rPr>
      <t xml:space="preserve"> Cuenta N° 140000867 "Fondos Retroexcavadora Municipal",</t>
    </r>
    <r>
      <rPr>
        <sz val="10"/>
        <rFont val="Arial Narrow"/>
        <family val="2"/>
      </rPr>
      <t xml:space="preserve"> por traslado de fondos percibidos durante el mes de </t>
    </r>
    <r>
      <rPr>
        <b/>
        <sz val="10"/>
        <rFont val="Arial Narrow"/>
        <family val="2"/>
      </rPr>
      <t>Abril</t>
    </r>
    <r>
      <rPr>
        <sz val="10"/>
        <rFont val="Arial Narrow"/>
        <family val="2"/>
      </rPr>
      <t xml:space="preserve"> del año dos mil veintidos, por alquiler de Máquina Retroexcavadora, propiedad de la Municipalidad.</t>
    </r>
  </si>
  <si>
    <r>
      <t xml:space="preserve">Pago de Facturas N° 0415 y 0441 a </t>
    </r>
    <r>
      <rPr>
        <b/>
        <sz val="10"/>
        <color theme="1"/>
        <rFont val="Arial Narrow"/>
        <family val="2"/>
      </rPr>
      <t>"OZICALAPA",</t>
    </r>
    <r>
      <rPr>
        <sz val="10"/>
        <color theme="1"/>
        <rFont val="Arial Narrow"/>
        <family val="2"/>
      </rPr>
      <t xml:space="preserve"> por repuestos y mano de obra para retroexcavadora propiedad de la Municipalidad de Osicala, durante el mes de febrero del año dos mil veintidós.</t>
    </r>
  </si>
  <si>
    <t>793</t>
  </si>
  <si>
    <r>
      <t xml:space="preserve">N/A realizada por transferencia de la </t>
    </r>
    <r>
      <rPr>
        <b/>
        <sz val="10"/>
        <color theme="1"/>
        <rFont val="Arial Narrow"/>
        <family val="2"/>
      </rPr>
      <t xml:space="preserve">Cuenta N° 140000407 "FONDOS PROPIOS", </t>
    </r>
    <r>
      <rPr>
        <sz val="10"/>
        <color theme="1"/>
        <rFont val="Arial Narrow"/>
        <family val="2"/>
      </rPr>
      <t xml:space="preserve">por traslado de fondos percibidos durante el mes de </t>
    </r>
    <r>
      <rPr>
        <b/>
        <sz val="10"/>
        <color theme="1"/>
        <rFont val="Arial Narrow"/>
        <family val="2"/>
      </rPr>
      <t>Abril</t>
    </r>
    <r>
      <rPr>
        <sz val="10"/>
        <color theme="1"/>
        <rFont val="Arial Narrow"/>
        <family val="2"/>
      </rPr>
      <t xml:space="preserve"> del año dos mil veintidos, por alquiler de Máquina Retroexcavadora, propiedad de la Municipalidad.</t>
    </r>
  </si>
  <si>
    <t>025</t>
  </si>
  <si>
    <t>Marcos Orlando Lemus Ramos</t>
  </si>
  <si>
    <r>
      <t xml:space="preserve">Pago por recepción de 68.68 Toneladas de Desechos Sólidos, en el período comprendido de 01 al 31 de </t>
    </r>
    <r>
      <rPr>
        <b/>
        <sz val="10"/>
        <rFont val="Arial Narrow"/>
        <family val="2"/>
      </rPr>
      <t>Marzo</t>
    </r>
    <r>
      <rPr>
        <sz val="10"/>
        <rFont val="Arial Narrow"/>
        <family val="2"/>
      </rPr>
      <t xml:space="preserve"> del año dos mil veintidós, en el Relleno Sanitario de la Ciudad de Anamorós. Depositado a Cuenta </t>
    </r>
    <r>
      <rPr>
        <b/>
        <sz val="10"/>
        <rFont val="Arial Narrow"/>
        <family val="2"/>
      </rPr>
      <t xml:space="preserve">Corriente N° 3940000857 </t>
    </r>
    <r>
      <rPr>
        <sz val="10"/>
        <rFont val="Arial Narrow"/>
        <family val="2"/>
      </rPr>
      <t xml:space="preserve">del Banco Cuscatlán. </t>
    </r>
  </si>
  <si>
    <t>026</t>
  </si>
  <si>
    <t>Alcaldía Municipal de Osicala</t>
  </si>
  <si>
    <r>
      <t>Aperura de Cuenta en Banco Hipotecario, denominada:</t>
    </r>
    <r>
      <rPr>
        <b/>
        <sz val="10"/>
        <rFont val="Arial Narrow"/>
        <family val="2"/>
      </rPr>
      <t xml:space="preserve"> "CONCRETO HIDRAULICO, EMPEDRADOS Y OBRAS DE DRENAJE EN CANTON AGUA ZARCA EN: CASERIO LOS CAIMITOS, CASERIO LOS MENDEZ Y CASERIO LAS HUERTAS MUNICIPIO DE OSICALA DEPARTAMENTO DE MORAZAN". </t>
    </r>
  </si>
  <si>
    <r>
      <t>Aperura de Cuenta en Banco Hipotecario, denominada:</t>
    </r>
    <r>
      <rPr>
        <b/>
        <sz val="10"/>
        <rFont val="Arial Narrow"/>
        <family val="2"/>
      </rPr>
      <t xml:space="preserve"> "CONSTRUCCION DE MURO DE MP Y ADOQUINADO PARA CONECTAR PROLONGACION DE LA 3RA, AV. NTE. CON AV. FCO. RIVERA A TRAVEZ DE LA CALLE BUENOS AIRES, BARRIO SAN RAFAEL, OSICALA". </t>
    </r>
  </si>
  <si>
    <r>
      <t>Aperura de Cuenta en Banco Hipotecario, denominada:</t>
    </r>
    <r>
      <rPr>
        <b/>
        <sz val="10"/>
        <rFont val="Arial Narrow"/>
        <family val="2"/>
      </rPr>
      <t xml:space="preserve"> "READECUACION DE OFICINAS DE LA ALCALDIA DE OSICALA, MORAZAN". </t>
    </r>
  </si>
  <si>
    <t>605</t>
  </si>
  <si>
    <r>
      <t>Aperura de Cuenta en Banco Hipotecario, denominada:</t>
    </r>
    <r>
      <rPr>
        <b/>
        <sz val="10"/>
        <rFont val="Arial Narrow"/>
        <family val="2"/>
      </rPr>
      <t xml:space="preserve"> "MEJORAMIENTO Y CONSTRUCCION DE VIVIENDAS A FAMILIAS DE ESCASOS RECURSOS EN ESTADO DE RIESGO HABITACIONAL DE OSICALA DEPARTAMENTO DE MORAZAN". </t>
    </r>
  </si>
  <si>
    <r>
      <t xml:space="preserve">N/A efectuada por el Ministerio de Hacienda, en concepto de Asignación del Fondo Fodes Libre Disponibilidad, correspondiente al mes de </t>
    </r>
    <r>
      <rPr>
        <b/>
        <sz val="10"/>
        <color theme="1"/>
        <rFont val="Arial Narrow"/>
        <family val="2"/>
      </rPr>
      <t>Abril</t>
    </r>
    <r>
      <rPr>
        <sz val="10"/>
        <color theme="1"/>
        <rFont val="Arial Narrow"/>
        <family val="2"/>
      </rPr>
      <t xml:space="preserve"> del año dos mil veintidós.</t>
    </r>
  </si>
  <si>
    <t>00620010140</t>
  </si>
  <si>
    <t>"READECUACION DE OFICINAS DE LA ALCALDIA DE OSICALA, MORAZAN".</t>
  </si>
  <si>
    <r>
      <t xml:space="preserve">FECHA DE APERTURA: </t>
    </r>
    <r>
      <rPr>
        <b/>
        <u/>
        <sz val="13"/>
        <color rgb="FF002060"/>
        <rFont val="Arial Narrow"/>
        <family val="2"/>
      </rPr>
      <t>26/04/2022</t>
    </r>
  </si>
  <si>
    <t>N/C por comisión por compra de chequera</t>
  </si>
  <si>
    <r>
      <t xml:space="preserve">N/A por Apertura de la Cuenta Corriente denominada: </t>
    </r>
    <r>
      <rPr>
        <b/>
        <sz val="10"/>
        <color theme="1"/>
        <rFont val="Arial Narrow"/>
        <family val="2"/>
      </rPr>
      <t>"Readecuación de oficinas de la Alcaldía de Osicala, Morazán".</t>
    </r>
  </si>
  <si>
    <t>"MEJORAMIENTO Y CONSTRUCCION DE VIVIENDAS A FAMILIAS DE ESCASOS RECURSOS EN ESTADO DE RIESGO HABITACIONAL DE OSICALA DEPARTAMENTO DE MORAZAN".</t>
  </si>
  <si>
    <t>00620010158</t>
  </si>
  <si>
    <r>
      <t xml:space="preserve">N/A por Apertura de la Cuenta Corriente denominada: </t>
    </r>
    <r>
      <rPr>
        <b/>
        <sz val="10"/>
        <color theme="1"/>
        <rFont val="Arial Narrow"/>
        <family val="2"/>
      </rPr>
      <t>"Mejoramiento Y Construcción de Viviendas a Familias de Escasos Recursos en Estado de Riesgo Habitacional de Osicala Departamento de Morazán".</t>
    </r>
  </si>
  <si>
    <r>
      <t xml:space="preserve">N/A por Apertura de la Cuenta Corriente denominada: </t>
    </r>
    <r>
      <rPr>
        <b/>
        <sz val="10"/>
        <color theme="1"/>
        <rFont val="Arial Narrow"/>
        <family val="2"/>
      </rPr>
      <t>"Concreto Hidráulico, Empedrados y Obras de Drenaje en Cantón Agua Zarca en: Caserío Los Caimitos, Caserío los Méndez y Caserío las Huertas Municipio de Osicala Departamento de Morazán".</t>
    </r>
  </si>
  <si>
    <t>"CONCRETO HIDRAULICO, EMPEDRADOS Y OBRAS DE DRENAJE EN CANTON AGUA ZARCA EN: CASERIO LOS CAIMITOS, CASERIO LOS MENDEZ Y CASERIO LAS HUERTAS MUNICIPIO DE OSICALA DEPARTAMENTO DE MORAZAN".</t>
  </si>
  <si>
    <t>00620010166</t>
  </si>
  <si>
    <t>"CONSTRUCCION DE MURO DE MP Y ADOQUINADO PARA CONECTAR PROLONGACION DE LA 3RA, AV. NTE. CON AV. FCO. RIVERA A TRAVEZ DE LA CALLE BUENOS AIRES, BARRIO SAN RAFAEL, OSICALA".</t>
  </si>
  <si>
    <r>
      <t xml:space="preserve">N/A por Apertura de la Cuenta Corriente denominada: </t>
    </r>
    <r>
      <rPr>
        <b/>
        <sz val="10"/>
        <color theme="1"/>
        <rFont val="Arial Narrow"/>
        <family val="2"/>
      </rPr>
      <t>"Construcción de Muro de MP y Adoquinado para Conectar Prolongación de la 3ra, Av. Nte. Con Av. Fco. Rivera A Través de la Calle Buenos Aires, Barrio San Rafael, Osicala".</t>
    </r>
  </si>
  <si>
    <t>00620010174</t>
  </si>
  <si>
    <t>María Colomba Ruíz Amaya</t>
  </si>
  <si>
    <t>027</t>
  </si>
  <si>
    <r>
      <t xml:space="preserve">Pago de cuota del mes de </t>
    </r>
    <r>
      <rPr>
        <b/>
        <sz val="10"/>
        <color theme="1"/>
        <rFont val="Arial Narrow"/>
        <family val="2"/>
      </rPr>
      <t>Marzo</t>
    </r>
    <r>
      <rPr>
        <sz val="10"/>
        <color theme="1"/>
        <rFont val="Arial Narrow"/>
        <family val="2"/>
      </rPr>
      <t xml:space="preserve"> otorgado a la señora María Colomba Ruíz Amaya, madre del empleado José Mauricio, fallecido el día veintitrés de septiembre del año dos mil veintiuno, como beneficiaria según consta en el expediente del Registro de Empleados Municipales. Según consta en Acuerdo Número Ocho, del Acta Número Veintiuno, celebrada el día 21 de octubre del año dos mil veintiuno.</t>
    </r>
  </si>
  <si>
    <t>559</t>
  </si>
  <si>
    <t>560</t>
  </si>
  <si>
    <t>028</t>
  </si>
  <si>
    <t>Yesenia Carolina Romero de Salazar.</t>
  </si>
  <si>
    <t>Viáticos en concepto de Transporte y Alimentación para Auxiliar del Registro del Estado Familiar por asistir a Jornada de Capacitación en las Oficinas del Registro Nacional de Personas Naturales, ubicado en la Av. Manuel Enrique Araujo, San Salvador, el día jueves 28 de abril del año dos mil veintidós.</t>
  </si>
  <si>
    <t>029</t>
  </si>
  <si>
    <t>030</t>
  </si>
  <si>
    <t>Teresa de Jesús Iglesias Sorto</t>
  </si>
  <si>
    <t>Viáticos en concepto de Transporte y Alimentación para Jefe del Registro del Estado Familiar por asistir a Jornada de Capacitación en las Oficinas del Registro Nacional de Personas Naturales, ubicado en la Av. Manuel Enrique Araujo, San Salvador, el día jueves 28 de abril del año dos mil veintidós.</t>
  </si>
  <si>
    <r>
      <t xml:space="preserve">Transferencia a la Cuenta </t>
    </r>
    <r>
      <rPr>
        <b/>
        <sz val="10"/>
        <color theme="1"/>
        <rFont val="Arial Narrow"/>
        <family val="2"/>
      </rPr>
      <t xml:space="preserve">Cuenta N° 140000407 "FONDOS PROPIOS", </t>
    </r>
    <r>
      <rPr>
        <sz val="10"/>
        <color theme="1"/>
        <rFont val="Arial Narrow"/>
        <family val="2"/>
      </rPr>
      <t xml:space="preserve">por </t>
    </r>
    <r>
      <rPr>
        <b/>
        <sz val="10"/>
        <color theme="1"/>
        <rFont val="Arial Narrow"/>
        <family val="2"/>
      </rPr>
      <t>pago de préstamos</t>
    </r>
    <r>
      <rPr>
        <sz val="10"/>
        <color theme="1"/>
        <rFont val="Arial Narrow"/>
        <family val="2"/>
      </rPr>
      <t xml:space="preserve"> </t>
    </r>
    <r>
      <rPr>
        <b/>
        <sz val="10"/>
        <color theme="1"/>
        <rFont val="Arial Narrow"/>
        <family val="2"/>
      </rPr>
      <t>Interno</t>
    </r>
    <r>
      <rPr>
        <sz val="10"/>
        <color theme="1"/>
        <rFont val="Arial Narrow"/>
        <family val="2"/>
      </rPr>
      <t xml:space="preserve"> autorizado por el Concejo Municipal, según Acuerdo Número Cuatro, Acta Número Seis, Sesión realizada el 22-03-2021. y Pago según Acuerdo Número Dos, Acta Número Nueve, Sesión realizada el 26-04-2022. </t>
    </r>
  </si>
  <si>
    <r>
      <t xml:space="preserve">N/A por traslado de la </t>
    </r>
    <r>
      <rPr>
        <b/>
        <sz val="10"/>
        <rFont val="Arial Narrow"/>
        <family val="2"/>
      </rPr>
      <t>Cuenta N° 140000830 denominada: "FODES 120 - LIBRE DISPONIBILIDAD/FUNCIONAMIENTO",</t>
    </r>
    <r>
      <rPr>
        <sz val="10"/>
        <rFont val="Arial Narrow"/>
        <family val="2"/>
      </rPr>
      <t xml:space="preserve"> por </t>
    </r>
    <r>
      <rPr>
        <b/>
        <sz val="10"/>
        <rFont val="Arial Narrow"/>
        <family val="2"/>
      </rPr>
      <t>pago de préstamos Interno</t>
    </r>
    <r>
      <rPr>
        <sz val="10"/>
        <rFont val="Arial Narrow"/>
        <family val="2"/>
      </rPr>
      <t xml:space="preserve"> autorizado por el Concejo Municipal, según Acuerdo Número Cuatro, Acta Número Seis, Sesión realizada el 22-03-2021. y Pago según Acuerdo Número Dos, Acta Número Nueve, Sesión realizada el 26-04-2022. </t>
    </r>
  </si>
  <si>
    <t>031</t>
  </si>
  <si>
    <t>033</t>
  </si>
  <si>
    <t>034</t>
  </si>
  <si>
    <t>INVERSSAM, S.A. DE C.V.</t>
  </si>
  <si>
    <r>
      <t xml:space="preserve">Pago de Factura N° 0046 "INVERSSAM, S.A. DE C.V.", valor que corresponde a la </t>
    </r>
    <r>
      <rPr>
        <b/>
        <sz val="10"/>
        <color theme="1"/>
        <rFont val="Arial Narrow"/>
        <family val="2"/>
      </rPr>
      <t>Estimación Número Uno</t>
    </r>
    <r>
      <rPr>
        <sz val="10"/>
        <color theme="1"/>
        <rFont val="Arial Narrow"/>
        <family val="2"/>
      </rPr>
      <t xml:space="preserve"> del Proyecto denominado: </t>
    </r>
    <r>
      <rPr>
        <b/>
        <sz val="10"/>
        <color theme="1"/>
        <rFont val="Arial Narrow"/>
        <family val="2"/>
      </rPr>
      <t>"Concreto Hidráulico, Empedrados y Obras de Drenaje en Cantón Agua Zarca en: Caserío Los Caimitos, Caserío los Méndez y Caserío las Huertas Municipio de Osicala Departamento de Morazán".</t>
    </r>
  </si>
  <si>
    <r>
      <t xml:space="preserve">Pago de Factura N° 0037 a </t>
    </r>
    <r>
      <rPr>
        <b/>
        <sz val="10"/>
        <rFont val="Arial Narrow"/>
        <family val="2"/>
      </rPr>
      <t>"CONSTRUCORP, S.A. de C.V.",</t>
    </r>
    <r>
      <rPr>
        <sz val="10"/>
        <rFont val="Arial Narrow"/>
        <family val="2"/>
      </rPr>
      <t xml:space="preserve"> por elaboración de Carpeta Tecnica del Proyecto: LP 02-2022/AMO </t>
    </r>
    <r>
      <rPr>
        <b/>
        <sz val="10"/>
        <rFont val="Arial Narrow"/>
        <family val="2"/>
      </rPr>
      <t>"Concreto en Calle que Conduce a las Huertas, Caserío El Tablón, Cantón Agua Zarca, Municipio de Osicala Departamento de Morazán".</t>
    </r>
  </si>
  <si>
    <t>CONSTRUCORP, S.A. de C.V.</t>
  </si>
  <si>
    <t>561</t>
  </si>
  <si>
    <t>562</t>
  </si>
  <si>
    <t>563</t>
  </si>
  <si>
    <t>564</t>
  </si>
  <si>
    <t>565</t>
  </si>
  <si>
    <t>566</t>
  </si>
  <si>
    <t>567</t>
  </si>
  <si>
    <t>568</t>
  </si>
  <si>
    <t>569</t>
  </si>
  <si>
    <t>570</t>
  </si>
  <si>
    <t>571</t>
  </si>
  <si>
    <t>572</t>
  </si>
  <si>
    <t>573</t>
  </si>
  <si>
    <t>574</t>
  </si>
  <si>
    <t>N/C por Comisión por la Certificación del Cheque N° 2405574, a nombre de Procuraduría General de la República, por un monto de $ 335.00.</t>
  </si>
  <si>
    <t>035</t>
  </si>
  <si>
    <t>036</t>
  </si>
  <si>
    <t>INCOPRO, S.A. DE C.V.</t>
  </si>
  <si>
    <r>
      <t xml:space="preserve">Pago de Factura N° 0140 "INCOPRO, S.A. DE C.V.", valor que corresponde a la </t>
    </r>
    <r>
      <rPr>
        <b/>
        <sz val="10"/>
        <color theme="1"/>
        <rFont val="Arial Narrow"/>
        <family val="2"/>
      </rPr>
      <t>Estimación Número Uno</t>
    </r>
    <r>
      <rPr>
        <sz val="10"/>
        <color theme="1"/>
        <rFont val="Arial Narrow"/>
        <family val="2"/>
      </rPr>
      <t xml:space="preserve"> del Proyecto denominado: </t>
    </r>
    <r>
      <rPr>
        <b/>
        <sz val="10"/>
        <color theme="1"/>
        <rFont val="Arial Narrow"/>
        <family val="2"/>
      </rPr>
      <t>"Readecuación de oficinas de la Alcaldía de Osicala, Morazán".</t>
    </r>
  </si>
  <si>
    <t>575</t>
  </si>
  <si>
    <r>
      <t xml:space="preserve">Pago de Cuota por Crédito Personal </t>
    </r>
    <r>
      <rPr>
        <b/>
        <sz val="10"/>
        <color theme="1"/>
        <rFont val="Arial Narrow"/>
        <family val="2"/>
      </rPr>
      <t>N° 5469184</t>
    </r>
    <r>
      <rPr>
        <sz val="10"/>
        <color theme="1"/>
        <rFont val="Arial Narrow"/>
        <family val="2"/>
      </rPr>
      <t xml:space="preserve"> a nombre del empleado </t>
    </r>
    <r>
      <rPr>
        <b/>
        <sz val="10"/>
        <color theme="1"/>
        <rFont val="Arial Narrow"/>
        <family val="2"/>
      </rPr>
      <t>José Salustino Romero,</t>
    </r>
    <r>
      <rPr>
        <sz val="10"/>
        <color theme="1"/>
        <rFont val="Arial Narrow"/>
        <family val="2"/>
      </rPr>
      <t xml:space="preserve"> descontado en Planilla de Pagos del mes de </t>
    </r>
    <r>
      <rPr>
        <b/>
        <sz val="10"/>
        <color theme="1"/>
        <rFont val="Arial Narrow"/>
        <family val="2"/>
      </rPr>
      <t>Abril</t>
    </r>
    <r>
      <rPr>
        <sz val="10"/>
        <color theme="1"/>
        <rFont val="Arial Narrow"/>
        <family val="2"/>
      </rPr>
      <t xml:space="preserve"> del año dos mil veintidos.</t>
    </r>
  </si>
  <si>
    <t>Kelvin Esaú Villelas García</t>
  </si>
  <si>
    <t>Complemento de pago de salario por los servicios prestados como Operador de máquina retroexcavadora, durante el mes de marzo del año dos mil veintidós, valor equivale al monto descontado por préstamo personal el cual ya se había cancelado en su totalidad.</t>
  </si>
  <si>
    <r>
      <t xml:space="preserve">Pago de Factura N° 12698 a </t>
    </r>
    <r>
      <rPr>
        <b/>
        <sz val="10"/>
        <rFont val="Arial Narrow"/>
        <family val="2"/>
      </rPr>
      <t>"Telemás",</t>
    </r>
    <r>
      <rPr>
        <sz val="10"/>
        <rFont val="Arial Narrow"/>
        <family val="2"/>
      </rPr>
      <t xml:space="preserve"> por servicios de internet de 20 megabyte, correspondiente al mes de </t>
    </r>
    <r>
      <rPr>
        <b/>
        <sz val="10"/>
        <rFont val="Arial Narrow"/>
        <family val="2"/>
      </rPr>
      <t>Marzo</t>
    </r>
    <r>
      <rPr>
        <sz val="10"/>
        <rFont val="Arial Narrow"/>
        <family val="2"/>
      </rPr>
      <t xml:space="preserve"> del año dos mil veintidós.</t>
    </r>
  </si>
  <si>
    <r>
      <t xml:space="preserve">Pago de Factura N° 0448 a </t>
    </r>
    <r>
      <rPr>
        <b/>
        <sz val="10"/>
        <rFont val="Arial Narrow"/>
        <family val="2"/>
      </rPr>
      <t>"OZICALAPA",</t>
    </r>
    <r>
      <rPr>
        <sz val="10"/>
        <rFont val="Arial Narrow"/>
        <family val="2"/>
      </rPr>
      <t xml:space="preserve"> por suministro de materiales, repuestos para el camíon recolector de desechos sólidos del Municipio, durante el mes de marzo del año dos mil veintidós.</t>
    </r>
  </si>
  <si>
    <r>
      <t xml:space="preserve">Pago de Factura N° 31516 a </t>
    </r>
    <r>
      <rPr>
        <b/>
        <sz val="10"/>
        <rFont val="Arial Narrow"/>
        <family val="2"/>
      </rPr>
      <t>"ARIDOS CONCRETOS S.A. de C.V.",</t>
    </r>
    <r>
      <rPr>
        <sz val="10"/>
        <rFont val="Arial Narrow"/>
        <family val="2"/>
      </rPr>
      <t xml:space="preserve"> por suministro de  5 metros de arena que serán utilizada para la reparación de Calle Principal del Caserío Llano Alegre, Cantón Cerro Coyol, Municipio de Osicala</t>
    </r>
    <r>
      <rPr>
        <b/>
        <sz val="10"/>
        <rFont val="Arial Narrow"/>
        <family val="2"/>
      </rPr>
      <t>.</t>
    </r>
  </si>
  <si>
    <t>Pago final por trabajos de adecuación y ampliación de aguas negras icluyendo: excavación, trazos, nivelación de tuberías con accesorios y compactación en la entrada de la Cancha Municipal de Osicala.</t>
  </si>
  <si>
    <r>
      <t xml:space="preserve">Pago de Factura N°0216 y 0217 a Pereira </t>
    </r>
    <r>
      <rPr>
        <b/>
        <sz val="10"/>
        <rFont val="Arial Narrow"/>
        <family val="2"/>
      </rPr>
      <t>"Computer Services"</t>
    </r>
    <r>
      <rPr>
        <sz val="10"/>
        <rFont val="Arial Narrow"/>
        <family val="2"/>
      </rPr>
      <t xml:space="preserve"> por manteniniento y reparación de equipos informáticos de las diferentes áreas de la Municipalidad de Osicala.</t>
    </r>
  </si>
  <si>
    <t>Pago de Factura N° 0462, 0463 , 0452 y 0468 a "OZICALAPA" por suministro de materiales, repuestos y mantenimiento a Pick Ups Nacionales Doble Cabina Placa N° 9-888 y N° 7-273 a disposición del Municipio, durante el mes de marzo y abril del año dos mil veintidós.</t>
  </si>
  <si>
    <t>Pago por servicios de reparación y tapicería de asientos del vehículo N° 9-888 a disposición del Municipio.</t>
  </si>
  <si>
    <t>Remesa por ingresos de este día deposito a cuenta.</t>
  </si>
  <si>
    <t>631</t>
  </si>
  <si>
    <t xml:space="preserve">FONDOS EMERGENCIA   </t>
  </si>
  <si>
    <t>N/A por otorgamiento de empréstito en el Banco de Los Trabajadores Salvadoreños. Ref. 007401716417</t>
  </si>
  <si>
    <t>74-00-0012461-3</t>
  </si>
  <si>
    <t>BANCO DE LOS TRABAJADORES SALVADOREÑOS</t>
  </si>
  <si>
    <t>740000124613</t>
  </si>
  <si>
    <t>Pago por servicios eventuales de Mantenimiento del Estadio Municipal de Osicala, en el período comprendido del 17 de marzo al 16 de abril del año dos mil veintidos.</t>
  </si>
  <si>
    <r>
      <t xml:space="preserve">Transferencia a la </t>
    </r>
    <r>
      <rPr>
        <b/>
        <sz val="10"/>
        <color theme="1"/>
        <rFont val="Arial Narrow"/>
        <family val="2"/>
      </rPr>
      <t>Cuenta N° 408301000000390</t>
    </r>
    <r>
      <rPr>
        <sz val="10"/>
        <color theme="1"/>
        <rFont val="Arial Narrow"/>
        <family val="2"/>
      </rPr>
      <t xml:space="preserve"> del Proyecto: </t>
    </r>
    <r>
      <rPr>
        <b/>
        <sz val="10"/>
        <color theme="1"/>
        <rFont val="Arial Narrow"/>
        <family val="2"/>
      </rPr>
      <t>"FONDOS PARA EJECUTAR PROYECTOS DE INFRAESTRUCTURA VIAL, RECREATIVA Y DE SANEAMIENTO OSICALA 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</si>
</sst>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quot;$&quot;* #,##0.00_);_(&quot;$&quot;* \(#,##0.00\);_(&quot;$&quot;* &quot;-&quot;??_);_(@_)"/>
    <numFmt numFmtId="165" formatCode="_([$$-440A]* #,##0.00_);_([$$-440A]* \(#,##0.00\);_([$$-440A]* &quot;-&quot;??_);_(@_)"/>
    <numFmt numFmtId="166" formatCode="dd/mm/yyyy;@"/>
  </numFmts>
  <fonts count="184">
    <font>
      <sz val="11"/>
      <color theme="1"/>
      <name val="Calibri"/>
      <family val="2"/>
      <scheme val="minor"/>
    </font>
    <font>
      <sz val="11"/>
      <color theme="1"/>
      <name val="Calibri"/>
      <family val="2"/>
      <scheme val="minor"/>
    </font>
    <font>
      <sz val="12"/>
      <color theme="1"/>
      <name val="Cambria"/>
      <family val="1"/>
      <scheme val="major"/>
    </font>
    <font>
      <sz val="11"/>
      <color theme="1"/>
      <name val="Arial Narrow"/>
      <family val="2"/>
    </font>
    <font>
      <sz val="12"/>
      <color theme="1"/>
      <name val="Arial Narrow"/>
      <family val="2"/>
    </font>
    <font>
      <sz val="20"/>
      <color theme="1"/>
      <name val="Arial Narrow"/>
      <family val="2"/>
    </font>
    <font>
      <b/>
      <sz val="14"/>
      <color theme="1"/>
      <name val="Arial Narrow"/>
      <family val="2"/>
    </font>
    <font>
      <b/>
      <sz val="16"/>
      <color theme="1"/>
      <name val="Arial Narrow"/>
      <family val="2"/>
    </font>
    <font>
      <sz val="18"/>
      <color theme="1"/>
      <name val="Arial Narrow"/>
      <family val="2"/>
    </font>
    <font>
      <b/>
      <sz val="20"/>
      <color theme="1"/>
      <name val="Arial Narrow"/>
      <family val="2"/>
    </font>
    <font>
      <b/>
      <sz val="12"/>
      <color theme="1"/>
      <name val="Arial Narrow"/>
      <family val="2"/>
    </font>
    <font>
      <b/>
      <sz val="18"/>
      <color theme="1"/>
      <name val="Arial Narrow"/>
      <family val="2"/>
    </font>
    <font>
      <sz val="14"/>
      <color theme="1"/>
      <name val="Arial Narrow"/>
      <family val="2"/>
    </font>
    <font>
      <sz val="16"/>
      <color theme="1"/>
      <name val="Arial Narrow"/>
      <family val="2"/>
    </font>
    <font>
      <sz val="10"/>
      <color theme="1"/>
      <name val="Arial Narrow"/>
      <family val="2"/>
    </font>
    <font>
      <b/>
      <sz val="8"/>
      <color theme="1"/>
      <name val="Arial Narrow"/>
      <family val="2"/>
    </font>
    <font>
      <sz val="12"/>
      <color theme="1"/>
      <name val="Arial"/>
      <family val="2"/>
    </font>
    <font>
      <b/>
      <sz val="12"/>
      <color rgb="FF000000"/>
      <name val="Arial Narrow"/>
      <family val="2"/>
    </font>
    <font>
      <b/>
      <sz val="16"/>
      <color theme="1"/>
      <name val="Cambria"/>
      <family val="1"/>
      <scheme val="major"/>
    </font>
    <font>
      <b/>
      <sz val="14"/>
      <color theme="1"/>
      <name val="Cambria"/>
      <family val="1"/>
      <scheme val="major"/>
    </font>
    <font>
      <b/>
      <sz val="11"/>
      <color theme="1"/>
      <name val="Arial Narrow"/>
      <family val="2"/>
    </font>
    <font>
      <u/>
      <sz val="20"/>
      <color theme="1"/>
      <name val="Arial Narrow"/>
      <family val="2"/>
    </font>
    <font>
      <b/>
      <u/>
      <sz val="24"/>
      <color theme="1"/>
      <name val="Arial Narrow"/>
      <family val="2"/>
    </font>
    <font>
      <u/>
      <sz val="11"/>
      <color theme="10"/>
      <name val="Calibri"/>
      <family val="2"/>
    </font>
    <font>
      <sz val="14"/>
      <name val="Arial Narrow"/>
      <family val="2"/>
    </font>
    <font>
      <b/>
      <sz val="6"/>
      <color theme="1"/>
      <name val="Arial Narrow"/>
      <family val="2"/>
    </font>
    <font>
      <sz val="12"/>
      <color rgb="FF002060"/>
      <name val="Arial Narrow"/>
      <family val="2"/>
    </font>
    <font>
      <sz val="18"/>
      <color rgb="FF002060"/>
      <name val="Britannic Bold"/>
      <family val="2"/>
    </font>
    <font>
      <sz val="20"/>
      <color rgb="FF002060"/>
      <name val="Arial Narrow"/>
      <family val="2"/>
    </font>
    <font>
      <sz val="20"/>
      <color rgb="FF002060"/>
      <name val="Britannic Bold"/>
      <family val="2"/>
    </font>
    <font>
      <b/>
      <sz val="12"/>
      <color rgb="FF002060"/>
      <name val="Arial Narrow"/>
      <family val="2"/>
    </font>
    <font>
      <b/>
      <sz val="14"/>
      <color rgb="FF002060"/>
      <name val="Arial Narrow"/>
      <family val="2"/>
    </font>
    <font>
      <sz val="11"/>
      <color rgb="FF002060"/>
      <name val="Arial Narrow"/>
      <family val="2"/>
    </font>
    <font>
      <sz val="16"/>
      <color rgb="FF002060"/>
      <name val="Britannic Bold"/>
      <family val="2"/>
    </font>
    <font>
      <sz val="16"/>
      <color rgb="FF002060"/>
      <name val="Arial Narrow"/>
      <family val="2"/>
    </font>
    <font>
      <b/>
      <sz val="18"/>
      <color rgb="FF002060"/>
      <name val="Arial Narrow"/>
      <family val="2"/>
    </font>
    <font>
      <b/>
      <sz val="16"/>
      <color rgb="FF002060"/>
      <name val="Arial Narrow"/>
      <family val="2"/>
    </font>
    <font>
      <b/>
      <sz val="9"/>
      <color rgb="FF002060"/>
      <name val="Arial Narrow"/>
      <family val="2"/>
    </font>
    <font>
      <b/>
      <sz val="11"/>
      <color rgb="FF002060"/>
      <name val="Arial Narrow"/>
      <family val="2"/>
    </font>
    <font>
      <sz val="14"/>
      <color rgb="FF002060"/>
      <name val="Britannic Bold"/>
      <family val="2"/>
    </font>
    <font>
      <b/>
      <sz val="16"/>
      <color rgb="FF002060"/>
      <name val="Britannic Bold"/>
      <family val="2"/>
    </font>
    <font>
      <b/>
      <sz val="8"/>
      <color rgb="FF002060"/>
      <name val="Arial Narrow"/>
      <family val="2"/>
    </font>
    <font>
      <b/>
      <sz val="20"/>
      <color theme="1"/>
      <name val="Aharoni"/>
    </font>
    <font>
      <b/>
      <sz val="24"/>
      <color rgb="FF0000FF"/>
      <name val="Britannic Bold"/>
      <family val="2"/>
    </font>
    <font>
      <b/>
      <u/>
      <sz val="22"/>
      <color rgb="FF0000FF"/>
      <name val="Copperplate Gothic Bold"/>
      <family val="2"/>
    </font>
    <font>
      <sz val="18"/>
      <color theme="1"/>
      <name val="Calibri"/>
      <family val="2"/>
      <scheme val="minor"/>
    </font>
    <font>
      <b/>
      <sz val="18"/>
      <color theme="1"/>
      <name val="Cambria"/>
      <family val="1"/>
      <scheme val="major"/>
    </font>
    <font>
      <sz val="18"/>
      <color theme="1"/>
      <name val="Arial"/>
      <family val="2"/>
    </font>
    <font>
      <sz val="18"/>
      <color theme="1"/>
      <name val="Cambria"/>
      <family val="1"/>
      <scheme val="major"/>
    </font>
    <font>
      <sz val="11"/>
      <color rgb="FFFF0000"/>
      <name val="Calibri"/>
      <family val="2"/>
      <scheme val="minor"/>
    </font>
    <font>
      <sz val="14"/>
      <color rgb="FF0000FF"/>
      <name val="Arial Narrow"/>
      <family val="2"/>
    </font>
    <font>
      <b/>
      <sz val="14"/>
      <color rgb="FF0000FF"/>
      <name val="Arial Narrow"/>
      <family val="2"/>
    </font>
    <font>
      <sz val="11"/>
      <color rgb="FF0000FF"/>
      <name val="Arial Narrow"/>
      <family val="2"/>
    </font>
    <font>
      <sz val="14"/>
      <color rgb="FF0000FF"/>
      <name val="Cambria"/>
      <family val="1"/>
      <scheme val="major"/>
    </font>
    <font>
      <b/>
      <sz val="14"/>
      <color rgb="FF0000FF"/>
      <name val="Cambria"/>
      <family val="1"/>
    </font>
    <font>
      <sz val="14"/>
      <color rgb="FF0000FF"/>
      <name val="Cambria"/>
      <family val="1"/>
    </font>
    <font>
      <b/>
      <sz val="16"/>
      <color rgb="FF0000FF"/>
      <name val="Arial Narrow"/>
      <family val="2"/>
    </font>
    <font>
      <b/>
      <sz val="10"/>
      <color theme="1"/>
      <name val="Arial Narrow"/>
      <family val="2"/>
    </font>
    <font>
      <sz val="18"/>
      <color rgb="FFFF0000"/>
      <name val="Arial Narrow"/>
      <family val="2"/>
    </font>
    <font>
      <b/>
      <sz val="18"/>
      <color rgb="FFFF0000"/>
      <name val="Arial Narrow"/>
      <family val="2"/>
    </font>
    <font>
      <b/>
      <sz val="12"/>
      <color theme="1"/>
      <name val="Cambria"/>
      <family val="1"/>
      <scheme val="major"/>
    </font>
    <font>
      <b/>
      <u/>
      <sz val="18"/>
      <color rgb="FFFF0000"/>
      <name val="Arial Narrow"/>
      <family val="2"/>
    </font>
    <font>
      <sz val="18"/>
      <color rgb="FF0000FF"/>
      <name val="Arial Narrow"/>
      <family val="2"/>
    </font>
    <font>
      <b/>
      <sz val="18"/>
      <color rgb="FF0000FF"/>
      <name val="Arial Narrow"/>
      <family val="2"/>
    </font>
    <font>
      <sz val="12"/>
      <name val="Arial Narrow"/>
      <family val="2"/>
    </font>
    <font>
      <sz val="11"/>
      <color theme="1"/>
      <name val="Arial"/>
      <family val="2"/>
    </font>
    <font>
      <b/>
      <u/>
      <sz val="16"/>
      <color theme="1"/>
      <name val="Arial"/>
      <family val="2"/>
    </font>
    <font>
      <b/>
      <sz val="12"/>
      <color rgb="FF0000FF"/>
      <name val="Cambria"/>
      <family val="1"/>
    </font>
    <font>
      <sz val="12"/>
      <color rgb="FF0000FF"/>
      <name val="Cambria"/>
      <family val="1"/>
      <scheme val="major"/>
    </font>
    <font>
      <b/>
      <sz val="14"/>
      <color rgb="FF0000FF"/>
      <name val="Cambria"/>
      <family val="1"/>
      <scheme val="major"/>
    </font>
    <font>
      <sz val="22"/>
      <color theme="1"/>
      <name val="Arial Narrow"/>
      <family val="2"/>
    </font>
    <font>
      <b/>
      <sz val="11"/>
      <color theme="1"/>
      <name val="Calibri"/>
      <family val="2"/>
      <scheme val="minor"/>
    </font>
    <font>
      <sz val="16"/>
      <color theme="1"/>
      <name val="Cambria"/>
      <family val="1"/>
      <scheme val="major"/>
    </font>
    <font>
      <b/>
      <sz val="16"/>
      <color rgb="FF0000FF"/>
      <name val="Cambria"/>
      <family val="1"/>
      <scheme val="major"/>
    </font>
    <font>
      <sz val="10"/>
      <name val="Arial Narrow"/>
      <family val="2"/>
    </font>
    <font>
      <sz val="16"/>
      <color theme="1"/>
      <name val="Calibri"/>
      <family val="2"/>
      <scheme val="minor"/>
    </font>
    <font>
      <sz val="11"/>
      <name val="Arial Narrow"/>
      <family val="2"/>
    </font>
    <font>
      <b/>
      <sz val="10"/>
      <name val="Arial Narrow"/>
      <family val="2"/>
    </font>
    <font>
      <sz val="12"/>
      <color rgb="FFFF0000"/>
      <name val="Arial Narrow"/>
      <family val="2"/>
    </font>
    <font>
      <sz val="11"/>
      <color rgb="FFC00000"/>
      <name val="Calibri"/>
      <family val="2"/>
      <scheme val="minor"/>
    </font>
    <font>
      <sz val="11"/>
      <color rgb="FFC00000"/>
      <name val="Arial Narrow"/>
      <family val="2"/>
    </font>
    <font>
      <sz val="11"/>
      <color rgb="FFFF0000"/>
      <name val="Arial Narrow"/>
      <family val="2"/>
    </font>
    <font>
      <sz val="11"/>
      <color rgb="FF0000FF"/>
      <name val="Calibri"/>
      <family val="2"/>
      <scheme val="minor"/>
    </font>
    <font>
      <b/>
      <sz val="16"/>
      <color theme="1"/>
      <name val="Calibri"/>
      <family val="2"/>
      <scheme val="minor"/>
    </font>
    <font>
      <b/>
      <u/>
      <sz val="16"/>
      <color theme="1"/>
      <name val="Arial Narrow"/>
      <family val="2"/>
    </font>
    <font>
      <b/>
      <u/>
      <sz val="16"/>
      <color theme="3" tint="-0.249977111117893"/>
      <name val="Arial Narrow"/>
      <family val="2"/>
    </font>
    <font>
      <sz val="9"/>
      <color indexed="81"/>
      <name val="Tahoma"/>
      <family val="2"/>
    </font>
    <font>
      <b/>
      <sz val="9"/>
      <color indexed="81"/>
      <name val="Tahoma"/>
      <family val="2"/>
    </font>
    <font>
      <b/>
      <u/>
      <sz val="22"/>
      <color theme="1"/>
      <name val="Arial Narrow"/>
      <family val="2"/>
    </font>
    <font>
      <b/>
      <sz val="12"/>
      <color rgb="FF0000FF"/>
      <name val="Cambria"/>
      <family val="1"/>
      <scheme val="major"/>
    </font>
    <font>
      <sz val="18"/>
      <name val="Arial Narrow"/>
      <family val="2"/>
    </font>
    <font>
      <b/>
      <sz val="18"/>
      <name val="Arial Narrow"/>
      <family val="2"/>
    </font>
    <font>
      <u val="singleAccounting"/>
      <sz val="18"/>
      <name val="Arial Narrow"/>
      <family val="2"/>
    </font>
    <font>
      <b/>
      <u/>
      <sz val="20"/>
      <color rgb="FFFF0000"/>
      <name val="Calibri"/>
      <family val="2"/>
      <scheme val="minor"/>
    </font>
    <font>
      <b/>
      <sz val="12"/>
      <color theme="1"/>
      <name val="Tahoma"/>
      <family val="2"/>
    </font>
    <font>
      <b/>
      <sz val="14"/>
      <color theme="1"/>
      <name val="Tahoma"/>
      <family val="2"/>
    </font>
    <font>
      <sz val="12"/>
      <color rgb="FF0000FF"/>
      <name val="Cambria"/>
      <family val="1"/>
    </font>
    <font>
      <b/>
      <sz val="11"/>
      <name val="Arial Narrow"/>
      <family val="2"/>
    </font>
    <font>
      <sz val="14"/>
      <name val="Cambria"/>
      <family val="1"/>
    </font>
    <font>
      <sz val="11"/>
      <name val="Calibri"/>
      <family val="2"/>
      <scheme val="minor"/>
    </font>
    <font>
      <sz val="12"/>
      <color theme="1"/>
      <name val="Tahoma"/>
      <family val="2"/>
    </font>
    <font>
      <u/>
      <sz val="18"/>
      <color rgb="FFFF0000"/>
      <name val="Arial Narrow"/>
      <family val="2"/>
    </font>
    <font>
      <b/>
      <sz val="11"/>
      <color rgb="FFFF0000"/>
      <name val="Arial Narrow"/>
      <family val="2"/>
    </font>
    <font>
      <sz val="15"/>
      <color rgb="FF002060"/>
      <name val="Britannic Bold"/>
      <family val="2"/>
    </font>
    <font>
      <b/>
      <sz val="16"/>
      <color rgb="FFC00000"/>
      <name val="Calibri"/>
      <family val="2"/>
      <scheme val="minor"/>
    </font>
    <font>
      <sz val="10"/>
      <color theme="1"/>
      <name val="Calibri"/>
      <family val="2"/>
      <scheme val="minor"/>
    </font>
    <font>
      <sz val="10"/>
      <color rgb="FF0000FF"/>
      <name val="Cambria"/>
      <family val="1"/>
    </font>
    <font>
      <sz val="16"/>
      <name val="Arial Narrow"/>
      <family val="2"/>
    </font>
    <font>
      <b/>
      <sz val="14"/>
      <name val="Arial Narrow"/>
      <family val="2"/>
    </font>
    <font>
      <sz val="14"/>
      <color theme="1"/>
      <name val="Cambria"/>
      <family val="1"/>
      <scheme val="major"/>
    </font>
    <font>
      <u/>
      <sz val="16"/>
      <color theme="1"/>
      <name val="Arial"/>
      <family val="2"/>
    </font>
    <font>
      <b/>
      <u/>
      <sz val="16"/>
      <color rgb="FF0000FF"/>
      <name val="Arial"/>
      <family val="2"/>
    </font>
    <font>
      <sz val="20"/>
      <color rgb="FF0000FF"/>
      <name val="Arial Narrow"/>
      <family val="2"/>
    </font>
    <font>
      <b/>
      <sz val="20"/>
      <color rgb="FF0000FF"/>
      <name val="Arial Narrow"/>
      <family val="2"/>
    </font>
    <font>
      <sz val="12"/>
      <color rgb="FFC00000"/>
      <name val="Cambria"/>
      <family val="1"/>
      <scheme val="major"/>
    </font>
    <font>
      <sz val="11"/>
      <color rgb="FFC00000"/>
      <name val="Arial"/>
      <family val="2"/>
    </font>
    <font>
      <b/>
      <sz val="12"/>
      <color rgb="FFC00000"/>
      <name val="Cambria"/>
      <family val="1"/>
      <scheme val="major"/>
    </font>
    <font>
      <b/>
      <sz val="11"/>
      <color rgb="FFC00000"/>
      <name val="Cambria"/>
      <family val="1"/>
      <scheme val="major"/>
    </font>
    <font>
      <sz val="20"/>
      <color rgb="FFFF0000"/>
      <name val="Arial Narrow"/>
      <family val="2"/>
    </font>
    <font>
      <b/>
      <sz val="13"/>
      <color rgb="FF002060"/>
      <name val="Arial Narrow"/>
      <family val="2"/>
    </font>
    <font>
      <u/>
      <sz val="16"/>
      <color rgb="FF002060"/>
      <name val="Britannic Bold"/>
      <family val="2"/>
    </font>
    <font>
      <b/>
      <u/>
      <sz val="13"/>
      <color rgb="FF002060"/>
      <name val="Arial Narrow"/>
      <family val="2"/>
    </font>
    <font>
      <b/>
      <u/>
      <sz val="16"/>
      <color rgb="FF002060"/>
      <name val="Britannic Bold"/>
      <family val="2"/>
    </font>
    <font>
      <sz val="16"/>
      <color rgb="FFFF0000"/>
      <name val="Calibri"/>
      <family val="2"/>
      <scheme val="minor"/>
    </font>
    <font>
      <b/>
      <u val="singleAccounting"/>
      <sz val="16"/>
      <color theme="1"/>
      <name val="Calibri"/>
      <family val="2"/>
      <scheme val="minor"/>
    </font>
    <font>
      <b/>
      <sz val="14"/>
      <color rgb="FFC00000"/>
      <name val="Cambria"/>
      <family val="1"/>
      <scheme val="major"/>
    </font>
    <font>
      <sz val="14"/>
      <color rgb="FFFF0000"/>
      <name val="Cambria"/>
      <family val="1"/>
    </font>
    <font>
      <b/>
      <sz val="11"/>
      <color rgb="FFFF0000"/>
      <name val="Calibri"/>
      <family val="2"/>
      <scheme val="minor"/>
    </font>
    <font>
      <sz val="10"/>
      <color rgb="FFFF0000"/>
      <name val="Calibri"/>
      <family val="2"/>
      <scheme val="minor"/>
    </font>
    <font>
      <sz val="11"/>
      <color rgb="FF006100"/>
      <name val="Calibri"/>
      <family val="2"/>
      <scheme val="minor"/>
    </font>
    <font>
      <sz val="12"/>
      <color rgb="FF0000FF"/>
      <name val="Arial Narrow"/>
      <family val="2"/>
    </font>
    <font>
      <sz val="12"/>
      <color rgb="FF002060"/>
      <name val="Britannic Bold"/>
      <family val="2"/>
    </font>
    <font>
      <sz val="12"/>
      <color theme="1"/>
      <name val="Calibri"/>
      <family val="2"/>
      <scheme val="minor"/>
    </font>
    <font>
      <b/>
      <sz val="12"/>
      <color rgb="FFFF0000"/>
      <name val="Cambria"/>
      <family val="1"/>
    </font>
    <font>
      <b/>
      <i/>
      <sz val="12"/>
      <color rgb="FFFF0000"/>
      <name val="Cambria"/>
      <family val="1"/>
    </font>
    <font>
      <b/>
      <sz val="12"/>
      <color theme="5" tint="-0.499984740745262"/>
      <name val="Cambria"/>
      <family val="1"/>
    </font>
    <font>
      <sz val="10"/>
      <color rgb="FFC00000"/>
      <name val="Arial Narrow"/>
      <family val="2"/>
    </font>
    <font>
      <b/>
      <u/>
      <sz val="16"/>
      <color rgb="FF009900"/>
      <name val="Arial Narrow"/>
      <family val="2"/>
    </font>
    <font>
      <b/>
      <u/>
      <sz val="16"/>
      <color rgb="FF0000FF"/>
      <name val="Arial Narrow"/>
      <family val="2"/>
    </font>
    <font>
      <b/>
      <u/>
      <sz val="18"/>
      <color rgb="FF0000FF"/>
      <name val="Arial Narrow"/>
      <family val="2"/>
    </font>
    <font>
      <b/>
      <u/>
      <sz val="16"/>
      <color rgb="FFFF0000"/>
      <name val="Arial Narrow"/>
      <family val="2"/>
    </font>
    <font>
      <u/>
      <sz val="18"/>
      <color rgb="FF0000FF"/>
      <name val="Arial Narrow"/>
      <family val="2"/>
    </font>
    <font>
      <b/>
      <sz val="14"/>
      <color theme="3" tint="-0.249977111117893"/>
      <name val="Cambria"/>
      <family val="1"/>
    </font>
    <font>
      <sz val="12"/>
      <color rgb="FFFF0000"/>
      <name val="Tahoma"/>
      <family val="2"/>
    </font>
    <font>
      <b/>
      <u val="singleAccounting"/>
      <sz val="12"/>
      <color rgb="FFFF0000"/>
      <name val="Tahoma"/>
      <family val="2"/>
    </font>
    <font>
      <sz val="16"/>
      <color rgb="FF0000FF"/>
      <name val="Calibri"/>
      <family val="2"/>
      <scheme val="minor"/>
    </font>
    <font>
      <sz val="16"/>
      <color rgb="FFC00000"/>
      <name val="Calibri"/>
      <family val="2"/>
      <scheme val="minor"/>
    </font>
    <font>
      <b/>
      <sz val="20"/>
      <color rgb="FF0000FF"/>
      <name val="Calibri"/>
      <family val="2"/>
      <scheme val="minor"/>
    </font>
    <font>
      <b/>
      <sz val="20"/>
      <color rgb="FFC00000"/>
      <name val="Calibri"/>
      <family val="2"/>
      <scheme val="minor"/>
    </font>
    <font>
      <b/>
      <sz val="20"/>
      <color theme="1"/>
      <name val="Calibri"/>
      <family val="2"/>
      <scheme val="minor"/>
    </font>
    <font>
      <b/>
      <sz val="18"/>
      <color rgb="FFC00000"/>
      <name val="Calibri"/>
      <family val="2"/>
      <scheme val="minor"/>
    </font>
    <font>
      <sz val="11"/>
      <color theme="1"/>
      <name val="Tahoma"/>
      <family val="2"/>
    </font>
    <font>
      <b/>
      <sz val="11"/>
      <color theme="1"/>
      <name val="Tahoma"/>
      <family val="2"/>
    </font>
    <font>
      <b/>
      <u/>
      <sz val="16"/>
      <color rgb="FFC00000"/>
      <name val="Tahoma"/>
      <family val="2"/>
    </font>
    <font>
      <b/>
      <u/>
      <sz val="18"/>
      <color rgb="FFC00000"/>
      <name val="Tahoma"/>
      <family val="2"/>
    </font>
    <font>
      <b/>
      <sz val="10"/>
      <color theme="1"/>
      <name val="Tahoma"/>
      <family val="2"/>
    </font>
    <font>
      <b/>
      <u/>
      <sz val="18"/>
      <color rgb="FF002060"/>
      <name val="Tahoma"/>
      <family val="2"/>
    </font>
    <font>
      <b/>
      <sz val="18"/>
      <color rgb="FFC00000"/>
      <name val="Tahoma"/>
      <family val="2"/>
    </font>
    <font>
      <b/>
      <sz val="8"/>
      <color theme="1"/>
      <name val="Tahoma"/>
      <family val="2"/>
    </font>
    <font>
      <b/>
      <sz val="16"/>
      <color rgb="FFC00000"/>
      <name val="Tahoma"/>
      <family val="2"/>
    </font>
    <font>
      <b/>
      <u/>
      <sz val="16"/>
      <color rgb="FF002060"/>
      <name val="Tahoma"/>
      <family val="2"/>
    </font>
    <font>
      <b/>
      <sz val="12"/>
      <color rgb="FFFF0000"/>
      <name val="Tahoma"/>
      <family val="2"/>
    </font>
    <font>
      <b/>
      <sz val="16"/>
      <color rgb="FFFF0000"/>
      <name val="Calibri"/>
      <family val="2"/>
      <scheme val="minor"/>
    </font>
    <font>
      <sz val="11"/>
      <color rgb="FFFF0000"/>
      <name val="Tahoma"/>
      <family val="2"/>
    </font>
    <font>
      <b/>
      <sz val="14"/>
      <color rgb="FFFF0000"/>
      <name val="Tahoma"/>
      <family val="2"/>
    </font>
    <font>
      <sz val="14"/>
      <color rgb="FFFF0000"/>
      <name val="Tahoma"/>
      <family val="2"/>
    </font>
    <font>
      <b/>
      <sz val="11"/>
      <color rgb="FFC00000"/>
      <name val="Arial Narrow"/>
      <family val="2"/>
    </font>
    <font>
      <b/>
      <sz val="16"/>
      <color rgb="FFFF0000"/>
      <name val="Arial Narrow"/>
      <family val="2"/>
    </font>
    <font>
      <b/>
      <u/>
      <sz val="20"/>
      <color rgb="FF0000FF"/>
      <name val="Calibri"/>
      <family val="2"/>
      <scheme val="minor"/>
    </font>
    <font>
      <b/>
      <sz val="14"/>
      <color rgb="FFFF0000"/>
      <name val="Cambria"/>
      <family val="1"/>
      <scheme val="major"/>
    </font>
    <font>
      <b/>
      <sz val="12"/>
      <color rgb="FFFF0000"/>
      <name val="Cambria"/>
      <family val="1"/>
      <scheme val="major"/>
    </font>
    <font>
      <sz val="11"/>
      <color rgb="FFFF0000"/>
      <name val="Cambria"/>
      <family val="1"/>
      <scheme val="major"/>
    </font>
    <font>
      <b/>
      <sz val="11"/>
      <color rgb="FFFF0000"/>
      <name val="Cambria"/>
      <family val="1"/>
      <scheme val="major"/>
    </font>
    <font>
      <b/>
      <sz val="12"/>
      <color rgb="FFFFFF00"/>
      <name val="Tahoma"/>
      <family val="2"/>
    </font>
    <font>
      <b/>
      <sz val="12"/>
      <color theme="0"/>
      <name val="Tahoma"/>
      <family val="2"/>
    </font>
    <font>
      <b/>
      <sz val="11"/>
      <color theme="1"/>
      <name val="Arial"/>
      <family val="2"/>
    </font>
    <font>
      <b/>
      <sz val="12"/>
      <color rgb="FFFF0000"/>
      <name val="Calibri"/>
      <family val="2"/>
      <scheme val="minor"/>
    </font>
    <font>
      <sz val="14"/>
      <color rgb="FFFF0000"/>
      <name val="Calibri"/>
      <family val="2"/>
      <scheme val="minor"/>
    </font>
    <font>
      <sz val="14"/>
      <color rgb="FFFF0000"/>
      <name val="Cambria"/>
      <family val="1"/>
      <scheme val="major"/>
    </font>
    <font>
      <sz val="14.5"/>
      <color rgb="FF002060"/>
      <name val="Britannic Bold"/>
      <family val="2"/>
    </font>
    <font>
      <sz val="12"/>
      <color rgb="FFFF0000"/>
      <name val="Calibri"/>
      <family val="2"/>
      <scheme val="minor"/>
    </font>
    <font>
      <b/>
      <sz val="14"/>
      <color rgb="FFFF0000"/>
      <name val="Arial Narrow"/>
      <family val="2"/>
    </font>
    <font>
      <sz val="14"/>
      <color rgb="FFFF0000"/>
      <name val="Arial Narrow"/>
      <family val="2"/>
    </font>
    <font>
      <sz val="12"/>
      <color rgb="FFFF0000"/>
      <name val="Cambria"/>
      <family val="1"/>
      <scheme val="major"/>
    </font>
  </fonts>
  <fills count="30">
    <fill>
      <patternFill patternType="none"/>
    </fill>
    <fill>
      <patternFill patternType="gray125"/>
    </fill>
    <fill>
      <patternFill patternType="solid">
        <fgColor rgb="FFECF577"/>
        <bgColor indexed="64"/>
      </patternFill>
    </fill>
    <fill>
      <patternFill patternType="solid">
        <fgColor theme="3"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rgb="FF00CCFF"/>
        <bgColor indexed="64"/>
      </patternFill>
    </fill>
    <fill>
      <patternFill patternType="solid">
        <fgColor rgb="FF0000FF"/>
        <bgColor indexed="64"/>
      </patternFill>
    </fill>
    <fill>
      <patternFill patternType="solid">
        <fgColor rgb="FF00FF99"/>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rgb="FFCCFF66"/>
        <bgColor indexed="64"/>
      </patternFill>
    </fill>
    <fill>
      <patternFill patternType="solid">
        <fgColor rgb="FF66CCFF"/>
        <bgColor indexed="64"/>
      </patternFill>
    </fill>
    <fill>
      <patternFill patternType="solid">
        <fgColor rgb="FFFFC000"/>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rgb="FFC6EFCE"/>
      </patternFill>
    </fill>
    <fill>
      <patternFill patternType="solid">
        <fgColor rgb="FFFF0000"/>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rgb="FF00B0F0"/>
        <bgColor indexed="64"/>
      </patternFill>
    </fill>
    <fill>
      <patternFill patternType="solid">
        <fgColor theme="1"/>
        <bgColor indexed="64"/>
      </patternFill>
    </fill>
    <fill>
      <patternFill patternType="solid">
        <fgColor rgb="FF003399"/>
        <bgColor indexed="64"/>
      </patternFill>
    </fill>
    <fill>
      <patternFill patternType="solid">
        <fgColor theme="6" tint="0.39997558519241921"/>
        <bgColor indexed="64"/>
      </patternFill>
    </fill>
    <fill>
      <patternFill patternType="solid">
        <fgColor theme="0"/>
        <bgColor indexed="64"/>
      </patternFill>
    </fill>
  </fills>
  <borders count="3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dashed">
        <color indexed="64"/>
      </top>
      <bottom style="dashed">
        <color indexed="64"/>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dashed">
        <color indexed="64"/>
      </bottom>
      <diagonal/>
    </border>
    <border>
      <left/>
      <right/>
      <top/>
      <bottom style="dashed">
        <color indexed="64"/>
      </bottom>
      <diagonal/>
    </border>
    <border>
      <left/>
      <right/>
      <top style="dashed">
        <color indexed="64"/>
      </top>
      <bottom style="dashed">
        <color indexed="64"/>
      </bottom>
      <diagonal/>
    </border>
    <border>
      <left/>
      <right style="medium">
        <color indexed="64"/>
      </right>
      <top/>
      <bottom style="dashed">
        <color indexed="64"/>
      </bottom>
      <diagonal/>
    </border>
    <border>
      <left/>
      <right/>
      <top/>
      <bottom style="medium">
        <color indexed="64"/>
      </bottom>
      <diagonal/>
    </border>
    <border>
      <left style="medium">
        <color indexed="64"/>
      </left>
      <right style="medium">
        <color indexed="64"/>
      </right>
      <top/>
      <bottom style="dashed">
        <color indexed="64"/>
      </bottom>
      <diagonal/>
    </border>
    <border>
      <left style="medium">
        <color indexed="64"/>
      </left>
      <right/>
      <top style="medium">
        <color indexed="64"/>
      </top>
      <bottom style="dashed">
        <color indexed="64"/>
      </bottom>
      <diagonal/>
    </border>
    <border>
      <left style="medium">
        <color indexed="64"/>
      </left>
      <right/>
      <top/>
      <bottom style="dashed">
        <color indexed="64"/>
      </bottom>
      <diagonal/>
    </border>
    <border>
      <left style="thin">
        <color indexed="64"/>
      </left>
      <right style="thin">
        <color indexed="64"/>
      </right>
      <top style="thin">
        <color indexed="64"/>
      </top>
      <bottom style="thin">
        <color indexed="64"/>
      </bottom>
      <diagonal/>
    </border>
    <border>
      <left/>
      <right/>
      <top/>
      <bottom style="thick">
        <color rgb="FF002060"/>
      </bottom>
      <diagonal/>
    </border>
    <border>
      <left/>
      <right/>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ashed">
        <color indexed="64"/>
      </left>
      <right/>
      <top/>
      <bottom/>
      <diagonal/>
    </border>
    <border>
      <left style="medium">
        <color indexed="64"/>
      </left>
      <right style="medium">
        <color indexed="64"/>
      </right>
      <top style="hair">
        <color indexed="64"/>
      </top>
      <bottom style="hair">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medium">
        <color indexed="64"/>
      </bottom>
      <diagonal/>
    </border>
    <border>
      <left/>
      <right/>
      <top style="hair">
        <color indexed="64"/>
      </top>
      <bottom style="hair">
        <color indexed="64"/>
      </bottom>
      <diagonal/>
    </border>
    <border>
      <left/>
      <right style="dashed">
        <color indexed="64"/>
      </right>
      <top/>
      <bottom/>
      <diagonal/>
    </border>
  </borders>
  <cellStyleXfs count="4">
    <xf numFmtId="0" fontId="0" fillId="0" borderId="0"/>
    <xf numFmtId="164" fontId="1" fillId="0" borderId="0" applyFont="0" applyFill="0" applyBorder="0" applyAlignment="0" applyProtection="0"/>
    <xf numFmtId="0" fontId="23" fillId="0" borderId="0" applyNumberFormat="0" applyFill="0" applyBorder="0" applyAlignment="0" applyProtection="0">
      <alignment vertical="top"/>
      <protection locked="0"/>
    </xf>
    <xf numFmtId="0" fontId="129" fillId="21" borderId="0" applyNumberFormat="0" applyBorder="0" applyAlignment="0" applyProtection="0"/>
  </cellStyleXfs>
  <cellXfs count="645">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8" fillId="0" borderId="0" xfId="0" applyFont="1" applyAlignment="1">
      <alignment vertical="center"/>
    </xf>
    <xf numFmtId="0" fontId="3" fillId="0" borderId="0" xfId="0" applyFont="1" applyAlignment="1">
      <alignment horizontal="left" vertical="center" wrapText="1"/>
    </xf>
    <xf numFmtId="0" fontId="4" fillId="0" borderId="11" xfId="0" applyFont="1" applyBorder="1" applyAlignment="1">
      <alignment horizontal="center" vertical="center"/>
    </xf>
    <xf numFmtId="0" fontId="3" fillId="0" borderId="0" xfId="0" applyFont="1"/>
    <xf numFmtId="0" fontId="3" fillId="0" borderId="0" xfId="0" applyFont="1" applyAlignment="1"/>
    <xf numFmtId="166" fontId="14" fillId="0" borderId="5" xfId="0" applyNumberFormat="1" applyFont="1" applyBorder="1" applyAlignment="1">
      <alignment horizontal="center" vertical="center" wrapText="1"/>
    </xf>
    <xf numFmtId="49" fontId="14" fillId="0" borderId="6" xfId="0" applyNumberFormat="1" applyFont="1" applyBorder="1" applyAlignment="1">
      <alignment horizontal="left" vertical="center" wrapText="1"/>
    </xf>
    <xf numFmtId="49" fontId="14" fillId="0" borderId="7" xfId="0" applyNumberFormat="1" applyFont="1" applyBorder="1" applyAlignment="1">
      <alignment horizontal="left" vertical="center" wrapText="1"/>
    </xf>
    <xf numFmtId="165" fontId="4" fillId="0" borderId="6" xfId="1" applyNumberFormat="1" applyFont="1" applyBorder="1" applyAlignment="1">
      <alignment horizontal="left" vertical="center" wrapText="1"/>
    </xf>
    <xf numFmtId="165" fontId="4" fillId="0" borderId="10" xfId="1" applyNumberFormat="1" applyFont="1" applyBorder="1" applyAlignment="1">
      <alignment horizontal="left" vertical="center" wrapText="1"/>
    </xf>
    <xf numFmtId="165" fontId="4" fillId="0" borderId="12" xfId="1" applyNumberFormat="1" applyFont="1" applyBorder="1" applyAlignment="1">
      <alignment horizontal="left" vertical="center" wrapText="1"/>
    </xf>
    <xf numFmtId="165" fontId="4" fillId="0" borderId="7" xfId="1" applyNumberFormat="1" applyFont="1" applyBorder="1" applyAlignment="1">
      <alignment horizontal="left" vertical="center" wrapText="1"/>
    </xf>
    <xf numFmtId="49" fontId="3" fillId="0" borderId="6" xfId="0" applyNumberFormat="1" applyFont="1" applyBorder="1" applyAlignment="1">
      <alignment horizontal="center" vertical="center" wrapText="1"/>
    </xf>
    <xf numFmtId="49" fontId="14" fillId="0" borderId="8" xfId="0" applyNumberFormat="1" applyFont="1" applyBorder="1" applyAlignment="1">
      <alignment horizontal="center" vertical="center" wrapText="1"/>
    </xf>
    <xf numFmtId="49" fontId="14" fillId="0" borderId="9" xfId="0" applyNumberFormat="1" applyFont="1" applyBorder="1" applyAlignment="1">
      <alignment horizontal="center" vertical="center" wrapText="1"/>
    </xf>
    <xf numFmtId="0" fontId="16" fillId="0" borderId="0" xfId="0" applyFont="1" applyAlignment="1">
      <alignment vertical="center"/>
    </xf>
    <xf numFmtId="0" fontId="4" fillId="0" borderId="0" xfId="0" applyFont="1" applyAlignment="1"/>
    <xf numFmtId="0" fontId="17" fillId="0" borderId="0" xfId="0" applyFont="1" applyAlignment="1">
      <alignment horizontal="center"/>
    </xf>
    <xf numFmtId="0" fontId="12" fillId="0" borderId="0" xfId="0" applyFont="1" applyAlignment="1"/>
    <xf numFmtId="165" fontId="3" fillId="0" borderId="0" xfId="0" applyNumberFormat="1" applyFont="1"/>
    <xf numFmtId="49" fontId="3" fillId="0" borderId="8" xfId="0" applyNumberFormat="1" applyFont="1" applyBorder="1" applyAlignment="1">
      <alignment horizontal="justify" vertical="center" wrapText="1"/>
    </xf>
    <xf numFmtId="49" fontId="14" fillId="0" borderId="7" xfId="0" applyNumberFormat="1" applyFont="1" applyFill="1" applyBorder="1" applyAlignment="1">
      <alignment horizontal="left" vertical="center" wrapText="1"/>
    </xf>
    <xf numFmtId="165" fontId="4" fillId="0" borderId="12" xfId="1" applyNumberFormat="1" applyFont="1" applyFill="1" applyBorder="1" applyAlignment="1">
      <alignment horizontal="left" vertical="center" wrapText="1"/>
    </xf>
    <xf numFmtId="0" fontId="12" fillId="0" borderId="15" xfId="0" applyFont="1" applyBorder="1" applyAlignment="1">
      <alignment horizontal="center" vertical="center"/>
    </xf>
    <xf numFmtId="0" fontId="24" fillId="0" borderId="15" xfId="2" applyFont="1" applyBorder="1" applyAlignment="1" applyProtection="1">
      <alignment horizontal="justify" vertical="center"/>
    </xf>
    <xf numFmtId="164" fontId="8" fillId="0" borderId="15" xfId="0" applyNumberFormat="1" applyFont="1" applyBorder="1" applyAlignment="1">
      <alignment vertical="center"/>
    </xf>
    <xf numFmtId="49" fontId="13" fillId="0" borderId="15" xfId="0" applyNumberFormat="1" applyFont="1" applyBorder="1" applyAlignment="1">
      <alignment horizontal="center" vertical="center"/>
    </xf>
    <xf numFmtId="165" fontId="3" fillId="0" borderId="6" xfId="1" applyNumberFormat="1" applyFont="1" applyBorder="1" applyAlignment="1">
      <alignment horizontal="left" vertical="center" wrapText="1"/>
    </xf>
    <xf numFmtId="165" fontId="3" fillId="0" borderId="0" xfId="0" applyNumberFormat="1" applyFont="1" applyAlignment="1">
      <alignment vertical="center"/>
    </xf>
    <xf numFmtId="0" fontId="26" fillId="0" borderId="0" xfId="0" applyFont="1" applyBorder="1" applyAlignment="1">
      <alignment vertical="center"/>
    </xf>
    <xf numFmtId="0" fontId="28" fillId="0" borderId="0" xfId="0" applyFont="1" applyAlignment="1">
      <alignment horizontal="left" vertical="center"/>
    </xf>
    <xf numFmtId="0" fontId="29" fillId="0" borderId="0" xfId="0" applyFont="1" applyAlignment="1">
      <alignment horizontal="left" vertical="center"/>
    </xf>
    <xf numFmtId="0" fontId="26" fillId="0" borderId="0" xfId="0" applyFont="1" applyAlignment="1">
      <alignment vertical="center"/>
    </xf>
    <xf numFmtId="0" fontId="26" fillId="0" borderId="11" xfId="0" applyFont="1" applyBorder="1" applyAlignment="1">
      <alignment horizontal="center" vertical="center"/>
    </xf>
    <xf numFmtId="0" fontId="32" fillId="0" borderId="0" xfId="0" applyFont="1" applyBorder="1" applyAlignment="1">
      <alignment vertical="center"/>
    </xf>
    <xf numFmtId="0" fontId="30" fillId="0" borderId="0" xfId="0" applyFont="1" applyAlignment="1">
      <alignment vertical="center"/>
    </xf>
    <xf numFmtId="0" fontId="37" fillId="0" borderId="0" xfId="0" applyFont="1" applyBorder="1" applyAlignment="1">
      <alignment vertical="center"/>
    </xf>
    <xf numFmtId="0" fontId="38" fillId="0" borderId="0" xfId="0" applyFont="1" applyBorder="1" applyAlignment="1">
      <alignment vertical="top"/>
    </xf>
    <xf numFmtId="0" fontId="34" fillId="0" borderId="0" xfId="0" applyFont="1" applyBorder="1" applyAlignment="1">
      <alignment horizontal="left" vertical="center"/>
    </xf>
    <xf numFmtId="49" fontId="33" fillId="0" borderId="0" xfId="0" applyNumberFormat="1" applyFont="1" applyFill="1" applyBorder="1" applyAlignment="1">
      <alignment horizontal="left" vertical="center"/>
    </xf>
    <xf numFmtId="0" fontId="40" fillId="0" borderId="0" xfId="0" applyFont="1" applyAlignment="1">
      <alignment vertical="center"/>
    </xf>
    <xf numFmtId="0" fontId="41" fillId="0" borderId="0" xfId="0" applyFont="1" applyBorder="1" applyAlignment="1">
      <alignment vertical="center"/>
    </xf>
    <xf numFmtId="165" fontId="4" fillId="0" borderId="14" xfId="1" applyNumberFormat="1" applyFont="1" applyFill="1" applyBorder="1" applyAlignment="1">
      <alignment horizontal="left" vertical="center" wrapText="1"/>
    </xf>
    <xf numFmtId="49" fontId="3" fillId="0" borderId="12" xfId="0" applyNumberFormat="1" applyFont="1" applyFill="1" applyBorder="1" applyAlignment="1">
      <alignment horizontal="center" vertical="center" wrapText="1"/>
    </xf>
    <xf numFmtId="0" fontId="3" fillId="0" borderId="0" xfId="0" applyFont="1" applyFill="1" applyAlignment="1">
      <alignment vertical="center"/>
    </xf>
    <xf numFmtId="166" fontId="14" fillId="0" borderId="5" xfId="0" applyNumberFormat="1" applyFont="1" applyFill="1" applyBorder="1" applyAlignment="1">
      <alignment horizontal="center" vertical="center" wrapText="1"/>
    </xf>
    <xf numFmtId="49" fontId="14" fillId="0" borderId="9" xfId="0" applyNumberFormat="1" applyFont="1" applyFill="1" applyBorder="1" applyAlignment="1">
      <alignment horizontal="center" vertical="center" wrapText="1"/>
    </xf>
    <xf numFmtId="165" fontId="4" fillId="0" borderId="7" xfId="1" applyNumberFormat="1" applyFont="1" applyFill="1" applyBorder="1" applyAlignment="1">
      <alignment horizontal="left" vertical="center" wrapText="1"/>
    </xf>
    <xf numFmtId="165" fontId="4" fillId="0" borderId="10" xfId="1" applyNumberFormat="1" applyFont="1" applyFill="1" applyBorder="1" applyAlignment="1">
      <alignment horizontal="left" vertical="center" wrapText="1"/>
    </xf>
    <xf numFmtId="0" fontId="0" fillId="0" borderId="0" xfId="0" applyFill="1"/>
    <xf numFmtId="0" fontId="6" fillId="3" borderId="15" xfId="0" applyFont="1" applyFill="1" applyBorder="1" applyAlignment="1">
      <alignment horizontal="center" vertical="center"/>
    </xf>
    <xf numFmtId="0" fontId="7" fillId="3" borderId="15" xfId="0" applyFont="1" applyFill="1" applyBorder="1" applyAlignment="1">
      <alignment horizontal="center" vertical="center"/>
    </xf>
    <xf numFmtId="0" fontId="7" fillId="3" borderId="15" xfId="0" applyFont="1" applyFill="1" applyBorder="1" applyAlignment="1">
      <alignment horizontal="center" vertical="center" wrapText="1"/>
    </xf>
    <xf numFmtId="164" fontId="9" fillId="2" borderId="15" xfId="0" applyNumberFormat="1" applyFont="1" applyFill="1" applyBorder="1" applyAlignment="1">
      <alignment vertical="center"/>
    </xf>
    <xf numFmtId="0" fontId="18" fillId="0" borderId="0" xfId="0" applyFont="1" applyAlignment="1">
      <alignment horizontal="center" vertical="center" wrapText="1"/>
    </xf>
    <xf numFmtId="0" fontId="19" fillId="0" borderId="0" xfId="0" applyFont="1" applyAlignment="1">
      <alignment horizontal="center" vertical="center" wrapText="1"/>
    </xf>
    <xf numFmtId="0" fontId="10" fillId="3" borderId="2" xfId="0" applyFont="1" applyFill="1" applyBorder="1" applyAlignment="1">
      <alignment horizontal="center" vertical="center"/>
    </xf>
    <xf numFmtId="0" fontId="15" fillId="3" borderId="1" xfId="0" applyFont="1" applyFill="1" applyBorder="1" applyAlignment="1">
      <alignment horizontal="center" vertical="center" wrapText="1"/>
    </xf>
    <xf numFmtId="0" fontId="20" fillId="3" borderId="1"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25"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2" fillId="0" borderId="15" xfId="0" applyFont="1" applyBorder="1" applyAlignment="1">
      <alignment vertical="center"/>
    </xf>
    <xf numFmtId="164" fontId="2" fillId="0" borderId="0" xfId="0" applyNumberFormat="1" applyFont="1" applyAlignment="1">
      <alignment vertical="center"/>
    </xf>
    <xf numFmtId="0" fontId="10" fillId="3" borderId="15"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45" fillId="0" borderId="0" xfId="0" applyFont="1"/>
    <xf numFmtId="0" fontId="46" fillId="0" borderId="0" xfId="0" applyFont="1" applyAlignment="1">
      <alignment horizontal="center" vertical="center" wrapText="1"/>
    </xf>
    <xf numFmtId="165" fontId="8" fillId="0" borderId="15" xfId="0" applyNumberFormat="1" applyFont="1" applyBorder="1" applyAlignment="1">
      <alignment horizontal="center" vertical="center"/>
    </xf>
    <xf numFmtId="0" fontId="47" fillId="0" borderId="0" xfId="0" applyFont="1" applyAlignment="1">
      <alignment vertical="center"/>
    </xf>
    <xf numFmtId="0" fontId="48" fillId="0" borderId="0" xfId="0" applyFont="1" applyAlignment="1">
      <alignment vertical="center"/>
    </xf>
    <xf numFmtId="0" fontId="9" fillId="0" borderId="0" xfId="0" applyFont="1" applyBorder="1" applyAlignment="1">
      <alignment vertical="center"/>
    </xf>
    <xf numFmtId="0" fontId="5" fillId="0" borderId="17" xfId="0" applyFont="1" applyBorder="1" applyAlignment="1">
      <alignment vertical="center"/>
    </xf>
    <xf numFmtId="0" fontId="24" fillId="0" borderId="15" xfId="2" applyFont="1" applyFill="1" applyBorder="1" applyAlignment="1" applyProtection="1">
      <alignment horizontal="justify" vertical="center"/>
    </xf>
    <xf numFmtId="165" fontId="10" fillId="5" borderId="1" xfId="1" applyNumberFormat="1" applyFont="1" applyFill="1" applyBorder="1" applyAlignment="1">
      <alignment horizontal="left" vertical="center" wrapText="1"/>
    </xf>
    <xf numFmtId="49" fontId="14" fillId="0" borderId="8" xfId="0" applyNumberFormat="1" applyFont="1" applyFill="1" applyBorder="1" applyAlignment="1">
      <alignment horizontal="center" vertical="center" wrapText="1"/>
    </xf>
    <xf numFmtId="49" fontId="14" fillId="0" borderId="12" xfId="0" applyNumberFormat="1" applyFont="1" applyFill="1" applyBorder="1" applyAlignment="1">
      <alignment horizontal="left" vertical="center" wrapText="1"/>
    </xf>
    <xf numFmtId="164" fontId="3" fillId="0" borderId="0" xfId="0" applyNumberFormat="1" applyFont="1"/>
    <xf numFmtId="164" fontId="3" fillId="0" borderId="0" xfId="0" applyNumberFormat="1" applyFont="1" applyAlignment="1">
      <alignment vertical="center"/>
    </xf>
    <xf numFmtId="164" fontId="53" fillId="0" borderId="0" xfId="0" applyNumberFormat="1" applyFont="1" applyAlignment="1">
      <alignment vertical="center"/>
    </xf>
    <xf numFmtId="164" fontId="55" fillId="0" borderId="0" xfId="0" applyNumberFormat="1" applyFont="1" applyAlignment="1">
      <alignment vertical="center"/>
    </xf>
    <xf numFmtId="164" fontId="54" fillId="3" borderId="4" xfId="0" applyNumberFormat="1" applyFont="1" applyFill="1" applyBorder="1" applyAlignment="1">
      <alignment horizontal="center" vertical="center" wrapText="1"/>
    </xf>
    <xf numFmtId="164" fontId="55" fillId="0" borderId="0" xfId="0" applyNumberFormat="1" applyFont="1" applyFill="1" applyAlignment="1">
      <alignment vertical="center"/>
    </xf>
    <xf numFmtId="165" fontId="56" fillId="5" borderId="1" xfId="1" applyNumberFormat="1" applyFont="1" applyFill="1" applyBorder="1" applyAlignment="1">
      <alignment horizontal="left" vertical="center" wrapText="1"/>
    </xf>
    <xf numFmtId="0" fontId="26" fillId="0" borderId="0" xfId="0" applyFont="1" applyFill="1" applyBorder="1" applyAlignment="1">
      <alignment vertical="center"/>
    </xf>
    <xf numFmtId="0" fontId="14" fillId="0" borderId="9" xfId="0" applyNumberFormat="1" applyFont="1" applyFill="1" applyBorder="1" applyAlignment="1">
      <alignment horizontal="justify" vertical="center" wrapText="1"/>
    </xf>
    <xf numFmtId="0" fontId="14" fillId="0" borderId="9" xfId="0" applyNumberFormat="1" applyFont="1" applyBorder="1" applyAlignment="1">
      <alignment horizontal="justify" vertical="center" wrapText="1"/>
    </xf>
    <xf numFmtId="49" fontId="14" fillId="0" borderId="8" xfId="0" applyNumberFormat="1" applyFont="1" applyBorder="1" applyAlignment="1">
      <alignment horizontal="justify" vertical="center" wrapText="1"/>
    </xf>
    <xf numFmtId="0" fontId="3" fillId="0" borderId="0" xfId="0" applyFont="1" applyFill="1"/>
    <xf numFmtId="165" fontId="20" fillId="0" borderId="0" xfId="0" applyNumberFormat="1" applyFont="1" applyFill="1"/>
    <xf numFmtId="0" fontId="14" fillId="0" borderId="8" xfId="0" applyNumberFormat="1" applyFont="1" applyFill="1" applyBorder="1" applyAlignment="1">
      <alignment horizontal="justify" vertical="center" wrapText="1"/>
    </xf>
    <xf numFmtId="49" fontId="14" fillId="0" borderId="9" xfId="0" applyNumberFormat="1" applyFont="1" applyFill="1" applyBorder="1" applyAlignment="1">
      <alignment horizontal="justify" vertical="center" wrapText="1"/>
    </xf>
    <xf numFmtId="49" fontId="57" fillId="0" borderId="8" xfId="0" applyNumberFormat="1" applyFont="1" applyBorder="1" applyAlignment="1">
      <alignment horizontal="justify" vertical="center" wrapText="1"/>
    </xf>
    <xf numFmtId="165" fontId="64" fillId="0" borderId="7" xfId="1" applyNumberFormat="1" applyFont="1" applyFill="1" applyBorder="1" applyAlignment="1">
      <alignment horizontal="left" vertical="center" wrapText="1"/>
    </xf>
    <xf numFmtId="164" fontId="52" fillId="0" borderId="0" xfId="0" applyNumberFormat="1" applyFont="1" applyFill="1" applyAlignment="1">
      <alignment vertical="center"/>
    </xf>
    <xf numFmtId="49" fontId="3" fillId="0" borderId="6" xfId="0" applyNumberFormat="1" applyFont="1" applyFill="1" applyBorder="1" applyAlignment="1">
      <alignment horizontal="center" vertical="center" wrapText="1"/>
    </xf>
    <xf numFmtId="49" fontId="14" fillId="0" borderId="6" xfId="0" applyNumberFormat="1" applyFont="1" applyFill="1" applyBorder="1" applyAlignment="1">
      <alignment horizontal="left" vertical="center" wrapText="1"/>
    </xf>
    <xf numFmtId="165" fontId="4" fillId="0" borderId="13" xfId="1" applyNumberFormat="1" applyFont="1" applyFill="1" applyBorder="1" applyAlignment="1">
      <alignment horizontal="left" vertical="center" wrapText="1"/>
    </xf>
    <xf numFmtId="165" fontId="4" fillId="0" borderId="6" xfId="1" applyNumberFormat="1" applyFont="1" applyFill="1" applyBorder="1" applyAlignment="1">
      <alignment horizontal="left" vertical="center" wrapText="1"/>
    </xf>
    <xf numFmtId="164" fontId="53" fillId="0" borderId="0" xfId="0" applyNumberFormat="1" applyFont="1" applyFill="1" applyAlignment="1">
      <alignment vertical="center"/>
    </xf>
    <xf numFmtId="164" fontId="0" fillId="0" borderId="0" xfId="0" applyNumberFormat="1"/>
    <xf numFmtId="0" fontId="18" fillId="0" borderId="0" xfId="0" applyFont="1" applyAlignment="1">
      <alignment horizontal="center" vertical="center" wrapText="1"/>
    </xf>
    <xf numFmtId="0" fontId="19" fillId="0" borderId="0" xfId="0" applyFont="1" applyAlignment="1">
      <alignment horizontal="center" vertical="center" wrapText="1"/>
    </xf>
    <xf numFmtId="0" fontId="65" fillId="0" borderId="0" xfId="0" applyFont="1"/>
    <xf numFmtId="0" fontId="66" fillId="7" borderId="0" xfId="0" applyFont="1" applyFill="1" applyBorder="1" applyAlignment="1">
      <alignment horizontal="center" vertical="center"/>
    </xf>
    <xf numFmtId="0" fontId="66" fillId="0" borderId="0" xfId="0" applyFont="1" applyBorder="1" applyAlignment="1">
      <alignment horizontal="center" vertical="center"/>
    </xf>
    <xf numFmtId="0" fontId="66" fillId="8" borderId="0" xfId="0" applyFont="1" applyFill="1" applyBorder="1" applyAlignment="1">
      <alignment horizontal="center" vertical="center"/>
    </xf>
    <xf numFmtId="164" fontId="5" fillId="0" borderId="15" xfId="0" applyNumberFormat="1" applyFont="1" applyBorder="1" applyAlignment="1">
      <alignment vertical="center"/>
    </xf>
    <xf numFmtId="165" fontId="64" fillId="0" borderId="12" xfId="1" applyNumberFormat="1" applyFont="1" applyFill="1" applyBorder="1" applyAlignment="1">
      <alignment horizontal="left" vertical="center" wrapText="1"/>
    </xf>
    <xf numFmtId="0" fontId="3" fillId="0" borderId="0" xfId="0" applyFont="1" applyBorder="1" applyAlignment="1">
      <alignment vertical="center"/>
    </xf>
    <xf numFmtId="0" fontId="3" fillId="0" borderId="0" xfId="0" applyFont="1" applyBorder="1"/>
    <xf numFmtId="0" fontId="7" fillId="10" borderId="15" xfId="0" applyFont="1" applyFill="1" applyBorder="1" applyAlignment="1">
      <alignment horizontal="center" vertical="center"/>
    </xf>
    <xf numFmtId="0" fontId="7" fillId="10" borderId="15" xfId="0" applyFont="1" applyFill="1" applyBorder="1" applyAlignment="1">
      <alignment horizontal="center" vertical="center" wrapText="1"/>
    </xf>
    <xf numFmtId="0" fontId="11" fillId="10" borderId="15" xfId="0" applyFont="1" applyFill="1" applyBorder="1" applyAlignment="1">
      <alignment horizontal="center" vertical="center"/>
    </xf>
    <xf numFmtId="0" fontId="11" fillId="10" borderId="15" xfId="0" applyFont="1" applyFill="1" applyBorder="1" applyAlignment="1">
      <alignment horizontal="center" vertical="center" wrapText="1"/>
    </xf>
    <xf numFmtId="164" fontId="68" fillId="0" borderId="0" xfId="0" applyNumberFormat="1" applyFont="1" applyAlignment="1">
      <alignment vertical="center"/>
    </xf>
    <xf numFmtId="164" fontId="68" fillId="0" borderId="0" xfId="0" applyNumberFormat="1" applyFont="1" applyFill="1" applyAlignment="1">
      <alignment vertical="center"/>
    </xf>
    <xf numFmtId="164" fontId="69" fillId="3" borderId="4" xfId="0" applyNumberFormat="1" applyFont="1" applyFill="1" applyBorder="1" applyAlignment="1">
      <alignment horizontal="center" vertical="center" wrapText="1"/>
    </xf>
    <xf numFmtId="165" fontId="20" fillId="0" borderId="0" xfId="0" applyNumberFormat="1" applyFont="1" applyFill="1" applyAlignment="1">
      <alignment vertical="center"/>
    </xf>
    <xf numFmtId="0" fontId="0" fillId="0" borderId="0" xfId="0" applyFont="1" applyFill="1"/>
    <xf numFmtId="0" fontId="0" fillId="0" borderId="0" xfId="0" applyFont="1"/>
    <xf numFmtId="164" fontId="51" fillId="3" borderId="1" xfId="0" applyNumberFormat="1" applyFont="1" applyFill="1" applyBorder="1" applyAlignment="1">
      <alignment horizontal="center" vertical="center" wrapText="1"/>
    </xf>
    <xf numFmtId="164" fontId="50" fillId="0" borderId="0" xfId="0" applyNumberFormat="1" applyFont="1" applyAlignment="1">
      <alignment vertical="center"/>
    </xf>
    <xf numFmtId="164" fontId="3" fillId="0" borderId="0" xfId="0" applyNumberFormat="1" applyFont="1" applyFill="1" applyAlignment="1">
      <alignment vertical="center"/>
    </xf>
    <xf numFmtId="49" fontId="14" fillId="0" borderId="12" xfId="0" applyNumberFormat="1" applyFont="1" applyBorder="1" applyAlignment="1">
      <alignment horizontal="left" vertical="center" wrapText="1"/>
    </xf>
    <xf numFmtId="49" fontId="14" fillId="0" borderId="8" xfId="0" applyNumberFormat="1" applyFont="1" applyFill="1" applyBorder="1" applyAlignment="1">
      <alignment horizontal="justify" vertical="center" wrapText="1"/>
    </xf>
    <xf numFmtId="164" fontId="75" fillId="0" borderId="0" xfId="0" applyNumberFormat="1" applyFont="1"/>
    <xf numFmtId="165" fontId="4" fillId="0" borderId="14" xfId="1" applyNumberFormat="1" applyFont="1" applyBorder="1" applyAlignment="1">
      <alignment horizontal="left" vertical="center" wrapText="1"/>
    </xf>
    <xf numFmtId="0" fontId="76" fillId="0" borderId="0" xfId="0" applyFont="1" applyFill="1" applyAlignment="1">
      <alignment vertical="center"/>
    </xf>
    <xf numFmtId="166" fontId="74" fillId="0" borderId="5" xfId="0" applyNumberFormat="1" applyFont="1" applyFill="1" applyBorder="1" applyAlignment="1">
      <alignment horizontal="center" vertical="center" wrapText="1"/>
    </xf>
    <xf numFmtId="49" fontId="76" fillId="0" borderId="12" xfId="0" applyNumberFormat="1" applyFont="1" applyFill="1" applyBorder="1" applyAlignment="1">
      <alignment horizontal="center" vertical="center" wrapText="1"/>
    </xf>
    <xf numFmtId="49" fontId="76" fillId="0" borderId="8" xfId="0" applyNumberFormat="1" applyFont="1" applyFill="1" applyBorder="1" applyAlignment="1">
      <alignment horizontal="center" vertical="center" wrapText="1"/>
    </xf>
    <xf numFmtId="49" fontId="74" fillId="0" borderId="12" xfId="0" applyNumberFormat="1" applyFont="1" applyFill="1" applyBorder="1" applyAlignment="1">
      <alignment horizontal="left" vertical="center" wrapText="1"/>
    </xf>
    <xf numFmtId="0" fontId="74" fillId="0" borderId="8" xfId="0" applyNumberFormat="1" applyFont="1" applyFill="1" applyBorder="1" applyAlignment="1">
      <alignment horizontal="justify" vertical="center" wrapText="1"/>
    </xf>
    <xf numFmtId="165" fontId="64" fillId="0" borderId="14" xfId="1" applyNumberFormat="1" applyFont="1" applyFill="1" applyBorder="1" applyAlignment="1">
      <alignment horizontal="left" vertical="center" wrapText="1"/>
    </xf>
    <xf numFmtId="165" fontId="64" fillId="0" borderId="10" xfId="1" applyNumberFormat="1" applyFont="1" applyFill="1" applyBorder="1" applyAlignment="1">
      <alignment horizontal="left" vertical="center" wrapText="1"/>
    </xf>
    <xf numFmtId="164" fontId="76" fillId="0" borderId="0" xfId="0" applyNumberFormat="1" applyFont="1" applyFill="1" applyAlignment="1">
      <alignment vertical="center"/>
    </xf>
    <xf numFmtId="49" fontId="14" fillId="0" borderId="12" xfId="0" applyNumberFormat="1" applyFont="1" applyFill="1" applyBorder="1" applyAlignment="1">
      <alignment horizontal="center" vertical="center" wrapText="1"/>
    </xf>
    <xf numFmtId="0" fontId="80" fillId="0" borderId="0" xfId="0" applyFont="1" applyFill="1" applyAlignment="1">
      <alignment vertical="center"/>
    </xf>
    <xf numFmtId="0" fontId="79" fillId="0" borderId="0" xfId="0" applyFont="1" applyFill="1"/>
    <xf numFmtId="49" fontId="74" fillId="0" borderId="12" xfId="0" applyNumberFormat="1" applyFont="1" applyFill="1" applyBorder="1" applyAlignment="1">
      <alignment horizontal="center" vertical="center" wrapText="1"/>
    </xf>
    <xf numFmtId="49" fontId="74" fillId="0" borderId="8" xfId="0" applyNumberFormat="1" applyFont="1" applyFill="1" applyBorder="1" applyAlignment="1">
      <alignment horizontal="center" vertical="center" wrapText="1"/>
    </xf>
    <xf numFmtId="0" fontId="82" fillId="0" borderId="0" xfId="0" applyFont="1"/>
    <xf numFmtId="0" fontId="75" fillId="0" borderId="0" xfId="0" applyFont="1"/>
    <xf numFmtId="164" fontId="83" fillId="0" borderId="0" xfId="0" applyNumberFormat="1" applyFont="1"/>
    <xf numFmtId="164" fontId="5" fillId="0" borderId="15" xfId="0" applyNumberFormat="1" applyFont="1" applyFill="1" applyBorder="1" applyAlignment="1">
      <alignment vertical="center"/>
    </xf>
    <xf numFmtId="0" fontId="12" fillId="5" borderId="15" xfId="0" applyFont="1" applyFill="1" applyBorder="1" applyAlignment="1">
      <alignment horizontal="center" vertical="center"/>
    </xf>
    <xf numFmtId="164" fontId="5" fillId="5" borderId="15" xfId="0" applyNumberFormat="1" applyFont="1" applyFill="1" applyBorder="1" applyAlignment="1">
      <alignment vertical="center"/>
    </xf>
    <xf numFmtId="0" fontId="5" fillId="0" borderId="15" xfId="0" applyNumberFormat="1" applyFont="1" applyBorder="1" applyAlignment="1">
      <alignment horizontal="center" vertical="center"/>
    </xf>
    <xf numFmtId="49" fontId="5" fillId="0" borderId="15" xfId="0" applyNumberFormat="1" applyFont="1" applyBorder="1" applyAlignment="1">
      <alignment horizontal="center" vertical="center"/>
    </xf>
    <xf numFmtId="164" fontId="9" fillId="12" borderId="15" xfId="0" applyNumberFormat="1" applyFont="1" applyFill="1" applyBorder="1" applyAlignment="1">
      <alignment vertical="center"/>
    </xf>
    <xf numFmtId="164" fontId="68" fillId="0" borderId="0" xfId="0" applyNumberFormat="1" applyFont="1"/>
    <xf numFmtId="164" fontId="68" fillId="0" borderId="0" xfId="1" applyNumberFormat="1" applyFont="1" applyBorder="1" applyAlignment="1">
      <alignment horizontal="left" vertical="center" wrapText="1"/>
    </xf>
    <xf numFmtId="164" fontId="68" fillId="0" borderId="0" xfId="0" applyNumberFormat="1" applyFont="1" applyAlignment="1">
      <alignment horizontal="left" vertical="center" wrapText="1"/>
    </xf>
    <xf numFmtId="164" fontId="89" fillId="5" borderId="1" xfId="1" applyNumberFormat="1" applyFont="1" applyFill="1" applyBorder="1" applyAlignment="1">
      <alignment horizontal="left" vertical="center" wrapText="1"/>
    </xf>
    <xf numFmtId="164" fontId="89" fillId="0" borderId="0" xfId="0" applyNumberFormat="1" applyFont="1" applyAlignment="1">
      <alignment vertical="center"/>
    </xf>
    <xf numFmtId="0" fontId="74" fillId="0" borderId="9" xfId="0" applyNumberFormat="1" applyFont="1" applyFill="1" applyBorder="1" applyAlignment="1">
      <alignment horizontal="justify" vertical="center" wrapText="1"/>
    </xf>
    <xf numFmtId="0" fontId="90" fillId="0" borderId="18" xfId="0" applyFont="1" applyFill="1" applyBorder="1" applyAlignment="1">
      <alignment vertical="center"/>
    </xf>
    <xf numFmtId="0" fontId="90" fillId="0" borderId="0" xfId="0" applyFont="1" applyFill="1" applyBorder="1" applyAlignment="1">
      <alignment vertical="center"/>
    </xf>
    <xf numFmtId="0" fontId="90" fillId="0" borderId="18" xfId="0" applyFont="1" applyBorder="1" applyAlignment="1">
      <alignment vertical="center"/>
    </xf>
    <xf numFmtId="0" fontId="90" fillId="0" borderId="0" xfId="0" applyFont="1" applyBorder="1" applyAlignment="1">
      <alignment vertical="center"/>
    </xf>
    <xf numFmtId="164" fontId="75" fillId="0" borderId="17" xfId="0" applyNumberFormat="1" applyFont="1" applyBorder="1"/>
    <xf numFmtId="164" fontId="83" fillId="13" borderId="0" xfId="0" applyNumberFormat="1" applyFont="1" applyFill="1"/>
    <xf numFmtId="164" fontId="83" fillId="14" borderId="0" xfId="0" applyNumberFormat="1" applyFont="1" applyFill="1"/>
    <xf numFmtId="0" fontId="83" fillId="14" borderId="0" xfId="0" applyFont="1" applyFill="1"/>
    <xf numFmtId="0" fontId="14" fillId="0" borderId="8" xfId="0" applyNumberFormat="1" applyFont="1" applyBorder="1" applyAlignment="1">
      <alignment horizontal="justify" vertical="center" wrapText="1"/>
    </xf>
    <xf numFmtId="164" fontId="69" fillId="5" borderId="1" xfId="1" applyNumberFormat="1" applyFont="1" applyFill="1" applyBorder="1" applyAlignment="1">
      <alignment horizontal="left" vertical="center" wrapText="1"/>
    </xf>
    <xf numFmtId="49" fontId="13" fillId="0" borderId="15" xfId="0" applyNumberFormat="1" applyFont="1" applyFill="1" applyBorder="1" applyAlignment="1">
      <alignment horizontal="center" vertical="center"/>
    </xf>
    <xf numFmtId="164" fontId="8" fillId="0" borderId="15" xfId="0" applyNumberFormat="1" applyFont="1" applyFill="1" applyBorder="1" applyAlignment="1">
      <alignment vertical="center"/>
    </xf>
    <xf numFmtId="0" fontId="2" fillId="0" borderId="0" xfId="0" applyFont="1" applyFill="1" applyAlignment="1">
      <alignment vertical="center"/>
    </xf>
    <xf numFmtId="49" fontId="13" fillId="5" borderId="15" xfId="0" applyNumberFormat="1" applyFont="1" applyFill="1" applyBorder="1" applyAlignment="1">
      <alignment horizontal="center" vertical="center"/>
    </xf>
    <xf numFmtId="164" fontId="8" fillId="5" borderId="15" xfId="0" applyNumberFormat="1" applyFont="1" applyFill="1" applyBorder="1" applyAlignment="1">
      <alignment vertical="center"/>
    </xf>
    <xf numFmtId="165" fontId="8" fillId="5" borderId="15" xfId="0" applyNumberFormat="1" applyFont="1" applyFill="1" applyBorder="1" applyAlignment="1">
      <alignment horizontal="center" vertical="center"/>
    </xf>
    <xf numFmtId="49" fontId="74" fillId="0" borderId="7" xfId="0" applyNumberFormat="1" applyFont="1" applyFill="1" applyBorder="1" applyAlignment="1">
      <alignment horizontal="left" vertical="center" wrapText="1"/>
    </xf>
    <xf numFmtId="164" fontId="96" fillId="0" borderId="0" xfId="0" applyNumberFormat="1" applyFont="1" applyAlignment="1">
      <alignment vertical="center"/>
    </xf>
    <xf numFmtId="49" fontId="74" fillId="0" borderId="9" xfId="0" applyNumberFormat="1" applyFont="1" applyFill="1" applyBorder="1" applyAlignment="1">
      <alignment horizontal="justify" vertical="center" wrapText="1"/>
    </xf>
    <xf numFmtId="164" fontId="75" fillId="5" borderId="0" xfId="0" applyNumberFormat="1" applyFont="1" applyFill="1"/>
    <xf numFmtId="49" fontId="8" fillId="0" borderId="15" xfId="0" applyNumberFormat="1" applyFont="1" applyBorder="1" applyAlignment="1">
      <alignment horizontal="center" vertical="center"/>
    </xf>
    <xf numFmtId="165" fontId="64" fillId="0" borderId="12" xfId="1" applyNumberFormat="1" applyFont="1" applyBorder="1" applyAlignment="1">
      <alignment horizontal="left" vertical="center" wrapText="1"/>
    </xf>
    <xf numFmtId="164" fontId="98" fillId="0" borderId="0" xfId="0" applyNumberFormat="1" applyFont="1" applyFill="1" applyAlignment="1">
      <alignment vertical="center"/>
    </xf>
    <xf numFmtId="0" fontId="99" fillId="0" borderId="0" xfId="0" applyFont="1" applyFill="1"/>
    <xf numFmtId="49" fontId="74" fillId="0" borderId="9" xfId="0" applyNumberFormat="1" applyFont="1" applyFill="1" applyBorder="1" applyAlignment="1">
      <alignment horizontal="center" vertical="center" wrapText="1"/>
    </xf>
    <xf numFmtId="0" fontId="24" fillId="0" borderId="20" xfId="2" applyFont="1" applyFill="1" applyBorder="1" applyAlignment="1" applyProtection="1">
      <alignment horizontal="justify" vertical="center"/>
    </xf>
    <xf numFmtId="0" fontId="100" fillId="0" borderId="0" xfId="0" applyFont="1"/>
    <xf numFmtId="164" fontId="100" fillId="0" borderId="0" xfId="0" applyNumberFormat="1" applyFont="1"/>
    <xf numFmtId="164" fontId="94" fillId="0" borderId="0" xfId="0" applyNumberFormat="1" applyFont="1"/>
    <xf numFmtId="164" fontId="95" fillId="0" borderId="0" xfId="0" applyNumberFormat="1" applyFont="1" applyAlignment="1">
      <alignment horizontal="center" wrapText="1"/>
    </xf>
    <xf numFmtId="0" fontId="31" fillId="0" borderId="0" xfId="0" applyFont="1" applyBorder="1" applyAlignment="1">
      <alignment vertical="center"/>
    </xf>
    <xf numFmtId="0" fontId="71" fillId="0" borderId="0" xfId="0" applyFont="1"/>
    <xf numFmtId="0" fontId="71" fillId="0" borderId="0" xfId="0" applyFont="1" applyAlignment="1">
      <alignment vertical="center"/>
    </xf>
    <xf numFmtId="0" fontId="71" fillId="0" borderId="0" xfId="0" applyFont="1" applyFill="1"/>
    <xf numFmtId="165" fontId="71" fillId="0" borderId="0" xfId="0" applyNumberFormat="1" applyFont="1"/>
    <xf numFmtId="49" fontId="39" fillId="0" borderId="0" xfId="0" applyNumberFormat="1" applyFont="1" applyFill="1" applyBorder="1" applyAlignment="1">
      <alignment horizontal="left" vertical="center"/>
    </xf>
    <xf numFmtId="49" fontId="8" fillId="0" borderId="15" xfId="0" applyNumberFormat="1" applyFont="1" applyFill="1" applyBorder="1" applyAlignment="1">
      <alignment horizontal="center" vertical="center"/>
    </xf>
    <xf numFmtId="0" fontId="105" fillId="0" borderId="0" xfId="0" applyFont="1" applyAlignment="1">
      <alignment horizontal="center" vertical="center"/>
    </xf>
    <xf numFmtId="0" fontId="105" fillId="0" borderId="0" xfId="0" applyFont="1" applyFill="1" applyAlignment="1">
      <alignment horizontal="center" vertical="center"/>
    </xf>
    <xf numFmtId="164" fontId="106" fillId="0" borderId="0" xfId="0" applyNumberFormat="1" applyFont="1" applyAlignment="1">
      <alignment horizontal="center" vertical="center"/>
    </xf>
    <xf numFmtId="164" fontId="0" fillId="0" borderId="0" xfId="0" applyNumberFormat="1" applyAlignment="1">
      <alignment horizontal="center" vertical="center"/>
    </xf>
    <xf numFmtId="164" fontId="0" fillId="0" borderId="0" xfId="0" applyNumberFormat="1" applyFill="1" applyAlignment="1">
      <alignment horizontal="center" vertical="center"/>
    </xf>
    <xf numFmtId="164" fontId="55" fillId="0" borderId="0" xfId="0" applyNumberFormat="1" applyFont="1" applyAlignment="1">
      <alignment horizontal="center" vertical="center"/>
    </xf>
    <xf numFmtId="164" fontId="67" fillId="3" borderId="4" xfId="0" applyNumberFormat="1" applyFont="1" applyFill="1" applyBorder="1" applyAlignment="1">
      <alignment horizontal="center" vertical="center" wrapText="1"/>
    </xf>
    <xf numFmtId="0" fontId="55" fillId="0" borderId="0" xfId="0" applyFont="1" applyAlignment="1">
      <alignment vertical="center"/>
    </xf>
    <xf numFmtId="165" fontId="55" fillId="0" borderId="0" xfId="1" applyNumberFormat="1" applyFont="1" applyBorder="1" applyAlignment="1">
      <alignment horizontal="left" vertical="center" wrapText="1"/>
    </xf>
    <xf numFmtId="2" fontId="55" fillId="0" borderId="0" xfId="0" applyNumberFormat="1" applyFont="1" applyAlignment="1">
      <alignment vertical="center"/>
    </xf>
    <xf numFmtId="0" fontId="54" fillId="6" borderId="0" xfId="0" applyFont="1" applyFill="1" applyAlignment="1">
      <alignment horizontal="center" vertical="center" wrapText="1"/>
    </xf>
    <xf numFmtId="165" fontId="54" fillId="0" borderId="0" xfId="0" applyNumberFormat="1" applyFont="1" applyFill="1" applyAlignment="1">
      <alignment vertical="center"/>
    </xf>
    <xf numFmtId="165" fontId="54" fillId="0" borderId="1" xfId="1" applyNumberFormat="1" applyFont="1" applyFill="1" applyBorder="1" applyAlignment="1">
      <alignment horizontal="left" vertical="center" wrapText="1"/>
    </xf>
    <xf numFmtId="165" fontId="97" fillId="0" borderId="0" xfId="0" applyNumberFormat="1" applyFont="1" applyFill="1" applyAlignment="1">
      <alignment vertical="center"/>
    </xf>
    <xf numFmtId="0" fontId="107" fillId="0" borderId="15" xfId="2" applyFont="1" applyBorder="1" applyAlignment="1" applyProtection="1">
      <alignment horizontal="justify" vertical="center"/>
    </xf>
    <xf numFmtId="0" fontId="107" fillId="0" borderId="15" xfId="2" applyFont="1" applyFill="1" applyBorder="1" applyAlignment="1" applyProtection="1">
      <alignment horizontal="justify" vertical="center"/>
    </xf>
    <xf numFmtId="0" fontId="18" fillId="0" borderId="0" xfId="0" applyFont="1" applyAlignment="1">
      <alignment horizontal="center" vertical="center" wrapText="1"/>
    </xf>
    <xf numFmtId="0" fontId="19" fillId="0" borderId="0" xfId="0" applyFont="1" applyAlignment="1">
      <alignment horizontal="center" vertical="center" wrapText="1"/>
    </xf>
    <xf numFmtId="0" fontId="66" fillId="0" borderId="0" xfId="0" applyFont="1" applyBorder="1" applyAlignment="1">
      <alignment horizontal="center" vertical="center"/>
    </xf>
    <xf numFmtId="0" fontId="60" fillId="0" borderId="0" xfId="0" applyFont="1" applyAlignment="1">
      <alignment vertical="center"/>
    </xf>
    <xf numFmtId="0" fontId="108" fillId="0" borderId="15" xfId="2" applyFont="1" applyFill="1" applyBorder="1" applyAlignment="1" applyProtection="1">
      <alignment horizontal="justify" vertical="center"/>
    </xf>
    <xf numFmtId="0" fontId="108" fillId="0" borderId="20" xfId="2" applyFont="1" applyFill="1" applyBorder="1" applyAlignment="1" applyProtection="1">
      <alignment horizontal="justify" vertical="center"/>
    </xf>
    <xf numFmtId="164" fontId="9" fillId="0" borderId="15" xfId="0" applyNumberFormat="1" applyFont="1" applyFill="1" applyBorder="1" applyAlignment="1">
      <alignment vertical="center"/>
    </xf>
    <xf numFmtId="49" fontId="11" fillId="0" borderId="15" xfId="0" applyNumberFormat="1" applyFont="1" applyFill="1" applyBorder="1" applyAlignment="1">
      <alignment horizontal="center" vertical="center"/>
    </xf>
    <xf numFmtId="0" fontId="72" fillId="0" borderId="0" xfId="0" applyFont="1" applyAlignment="1">
      <alignment horizontal="center" vertical="center" wrapText="1"/>
    </xf>
    <xf numFmtId="0" fontId="109" fillId="0" borderId="0" xfId="0" applyFont="1" applyAlignment="1">
      <alignment horizontal="center" vertical="center" wrapText="1"/>
    </xf>
    <xf numFmtId="0" fontId="110" fillId="7" borderId="0" xfId="0" applyFont="1" applyFill="1" applyBorder="1" applyAlignment="1">
      <alignment horizontal="center" vertical="center"/>
    </xf>
    <xf numFmtId="0" fontId="110" fillId="0" borderId="0" xfId="0" applyFont="1" applyBorder="1" applyAlignment="1">
      <alignment horizontal="center" vertical="center"/>
    </xf>
    <xf numFmtId="0" fontId="110" fillId="8" borderId="0" xfId="0" applyFont="1" applyFill="1" applyBorder="1" applyAlignment="1">
      <alignment horizontal="center" vertical="center"/>
    </xf>
    <xf numFmtId="164" fontId="5" fillId="12" borderId="15" xfId="0" applyNumberFormat="1" applyFont="1" applyFill="1" applyBorder="1" applyAlignment="1">
      <alignment vertical="center"/>
    </xf>
    <xf numFmtId="0" fontId="73" fillId="0" borderId="0" xfId="0" applyFont="1" applyAlignment="1">
      <alignment horizontal="center" vertical="center" wrapText="1"/>
    </xf>
    <xf numFmtId="0" fontId="69" fillId="0" borderId="0" xfId="0" applyFont="1" applyAlignment="1">
      <alignment horizontal="center" vertical="center" wrapText="1"/>
    </xf>
    <xf numFmtId="0" fontId="111" fillId="7" borderId="0" xfId="0" applyFont="1" applyFill="1" applyBorder="1" applyAlignment="1">
      <alignment horizontal="center" vertical="center"/>
    </xf>
    <xf numFmtId="0" fontId="111" fillId="0" borderId="0" xfId="0" applyFont="1" applyBorder="1" applyAlignment="1">
      <alignment horizontal="center" vertical="center"/>
    </xf>
    <xf numFmtId="0" fontId="111" fillId="8" borderId="0" xfId="0" applyFont="1" applyFill="1" applyBorder="1" applyAlignment="1">
      <alignment horizontal="center" vertical="center"/>
    </xf>
    <xf numFmtId="0" fontId="63" fillId="10" borderId="15" xfId="0" applyFont="1" applyFill="1" applyBorder="1" applyAlignment="1">
      <alignment horizontal="center" vertical="center" wrapText="1"/>
    </xf>
    <xf numFmtId="164" fontId="113" fillId="0" borderId="15" xfId="0" applyNumberFormat="1" applyFont="1" applyFill="1" applyBorder="1" applyAlignment="1">
      <alignment vertical="center"/>
    </xf>
    <xf numFmtId="164" fontId="113" fillId="12" borderId="15" xfId="0" applyNumberFormat="1" applyFont="1" applyFill="1" applyBorder="1" applyAlignment="1">
      <alignment vertical="center"/>
    </xf>
    <xf numFmtId="0" fontId="68" fillId="0" borderId="0" xfId="0" applyFont="1" applyAlignment="1">
      <alignment vertical="center"/>
    </xf>
    <xf numFmtId="164" fontId="18" fillId="4" borderId="0" xfId="0" applyNumberFormat="1" applyFont="1" applyFill="1" applyAlignment="1">
      <alignment vertical="center"/>
    </xf>
    <xf numFmtId="0" fontId="60" fillId="0" borderId="0" xfId="0" applyFont="1" applyFill="1" applyAlignment="1">
      <alignment vertical="center"/>
    </xf>
    <xf numFmtId="0" fontId="6" fillId="0" borderId="15" xfId="0" applyFont="1" applyFill="1" applyBorder="1" applyAlignment="1">
      <alignment horizontal="center" vertical="center"/>
    </xf>
    <xf numFmtId="0" fontId="9" fillId="0" borderId="15" xfId="0" applyNumberFormat="1" applyFont="1" applyFill="1" applyBorder="1" applyAlignment="1">
      <alignment horizontal="center" vertical="center"/>
    </xf>
    <xf numFmtId="0" fontId="6" fillId="0" borderId="15" xfId="0" applyFont="1" applyFill="1" applyBorder="1" applyAlignment="1">
      <alignment vertical="center"/>
    </xf>
    <xf numFmtId="0" fontId="12" fillId="0" borderId="15" xfId="0" applyFont="1" applyFill="1" applyBorder="1" applyAlignment="1">
      <alignment horizontal="center" vertical="center"/>
    </xf>
    <xf numFmtId="0" fontId="5" fillId="0" borderId="15" xfId="0" applyNumberFormat="1" applyFont="1" applyFill="1" applyBorder="1" applyAlignment="1">
      <alignment horizontal="center" vertical="center"/>
    </xf>
    <xf numFmtId="0" fontId="12" fillId="0" borderId="15" xfId="0" applyFont="1" applyFill="1" applyBorder="1" applyAlignment="1">
      <alignment vertical="center"/>
    </xf>
    <xf numFmtId="164" fontId="112" fillId="0" borderId="15" xfId="0" applyNumberFormat="1" applyFont="1" applyFill="1" applyBorder="1" applyAlignment="1">
      <alignment vertical="center"/>
    </xf>
    <xf numFmtId="49" fontId="9" fillId="0" borderId="15" xfId="0" applyNumberFormat="1" applyFont="1" applyFill="1" applyBorder="1" applyAlignment="1">
      <alignment horizontal="center" vertical="center"/>
    </xf>
    <xf numFmtId="49" fontId="5" fillId="0" borderId="15" xfId="0" applyNumberFormat="1" applyFont="1" applyFill="1" applyBorder="1" applyAlignment="1">
      <alignment horizontal="center" vertical="center"/>
    </xf>
    <xf numFmtId="164" fontId="5" fillId="0" borderId="20" xfId="0" applyNumberFormat="1" applyFont="1" applyFill="1" applyBorder="1" applyAlignment="1">
      <alignment vertical="center"/>
    </xf>
    <xf numFmtId="0" fontId="114" fillId="0" borderId="0" xfId="0" applyFont="1" applyAlignment="1">
      <alignment vertical="center"/>
    </xf>
    <xf numFmtId="0" fontId="115" fillId="0" borderId="0" xfId="0" applyFont="1"/>
    <xf numFmtId="164" fontId="116" fillId="0" borderId="0" xfId="0" applyNumberFormat="1" applyFont="1" applyFill="1" applyAlignment="1">
      <alignment vertical="center"/>
    </xf>
    <xf numFmtId="164" fontId="116" fillId="4" borderId="0" xfId="0" applyNumberFormat="1" applyFont="1" applyFill="1" applyAlignment="1">
      <alignment vertical="center"/>
    </xf>
    <xf numFmtId="164" fontId="117" fillId="4" borderId="0" xfId="0" applyNumberFormat="1" applyFont="1" applyFill="1" applyAlignment="1">
      <alignment vertical="center"/>
    </xf>
    <xf numFmtId="164" fontId="5" fillId="4" borderId="15" xfId="0" applyNumberFormat="1" applyFont="1" applyFill="1" applyBorder="1" applyAlignment="1">
      <alignment vertical="center"/>
    </xf>
    <xf numFmtId="164" fontId="118" fillId="0" borderId="20" xfId="0" applyNumberFormat="1" applyFont="1" applyFill="1" applyBorder="1" applyAlignment="1">
      <alignment vertical="center"/>
    </xf>
    <xf numFmtId="0" fontId="0" fillId="0" borderId="0" xfId="0" applyAlignment="1">
      <alignment vertical="center"/>
    </xf>
    <xf numFmtId="165" fontId="79" fillId="0" borderId="0" xfId="0" applyNumberFormat="1" applyFont="1" applyFill="1" applyAlignment="1">
      <alignment vertical="center"/>
    </xf>
    <xf numFmtId="165" fontId="64" fillId="0" borderId="7" xfId="1" applyNumberFormat="1" applyFont="1" applyBorder="1" applyAlignment="1">
      <alignment horizontal="left" vertical="center" wrapText="1"/>
    </xf>
    <xf numFmtId="164" fontId="102" fillId="0" borderId="0" xfId="0" applyNumberFormat="1" applyFont="1" applyFill="1" applyAlignment="1">
      <alignment vertical="center"/>
    </xf>
    <xf numFmtId="164" fontId="55" fillId="0" borderId="0" xfId="0" applyNumberFormat="1" applyFont="1" applyBorder="1" applyAlignment="1">
      <alignment vertical="center"/>
    </xf>
    <xf numFmtId="0" fontId="71" fillId="0" borderId="0" xfId="0" applyFont="1" applyBorder="1"/>
    <xf numFmtId="164" fontId="71" fillId="0" borderId="0" xfId="0" applyNumberFormat="1" applyFont="1" applyBorder="1" applyAlignment="1">
      <alignment horizontal="center" vertical="center" wrapText="1"/>
    </xf>
    <xf numFmtId="0" fontId="105" fillId="0" borderId="0" xfId="0" applyFont="1" applyBorder="1" applyAlignment="1">
      <alignment horizontal="center" vertical="center"/>
    </xf>
    <xf numFmtId="0" fontId="0" fillId="0" borderId="0" xfId="0" applyBorder="1"/>
    <xf numFmtId="164" fontId="67" fillId="0" borderId="0" xfId="0" applyNumberFormat="1" applyFont="1" applyBorder="1" applyAlignment="1">
      <alignment vertical="center" wrapText="1"/>
    </xf>
    <xf numFmtId="164" fontId="104" fillId="0" borderId="0" xfId="0" applyNumberFormat="1" applyFont="1" applyBorder="1" applyAlignment="1">
      <alignment vertical="center"/>
    </xf>
    <xf numFmtId="164" fontId="0" fillId="0" borderId="0" xfId="0" applyNumberFormat="1" applyBorder="1" applyAlignment="1">
      <alignment horizontal="center" vertical="center"/>
    </xf>
    <xf numFmtId="14" fontId="105" fillId="0" borderId="0" xfId="0" applyNumberFormat="1" applyFont="1" applyBorder="1" applyAlignment="1">
      <alignment horizontal="center" vertical="center"/>
    </xf>
    <xf numFmtId="0" fontId="31" fillId="0" borderId="0" xfId="0" applyFont="1" applyFill="1" applyBorder="1" applyAlignment="1">
      <alignment vertical="center"/>
    </xf>
    <xf numFmtId="0" fontId="38" fillId="0" borderId="0" xfId="0" applyFont="1" applyFill="1" applyBorder="1" applyAlignment="1">
      <alignment horizontal="right" vertical="center" wrapText="1"/>
    </xf>
    <xf numFmtId="49" fontId="120" fillId="0" borderId="0" xfId="0" applyNumberFormat="1" applyFont="1" applyFill="1" applyBorder="1" applyAlignment="1">
      <alignment horizontal="left" vertical="center"/>
    </xf>
    <xf numFmtId="0" fontId="81" fillId="0" borderId="0" xfId="0" applyFont="1" applyFill="1" applyAlignment="1">
      <alignment vertical="center"/>
    </xf>
    <xf numFmtId="0" fontId="107" fillId="0" borderId="20" xfId="2" applyFont="1" applyFill="1" applyBorder="1" applyAlignment="1" applyProtection="1">
      <alignment horizontal="justify" vertical="center"/>
    </xf>
    <xf numFmtId="164" fontId="89" fillId="3" borderId="1" xfId="0" applyNumberFormat="1" applyFont="1" applyFill="1" applyBorder="1" applyAlignment="1">
      <alignment horizontal="center" vertical="center" wrapText="1"/>
    </xf>
    <xf numFmtId="164" fontId="75" fillId="0" borderId="0" xfId="0" applyNumberFormat="1" applyFont="1" applyBorder="1"/>
    <xf numFmtId="164" fontId="75" fillId="0" borderId="0" xfId="0" applyNumberFormat="1" applyFont="1" applyFill="1" applyBorder="1"/>
    <xf numFmtId="164" fontId="100" fillId="0" borderId="0" xfId="0" applyNumberFormat="1" applyFont="1" applyAlignment="1">
      <alignment vertical="center"/>
    </xf>
    <xf numFmtId="49" fontId="74" fillId="4" borderId="9" xfId="0" applyNumberFormat="1" applyFont="1" applyFill="1" applyBorder="1" applyAlignment="1">
      <alignment horizontal="justify" vertical="center" wrapText="1"/>
    </xf>
    <xf numFmtId="164" fontId="123" fillId="0" borderId="0" xfId="0" applyNumberFormat="1" applyFont="1" applyFill="1" applyBorder="1"/>
    <xf numFmtId="164" fontId="20" fillId="0" borderId="0" xfId="0" applyNumberFormat="1" applyFont="1" applyFill="1" applyAlignment="1">
      <alignment vertical="center"/>
    </xf>
    <xf numFmtId="164" fontId="50" fillId="0" borderId="0" xfId="0" applyNumberFormat="1" applyFont="1"/>
    <xf numFmtId="164" fontId="50" fillId="0" borderId="0" xfId="0" applyNumberFormat="1" applyFont="1" applyFill="1" applyAlignment="1">
      <alignment vertical="center"/>
    </xf>
    <xf numFmtId="165" fontId="51" fillId="5" borderId="1" xfId="1" applyNumberFormat="1" applyFont="1" applyFill="1" applyBorder="1" applyAlignment="1">
      <alignment horizontal="left" vertical="center" wrapText="1"/>
    </xf>
    <xf numFmtId="165" fontId="99" fillId="0" borderId="0" xfId="0" applyNumberFormat="1" applyFont="1" applyFill="1" applyAlignment="1">
      <alignment vertical="center"/>
    </xf>
    <xf numFmtId="164" fontId="90" fillId="0" borderId="21" xfId="0" applyNumberFormat="1" applyFont="1" applyFill="1" applyBorder="1" applyAlignment="1">
      <alignment horizontal="center" vertical="center"/>
    </xf>
    <xf numFmtId="164" fontId="92" fillId="0" borderId="22" xfId="0" applyNumberFormat="1" applyFont="1" applyBorder="1" applyAlignment="1">
      <alignment horizontal="center" vertical="center"/>
    </xf>
    <xf numFmtId="164" fontId="91" fillId="2" borderId="1" xfId="0" applyNumberFormat="1" applyFont="1" applyFill="1" applyBorder="1" applyAlignment="1">
      <alignment horizontal="center" vertical="center"/>
    </xf>
    <xf numFmtId="164" fontId="83" fillId="18" borderId="0" xfId="0" applyNumberFormat="1" applyFont="1" applyFill="1"/>
    <xf numFmtId="0" fontId="83" fillId="18" borderId="0" xfId="0" applyFont="1" applyFill="1"/>
    <xf numFmtId="0" fontId="83" fillId="11" borderId="0" xfId="0" applyFont="1" applyFill="1"/>
    <xf numFmtId="164" fontId="124" fillId="11" borderId="0" xfId="0" applyNumberFormat="1" applyFont="1" applyFill="1"/>
    <xf numFmtId="0" fontId="66" fillId="0" borderId="0" xfId="0" applyFont="1" applyBorder="1" applyAlignment="1">
      <alignment horizontal="center" vertical="center"/>
    </xf>
    <xf numFmtId="0" fontId="18" fillId="0" borderId="0" xfId="0" applyFont="1" applyAlignment="1">
      <alignment horizontal="center" vertical="center" wrapText="1"/>
    </xf>
    <xf numFmtId="0" fontId="19" fillId="0" borderId="0" xfId="0" applyFont="1" applyAlignment="1">
      <alignment horizontal="center" vertical="center" wrapText="1"/>
    </xf>
    <xf numFmtId="164" fontId="5" fillId="15" borderId="15" xfId="0" applyNumberFormat="1" applyFont="1" applyFill="1" applyBorder="1" applyAlignment="1">
      <alignment vertical="center"/>
    </xf>
    <xf numFmtId="0" fontId="6" fillId="19" borderId="15" xfId="0" applyFont="1" applyFill="1" applyBorder="1" applyAlignment="1">
      <alignment horizontal="center" vertical="center"/>
    </xf>
    <xf numFmtId="164" fontId="5" fillId="19" borderId="20" xfId="0" applyNumberFormat="1" applyFont="1" applyFill="1" applyBorder="1" applyAlignment="1">
      <alignment vertical="center"/>
    </xf>
    <xf numFmtId="164" fontId="9" fillId="19" borderId="15" xfId="0" applyNumberFormat="1" applyFont="1" applyFill="1" applyBorder="1" applyAlignment="1">
      <alignment vertical="center"/>
    </xf>
    <xf numFmtId="164" fontId="113" fillId="19" borderId="15" xfId="0" applyNumberFormat="1" applyFont="1" applyFill="1" applyBorder="1" applyAlignment="1">
      <alignment vertical="center"/>
    </xf>
    <xf numFmtId="0" fontId="12" fillId="20" borderId="15" xfId="0" applyFont="1" applyFill="1" applyBorder="1" applyAlignment="1">
      <alignment horizontal="center" vertical="center"/>
    </xf>
    <xf numFmtId="0" fontId="5" fillId="20" borderId="15" xfId="0" applyNumberFormat="1" applyFont="1" applyFill="1" applyBorder="1" applyAlignment="1">
      <alignment horizontal="center" vertical="center"/>
    </xf>
    <xf numFmtId="0" fontId="12" fillId="20" borderId="15" xfId="0" applyFont="1" applyFill="1" applyBorder="1" applyAlignment="1">
      <alignment vertical="center"/>
    </xf>
    <xf numFmtId="164" fontId="5" fillId="20" borderId="15" xfId="0" applyNumberFormat="1" applyFont="1" applyFill="1" applyBorder="1" applyAlignment="1">
      <alignment vertical="center"/>
    </xf>
    <xf numFmtId="164" fontId="112" fillId="20" borderId="15" xfId="0" applyNumberFormat="1" applyFont="1" applyFill="1" applyBorder="1" applyAlignment="1">
      <alignment vertical="center"/>
    </xf>
    <xf numFmtId="164" fontId="125" fillId="4" borderId="0" xfId="0" applyNumberFormat="1" applyFont="1" applyFill="1" applyAlignment="1">
      <alignment vertical="center"/>
    </xf>
    <xf numFmtId="0" fontId="6" fillId="10" borderId="15" xfId="0" applyFont="1" applyFill="1" applyBorder="1" applyAlignment="1">
      <alignment horizontal="center" vertical="center" wrapText="1"/>
    </xf>
    <xf numFmtId="164" fontId="126" fillId="0" borderId="0" xfId="0" applyNumberFormat="1" applyFont="1" applyFill="1" applyAlignment="1">
      <alignment vertical="center"/>
    </xf>
    <xf numFmtId="0" fontId="127" fillId="0" borderId="0" xfId="0" applyFont="1" applyFill="1"/>
    <xf numFmtId="164" fontId="49" fillId="0" borderId="0" xfId="0" applyNumberFormat="1" applyFont="1" applyFill="1" applyAlignment="1">
      <alignment horizontal="center" vertical="center"/>
    </xf>
    <xf numFmtId="0" fontId="128" fillId="0" borderId="0" xfId="0" applyFont="1" applyFill="1" applyAlignment="1">
      <alignment horizontal="center" vertical="center"/>
    </xf>
    <xf numFmtId="0" fontId="49" fillId="0" borderId="0" xfId="0" applyFont="1" applyFill="1"/>
    <xf numFmtId="49" fontId="74" fillId="0" borderId="9" xfId="0" applyNumberFormat="1" applyFont="1" applyBorder="1" applyAlignment="1">
      <alignment horizontal="center" vertical="center" wrapText="1"/>
    </xf>
    <xf numFmtId="49" fontId="74" fillId="0" borderId="8" xfId="0" applyNumberFormat="1" applyFont="1" applyBorder="1" applyAlignment="1">
      <alignment horizontal="center" vertical="center" wrapText="1"/>
    </xf>
    <xf numFmtId="164" fontId="130" fillId="0" borderId="0" xfId="0" applyNumberFormat="1" applyFont="1"/>
    <xf numFmtId="49" fontId="74" fillId="13" borderId="9" xfId="0" applyNumberFormat="1" applyFont="1" applyFill="1" applyBorder="1" applyAlignment="1">
      <alignment horizontal="justify" vertical="center" wrapText="1"/>
    </xf>
    <xf numFmtId="164" fontId="132" fillId="0" borderId="0" xfId="0" applyNumberFormat="1" applyFont="1"/>
    <xf numFmtId="49" fontId="81" fillId="0" borderId="12" xfId="0" applyNumberFormat="1" applyFont="1" applyFill="1" applyBorder="1" applyAlignment="1">
      <alignment horizontal="center" vertical="center" wrapText="1"/>
    </xf>
    <xf numFmtId="165" fontId="8" fillId="0" borderId="15" xfId="0" applyNumberFormat="1" applyFont="1" applyFill="1" applyBorder="1" applyAlignment="1">
      <alignment horizontal="center" vertical="center"/>
    </xf>
    <xf numFmtId="164" fontId="133" fillId="4" borderId="0" xfId="0" applyNumberFormat="1" applyFont="1" applyFill="1" applyBorder="1" applyAlignment="1">
      <alignment horizontal="center" vertical="center" wrapText="1"/>
    </xf>
    <xf numFmtId="164" fontId="134" fillId="0" borderId="0" xfId="0" applyNumberFormat="1" applyFont="1" applyAlignment="1">
      <alignment vertical="center"/>
    </xf>
    <xf numFmtId="164" fontId="135" fillId="17" borderId="0" xfId="0" applyNumberFormat="1" applyFont="1" applyFill="1" applyBorder="1" applyAlignment="1">
      <alignment horizontal="center" vertical="center" wrapText="1"/>
    </xf>
    <xf numFmtId="164" fontId="135" fillId="0" borderId="0" xfId="0" applyNumberFormat="1" applyFont="1" applyAlignment="1">
      <alignment vertical="center"/>
    </xf>
    <xf numFmtId="0" fontId="136" fillId="0" borderId="8" xfId="0" applyNumberFormat="1" applyFont="1" applyFill="1" applyBorder="1" applyAlignment="1">
      <alignment horizontal="justify" vertical="center" wrapText="1"/>
    </xf>
    <xf numFmtId="0" fontId="138" fillId="5" borderId="15" xfId="2" applyFont="1" applyFill="1" applyBorder="1" applyAlignment="1" applyProtection="1">
      <alignment horizontal="justify" vertical="center"/>
    </xf>
    <xf numFmtId="0" fontId="140" fillId="5" borderId="15" xfId="2" applyFont="1" applyFill="1" applyBorder="1" applyAlignment="1" applyProtection="1">
      <alignment horizontal="justify" vertical="center"/>
    </xf>
    <xf numFmtId="0" fontId="137" fillId="5" borderId="15" xfId="2" applyFont="1" applyFill="1" applyBorder="1" applyAlignment="1" applyProtection="1">
      <alignment horizontal="justify" vertical="center"/>
    </xf>
    <xf numFmtId="164" fontId="90" fillId="4" borderId="21" xfId="0" applyNumberFormat="1" applyFont="1" applyFill="1" applyBorder="1" applyAlignment="1">
      <alignment horizontal="center" vertical="center"/>
    </xf>
    <xf numFmtId="164" fontId="100" fillId="22" borderId="0" xfId="0" applyNumberFormat="1" applyFont="1" applyFill="1"/>
    <xf numFmtId="164" fontId="67" fillId="0" borderId="0" xfId="0" applyNumberFormat="1" applyFont="1" applyAlignment="1">
      <alignment vertical="center"/>
    </xf>
    <xf numFmtId="164" fontId="142" fillId="0" borderId="0" xfId="0" applyNumberFormat="1" applyFont="1" applyAlignment="1">
      <alignment vertical="center"/>
    </xf>
    <xf numFmtId="164" fontId="142" fillId="0" borderId="0" xfId="0" applyNumberFormat="1" applyFont="1" applyFill="1" applyAlignment="1">
      <alignment vertical="center"/>
    </xf>
    <xf numFmtId="164" fontId="143" fillId="0" borderId="0" xfId="0" applyNumberFormat="1" applyFont="1" applyAlignment="1">
      <alignment vertical="center"/>
    </xf>
    <xf numFmtId="164" fontId="144" fillId="0" borderId="0" xfId="0" applyNumberFormat="1" applyFont="1" applyAlignment="1">
      <alignment vertical="center"/>
    </xf>
    <xf numFmtId="164" fontId="100" fillId="13" borderId="0" xfId="0" applyNumberFormat="1" applyFont="1" applyFill="1"/>
    <xf numFmtId="164" fontId="95" fillId="13" borderId="0" xfId="0" applyNumberFormat="1" applyFont="1" applyFill="1"/>
    <xf numFmtId="49" fontId="3" fillId="0" borderId="12" xfId="0" applyNumberFormat="1" applyFont="1" applyBorder="1" applyAlignment="1">
      <alignment horizontal="center" vertical="center" wrapText="1"/>
    </xf>
    <xf numFmtId="165" fontId="3" fillId="0" borderId="12" xfId="1" applyNumberFormat="1" applyFont="1" applyBorder="1" applyAlignment="1">
      <alignment horizontal="left" vertical="center" wrapText="1"/>
    </xf>
    <xf numFmtId="0" fontId="145" fillId="16" borderId="0" xfId="0" applyFont="1" applyFill="1"/>
    <xf numFmtId="0" fontId="146" fillId="11" borderId="0" xfId="0" applyFont="1" applyFill="1"/>
    <xf numFmtId="164" fontId="147" fillId="16" borderId="0" xfId="0" applyNumberFormat="1" applyFont="1" applyFill="1"/>
    <xf numFmtId="0" fontId="147" fillId="16" borderId="0" xfId="0" applyFont="1" applyFill="1"/>
    <xf numFmtId="164" fontId="148" fillId="11" borderId="0" xfId="0" applyNumberFormat="1" applyFont="1" applyFill="1"/>
    <xf numFmtId="164" fontId="149" fillId="4" borderId="0" xfId="0" applyNumberFormat="1" applyFont="1" applyFill="1"/>
    <xf numFmtId="0" fontId="149" fillId="0" borderId="0" xfId="0" applyFont="1"/>
    <xf numFmtId="0" fontId="150" fillId="11" borderId="0" xfId="0" applyFont="1" applyFill="1"/>
    <xf numFmtId="165" fontId="3" fillId="0" borderId="14" xfId="1" applyNumberFormat="1" applyFont="1" applyBorder="1" applyAlignment="1">
      <alignment horizontal="left" vertical="center" wrapText="1"/>
    </xf>
    <xf numFmtId="0" fontId="74" fillId="2" borderId="8" xfId="0" applyNumberFormat="1" applyFont="1" applyFill="1" applyBorder="1" applyAlignment="1">
      <alignment horizontal="justify" vertical="center" wrapText="1"/>
    </xf>
    <xf numFmtId="0" fontId="151" fillId="0" borderId="0" xfId="0" applyFont="1" applyAlignment="1">
      <alignment vertical="center"/>
    </xf>
    <xf numFmtId="0" fontId="152" fillId="16" borderId="15" xfId="0" applyFont="1" applyFill="1" applyBorder="1" applyAlignment="1">
      <alignment horizontal="center" vertical="center"/>
    </xf>
    <xf numFmtId="0" fontId="152" fillId="16" borderId="15" xfId="0" applyFont="1" applyFill="1" applyBorder="1" applyAlignment="1">
      <alignment horizontal="center" vertical="center" wrapText="1"/>
    </xf>
    <xf numFmtId="0" fontId="100" fillId="0" borderId="15" xfId="0" applyFont="1" applyBorder="1" applyAlignment="1">
      <alignment vertical="center"/>
    </xf>
    <xf numFmtId="164" fontId="100" fillId="0" borderId="15" xfId="0" applyNumberFormat="1" applyFont="1" applyBorder="1" applyAlignment="1">
      <alignment vertical="center"/>
    </xf>
    <xf numFmtId="0" fontId="94" fillId="19" borderId="15" xfId="0" applyFont="1" applyFill="1" applyBorder="1" applyAlignment="1">
      <alignment horizontal="center" vertical="center"/>
    </xf>
    <xf numFmtId="164" fontId="94" fillId="19" borderId="15" xfId="0" applyNumberFormat="1" applyFont="1" applyFill="1" applyBorder="1" applyAlignment="1">
      <alignment vertical="center"/>
    </xf>
    <xf numFmtId="0" fontId="151" fillId="0" borderId="0" xfId="0" applyFont="1" applyAlignment="1">
      <alignment horizontal="center" vertical="center"/>
    </xf>
    <xf numFmtId="0" fontId="152" fillId="0" borderId="0" xfId="0" applyFont="1" applyFill="1" applyAlignment="1">
      <alignment horizontal="center" vertical="center"/>
    </xf>
    <xf numFmtId="0" fontId="151" fillId="0" borderId="15" xfId="0" applyFont="1" applyBorder="1" applyAlignment="1">
      <alignment horizontal="center" vertical="center"/>
    </xf>
    <xf numFmtId="0" fontId="100" fillId="0" borderId="15" xfId="0" applyFont="1" applyBorder="1" applyAlignment="1">
      <alignment horizontal="center" vertical="center"/>
    </xf>
    <xf numFmtId="0" fontId="151" fillId="19" borderId="15" xfId="0" applyFont="1" applyFill="1" applyBorder="1" applyAlignment="1">
      <alignment horizontal="center" vertical="center"/>
    </xf>
    <xf numFmtId="164" fontId="151" fillId="0" borderId="0" xfId="0" applyNumberFormat="1" applyFont="1" applyAlignment="1">
      <alignment vertical="center"/>
    </xf>
    <xf numFmtId="164" fontId="152" fillId="0" borderId="0" xfId="0" applyNumberFormat="1" applyFont="1" applyAlignment="1">
      <alignment vertical="center"/>
    </xf>
    <xf numFmtId="164" fontId="94" fillId="23" borderId="0" xfId="0" applyNumberFormat="1" applyFont="1" applyFill="1" applyAlignment="1">
      <alignment vertical="center"/>
    </xf>
    <xf numFmtId="164" fontId="152" fillId="16" borderId="15" xfId="0" applyNumberFormat="1" applyFont="1" applyFill="1" applyBorder="1" applyAlignment="1">
      <alignment horizontal="center" vertical="center"/>
    </xf>
    <xf numFmtId="0" fontId="151" fillId="0" borderId="0" xfId="0" applyFont="1" applyFill="1" applyAlignment="1">
      <alignment vertical="center"/>
    </xf>
    <xf numFmtId="164" fontId="152" fillId="0" borderId="0" xfId="0" applyNumberFormat="1" applyFont="1" applyFill="1" applyAlignment="1">
      <alignment horizontal="center" vertical="center"/>
    </xf>
    <xf numFmtId="0" fontId="158" fillId="16" borderId="15" xfId="0" applyFont="1" applyFill="1" applyBorder="1" applyAlignment="1">
      <alignment horizontal="center" vertical="center" wrapText="1"/>
    </xf>
    <xf numFmtId="164" fontId="151" fillId="23" borderId="0" xfId="0" applyNumberFormat="1" applyFont="1" applyFill="1" applyAlignment="1">
      <alignment vertical="center"/>
    </xf>
    <xf numFmtId="164" fontId="152" fillId="23" borderId="0" xfId="0" applyNumberFormat="1" applyFont="1" applyFill="1" applyAlignment="1">
      <alignment vertical="center"/>
    </xf>
    <xf numFmtId="164" fontId="155" fillId="23" borderId="0" xfId="0" applyNumberFormat="1" applyFont="1" applyFill="1" applyAlignment="1">
      <alignment vertical="center"/>
    </xf>
    <xf numFmtId="164" fontId="55" fillId="13" borderId="0" xfId="0" applyNumberFormat="1" applyFont="1" applyFill="1" applyAlignment="1">
      <alignment vertical="center"/>
    </xf>
    <xf numFmtId="165" fontId="64" fillId="2" borderId="14" xfId="1" applyNumberFormat="1" applyFont="1" applyFill="1" applyBorder="1" applyAlignment="1">
      <alignment horizontal="left" vertical="center" wrapText="1"/>
    </xf>
    <xf numFmtId="165" fontId="64" fillId="2" borderId="7" xfId="1" applyNumberFormat="1" applyFont="1" applyFill="1" applyBorder="1" applyAlignment="1">
      <alignment horizontal="left" vertical="center" wrapText="1"/>
    </xf>
    <xf numFmtId="164" fontId="89" fillId="4" borderId="0" xfId="0" applyNumberFormat="1" applyFont="1" applyFill="1" applyAlignment="1">
      <alignment vertical="center"/>
    </xf>
    <xf numFmtId="49" fontId="74" fillId="2" borderId="9" xfId="0" applyNumberFormat="1" applyFont="1" applyFill="1" applyBorder="1" applyAlignment="1">
      <alignment horizontal="center" vertical="center" wrapText="1"/>
    </xf>
    <xf numFmtId="49" fontId="74" fillId="2" borderId="12" xfId="0" applyNumberFormat="1" applyFont="1" applyFill="1" applyBorder="1" applyAlignment="1">
      <alignment horizontal="left" vertical="center" wrapText="1"/>
    </xf>
    <xf numFmtId="164" fontId="96" fillId="0" borderId="0" xfId="0" applyNumberFormat="1" applyFont="1" applyFill="1" applyAlignment="1">
      <alignment vertical="center"/>
    </xf>
    <xf numFmtId="164" fontId="100" fillId="0" borderId="0" xfId="0" applyNumberFormat="1" applyFont="1" applyFill="1"/>
    <xf numFmtId="164" fontId="94" fillId="0" borderId="0" xfId="0" applyNumberFormat="1" applyFont="1" applyFill="1"/>
    <xf numFmtId="164" fontId="161" fillId="0" borderId="0" xfId="0" applyNumberFormat="1" applyFont="1" applyFill="1"/>
    <xf numFmtId="164" fontId="82" fillId="0" borderId="0" xfId="0" applyNumberFormat="1" applyFont="1"/>
    <xf numFmtId="0" fontId="75" fillId="5" borderId="0" xfId="0" applyFont="1" applyFill="1"/>
    <xf numFmtId="164" fontId="162" fillId="0" borderId="0" xfId="0" applyNumberFormat="1" applyFont="1"/>
    <xf numFmtId="0" fontId="38" fillId="0" borderId="0" xfId="0" applyFont="1" applyFill="1" applyBorder="1" applyAlignment="1">
      <alignment horizontal="center" vertical="center" wrapText="1"/>
    </xf>
    <xf numFmtId="49" fontId="13" fillId="0" borderId="19" xfId="0" applyNumberFormat="1" applyFont="1" applyFill="1" applyBorder="1" applyAlignment="1">
      <alignment horizontal="center" vertical="center"/>
    </xf>
    <xf numFmtId="164" fontId="133" fillId="3" borderId="4" xfId="0" applyNumberFormat="1" applyFont="1" applyFill="1" applyBorder="1" applyAlignment="1">
      <alignment horizontal="center" vertical="center" wrapText="1"/>
    </xf>
    <xf numFmtId="164" fontId="163" fillId="0" borderId="0" xfId="0" applyNumberFormat="1" applyFont="1" applyAlignment="1">
      <alignment vertical="center"/>
    </xf>
    <xf numFmtId="164" fontId="164" fillId="3" borderId="4" xfId="0" applyNumberFormat="1" applyFont="1" applyFill="1" applyBorder="1" applyAlignment="1">
      <alignment horizontal="center" vertical="center" wrapText="1"/>
    </xf>
    <xf numFmtId="164" fontId="163" fillId="0" borderId="0" xfId="0" applyNumberFormat="1" applyFont="1" applyFill="1" applyAlignment="1">
      <alignment vertical="center"/>
    </xf>
    <xf numFmtId="164" fontId="165" fillId="0" borderId="0" xfId="0" applyNumberFormat="1" applyFont="1" applyAlignment="1">
      <alignment vertical="center"/>
    </xf>
    <xf numFmtId="164" fontId="166" fillId="0" borderId="0" xfId="0" applyNumberFormat="1" applyFont="1" applyFill="1" applyAlignment="1">
      <alignment vertical="center"/>
    </xf>
    <xf numFmtId="165" fontId="167" fillId="5" borderId="1" xfId="1" applyNumberFormat="1" applyFont="1" applyFill="1" applyBorder="1" applyAlignment="1">
      <alignment horizontal="left" vertical="center" wrapText="1"/>
    </xf>
    <xf numFmtId="165" fontId="71" fillId="4" borderId="0" xfId="0" applyNumberFormat="1" applyFont="1" applyFill="1"/>
    <xf numFmtId="164" fontId="20" fillId="4" borderId="0" xfId="0" applyNumberFormat="1" applyFont="1" applyFill="1" applyAlignment="1">
      <alignment vertical="center"/>
    </xf>
    <xf numFmtId="164" fontId="3" fillId="0" borderId="17" xfId="0" applyNumberFormat="1" applyFont="1" applyFill="1" applyBorder="1" applyAlignment="1">
      <alignment vertical="center"/>
    </xf>
    <xf numFmtId="0" fontId="91" fillId="0" borderId="2" xfId="0" applyFont="1" applyFill="1" applyBorder="1" applyAlignment="1">
      <alignment vertical="center"/>
    </xf>
    <xf numFmtId="0" fontId="91" fillId="0" borderId="3" xfId="0" applyFont="1" applyFill="1" applyBorder="1" applyAlignment="1">
      <alignment vertical="center"/>
    </xf>
    <xf numFmtId="164" fontId="91" fillId="0" borderId="1" xfId="0" applyNumberFormat="1" applyFont="1" applyFill="1" applyBorder="1" applyAlignment="1">
      <alignment horizontal="center" vertical="center"/>
    </xf>
    <xf numFmtId="0" fontId="49" fillId="0" borderId="0" xfId="0" applyFont="1"/>
    <xf numFmtId="165" fontId="49" fillId="0" borderId="0" xfId="0" applyNumberFormat="1" applyFont="1" applyFill="1" applyAlignment="1">
      <alignment vertical="center"/>
    </xf>
    <xf numFmtId="164" fontId="126" fillId="0" borderId="0" xfId="0" applyNumberFormat="1" applyFont="1" applyAlignment="1">
      <alignment vertical="center"/>
    </xf>
    <xf numFmtId="164" fontId="69" fillId="0" borderId="0" xfId="0" applyNumberFormat="1" applyFont="1" applyAlignment="1">
      <alignment vertical="center"/>
    </xf>
    <xf numFmtId="164" fontId="89" fillId="0" borderId="0" xfId="0" applyNumberFormat="1" applyFont="1" applyFill="1" applyAlignment="1">
      <alignment vertical="center"/>
    </xf>
    <xf numFmtId="164" fontId="69" fillId="0" borderId="0" xfId="0" applyNumberFormat="1" applyFont="1" applyFill="1" applyAlignment="1">
      <alignment vertical="center"/>
    </xf>
    <xf numFmtId="164" fontId="69" fillId="4" borderId="0" xfId="0" applyNumberFormat="1" applyFont="1" applyFill="1" applyAlignment="1">
      <alignment vertical="center"/>
    </xf>
    <xf numFmtId="165" fontId="78" fillId="0" borderId="7" xfId="1" applyNumberFormat="1" applyFont="1" applyFill="1" applyBorder="1" applyAlignment="1">
      <alignment horizontal="left" vertical="center" wrapText="1"/>
    </xf>
    <xf numFmtId="164" fontId="169" fillId="0" borderId="0" xfId="0" applyNumberFormat="1" applyFont="1" applyAlignment="1">
      <alignment vertical="center"/>
    </xf>
    <xf numFmtId="164" fontId="170" fillId="0" borderId="0" xfId="0" applyNumberFormat="1" applyFont="1" applyAlignment="1">
      <alignment vertical="center"/>
    </xf>
    <xf numFmtId="164" fontId="170" fillId="3" borderId="1" xfId="0" applyNumberFormat="1" applyFont="1" applyFill="1" applyBorder="1" applyAlignment="1">
      <alignment horizontal="center" vertical="center" wrapText="1"/>
    </xf>
    <xf numFmtId="164" fontId="169" fillId="0" borderId="0" xfId="0" applyNumberFormat="1" applyFont="1" applyFill="1" applyAlignment="1">
      <alignment vertical="center"/>
    </xf>
    <xf numFmtId="164" fontId="170" fillId="0" borderId="0" xfId="0" applyNumberFormat="1" applyFont="1" applyFill="1" applyAlignment="1">
      <alignment vertical="center"/>
    </xf>
    <xf numFmtId="0" fontId="171" fillId="0" borderId="0" xfId="0" applyFont="1" applyFill="1" applyAlignment="1">
      <alignment vertical="center"/>
    </xf>
    <xf numFmtId="165" fontId="171" fillId="0" borderId="0" xfId="0" applyNumberFormat="1" applyFont="1" applyFill="1" applyAlignment="1">
      <alignment vertical="center"/>
    </xf>
    <xf numFmtId="165" fontId="172" fillId="0" borderId="0" xfId="0" applyNumberFormat="1" applyFont="1" applyFill="1" applyAlignment="1">
      <alignment vertical="center"/>
    </xf>
    <xf numFmtId="164" fontId="125" fillId="0" borderId="0" xfId="0" applyNumberFormat="1" applyFont="1" applyFill="1" applyAlignment="1">
      <alignment vertical="center"/>
    </xf>
    <xf numFmtId="164" fontId="89" fillId="25" borderId="0" xfId="0" applyNumberFormat="1" applyFont="1" applyFill="1" applyAlignment="1">
      <alignment vertical="center"/>
    </xf>
    <xf numFmtId="164" fontId="170" fillId="25" borderId="0" xfId="0" applyNumberFormat="1" applyFont="1" applyFill="1" applyAlignment="1">
      <alignment vertical="center"/>
    </xf>
    <xf numFmtId="49" fontId="76" fillId="14" borderId="12" xfId="0" applyNumberFormat="1" applyFont="1" applyFill="1" applyBorder="1" applyAlignment="1">
      <alignment horizontal="center" vertical="center" wrapText="1"/>
    </xf>
    <xf numFmtId="49" fontId="14" fillId="14" borderId="12" xfId="0" applyNumberFormat="1" applyFont="1" applyFill="1" applyBorder="1" applyAlignment="1">
      <alignment horizontal="left" vertical="center" wrapText="1"/>
    </xf>
    <xf numFmtId="0" fontId="14" fillId="14" borderId="8" xfId="0" applyNumberFormat="1" applyFont="1" applyFill="1" applyBorder="1" applyAlignment="1">
      <alignment horizontal="justify" vertical="center" wrapText="1"/>
    </xf>
    <xf numFmtId="165" fontId="4" fillId="14" borderId="14" xfId="1" applyNumberFormat="1" applyFont="1" applyFill="1" applyBorder="1" applyAlignment="1">
      <alignment horizontal="left" vertical="center" wrapText="1"/>
    </xf>
    <xf numFmtId="165" fontId="64" fillId="14" borderId="12" xfId="1" applyNumberFormat="1" applyFont="1" applyFill="1" applyBorder="1" applyAlignment="1">
      <alignment horizontal="left" vertical="center" wrapText="1"/>
    </xf>
    <xf numFmtId="49" fontId="74" fillId="14" borderId="8" xfId="0" applyNumberFormat="1" applyFont="1" applyFill="1" applyBorder="1" applyAlignment="1">
      <alignment horizontal="center" vertical="center" wrapText="1"/>
    </xf>
    <xf numFmtId="164" fontId="94" fillId="0" borderId="15" xfId="0" applyNumberFormat="1" applyFont="1" applyBorder="1" applyAlignment="1">
      <alignment vertical="center"/>
    </xf>
    <xf numFmtId="164" fontId="94" fillId="0" borderId="15" xfId="0" applyNumberFormat="1" applyFont="1" applyBorder="1" applyAlignment="1">
      <alignment vertical="center" wrapText="1"/>
    </xf>
    <xf numFmtId="164" fontId="94" fillId="9" borderId="15" xfId="0" applyNumberFormat="1" applyFont="1" applyFill="1" applyBorder="1" applyAlignment="1">
      <alignment vertical="center"/>
    </xf>
    <xf numFmtId="164" fontId="94" fillId="10" borderId="15" xfId="0" applyNumberFormat="1" applyFont="1" applyFill="1" applyBorder="1" applyAlignment="1">
      <alignment vertical="center"/>
    </xf>
    <xf numFmtId="164" fontId="100" fillId="10" borderId="15" xfId="0" applyNumberFormat="1" applyFont="1" applyFill="1" applyBorder="1" applyAlignment="1">
      <alignment vertical="center"/>
    </xf>
    <xf numFmtId="164" fontId="100" fillId="9" borderId="15" xfId="0" applyNumberFormat="1" applyFont="1" applyFill="1" applyBorder="1" applyAlignment="1">
      <alignment vertical="center"/>
    </xf>
    <xf numFmtId="9" fontId="100" fillId="0" borderId="0" xfId="0" applyNumberFormat="1" applyFont="1" applyAlignment="1">
      <alignment vertical="center"/>
    </xf>
    <xf numFmtId="164" fontId="100" fillId="0" borderId="0" xfId="0" applyNumberFormat="1" applyFont="1" applyAlignment="1">
      <alignment horizontal="center" vertical="center"/>
    </xf>
    <xf numFmtId="9" fontId="100" fillId="0" borderId="0" xfId="0" applyNumberFormat="1" applyFont="1" applyAlignment="1">
      <alignment horizontal="center" vertical="center"/>
    </xf>
    <xf numFmtId="164" fontId="173" fillId="26" borderId="0" xfId="0" applyNumberFormat="1" applyFont="1" applyFill="1" applyAlignment="1">
      <alignment vertical="center"/>
    </xf>
    <xf numFmtId="164" fontId="3" fillId="0" borderId="0" xfId="0" applyNumberFormat="1" applyFont="1" applyFill="1" applyBorder="1" applyAlignment="1">
      <alignment vertical="center"/>
    </xf>
    <xf numFmtId="164" fontId="65" fillId="0" borderId="0" xfId="0" applyNumberFormat="1" applyFont="1"/>
    <xf numFmtId="164" fontId="175" fillId="4" borderId="0" xfId="0" applyNumberFormat="1" applyFont="1" applyFill="1"/>
    <xf numFmtId="164" fontId="176" fillId="0" borderId="0" xfId="0" applyNumberFormat="1" applyFont="1"/>
    <xf numFmtId="14" fontId="3" fillId="0" borderId="0" xfId="0" applyNumberFormat="1" applyFont="1" applyFill="1" applyAlignment="1">
      <alignment vertical="center"/>
    </xf>
    <xf numFmtId="0" fontId="3" fillId="0" borderId="23" xfId="0" applyFont="1" applyBorder="1" applyAlignment="1"/>
    <xf numFmtId="166" fontId="14" fillId="4" borderId="5" xfId="0" applyNumberFormat="1" applyFont="1" applyFill="1" applyBorder="1" applyAlignment="1">
      <alignment horizontal="center" vertical="center" wrapText="1"/>
    </xf>
    <xf numFmtId="49" fontId="76" fillId="4" borderId="12" xfId="0" applyNumberFormat="1" applyFont="1" applyFill="1" applyBorder="1" applyAlignment="1">
      <alignment horizontal="center" vertical="center" wrapText="1"/>
    </xf>
    <xf numFmtId="49" fontId="14" fillId="4" borderId="8" xfId="0" applyNumberFormat="1" applyFont="1" applyFill="1" applyBorder="1" applyAlignment="1">
      <alignment horizontal="center" vertical="center" wrapText="1"/>
    </xf>
    <xf numFmtId="49" fontId="14" fillId="4" borderId="12" xfId="0" applyNumberFormat="1" applyFont="1" applyFill="1" applyBorder="1" applyAlignment="1">
      <alignment horizontal="left" vertical="center" wrapText="1"/>
    </xf>
    <xf numFmtId="0" fontId="14" fillId="4" borderId="8" xfId="0" applyNumberFormat="1" applyFont="1" applyFill="1" applyBorder="1" applyAlignment="1">
      <alignment horizontal="justify" vertical="center" wrapText="1"/>
    </xf>
    <xf numFmtId="165" fontId="4" fillId="4" borderId="14" xfId="1" applyNumberFormat="1" applyFont="1" applyFill="1" applyBorder="1" applyAlignment="1">
      <alignment horizontal="left" vertical="center" wrapText="1"/>
    </xf>
    <xf numFmtId="165" fontId="64" fillId="4" borderId="12" xfId="1" applyNumberFormat="1" applyFont="1" applyFill="1" applyBorder="1" applyAlignment="1">
      <alignment horizontal="left" vertical="center" wrapText="1"/>
    </xf>
    <xf numFmtId="165" fontId="20" fillId="5" borderId="1" xfId="1" applyNumberFormat="1" applyFont="1" applyFill="1" applyBorder="1" applyAlignment="1">
      <alignment horizontal="left" vertical="center" wrapText="1"/>
    </xf>
    <xf numFmtId="0" fontId="10" fillId="3" borderId="25" xfId="0" applyFont="1" applyFill="1" applyBorder="1" applyAlignment="1">
      <alignment horizontal="center" vertical="center"/>
    </xf>
    <xf numFmtId="0" fontId="15" fillId="3" borderId="26" xfId="0" applyFont="1" applyFill="1" applyBorder="1" applyAlignment="1">
      <alignment horizontal="center" vertical="center" wrapText="1"/>
    </xf>
    <xf numFmtId="0" fontId="10" fillId="3" borderId="26" xfId="0" applyFont="1" applyFill="1" applyBorder="1" applyAlignment="1">
      <alignment horizontal="center" vertical="center" wrapText="1"/>
    </xf>
    <xf numFmtId="0" fontId="6" fillId="3" borderId="27"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6" fillId="3" borderId="28" xfId="0" applyFont="1" applyFill="1" applyBorder="1" applyAlignment="1">
      <alignment horizontal="center" vertical="center" wrapText="1"/>
    </xf>
    <xf numFmtId="49" fontId="3" fillId="0" borderId="24" xfId="0" applyNumberFormat="1" applyFont="1" applyBorder="1" applyAlignment="1">
      <alignment horizontal="center" vertical="center" wrapText="1"/>
    </xf>
    <xf numFmtId="49" fontId="14" fillId="0" borderId="24" xfId="0" applyNumberFormat="1" applyFont="1" applyBorder="1" applyAlignment="1">
      <alignment horizontal="center" vertical="center" wrapText="1"/>
    </xf>
    <xf numFmtId="49" fontId="14" fillId="0" borderId="24" xfId="0" applyNumberFormat="1" applyFont="1" applyBorder="1" applyAlignment="1">
      <alignment horizontal="left" vertical="center" wrapText="1"/>
    </xf>
    <xf numFmtId="49" fontId="14" fillId="0" borderId="24" xfId="0" applyNumberFormat="1" applyFont="1" applyBorder="1" applyAlignment="1">
      <alignment horizontal="justify" vertical="center" wrapText="1"/>
    </xf>
    <xf numFmtId="165" fontId="3" fillId="0" borderId="24" xfId="1" applyNumberFormat="1" applyFont="1" applyBorder="1" applyAlignment="1">
      <alignment horizontal="left" vertical="center" wrapText="1"/>
    </xf>
    <xf numFmtId="165" fontId="4" fillId="0" borderId="24" xfId="1" applyNumberFormat="1" applyFont="1" applyBorder="1" applyAlignment="1">
      <alignment horizontal="left" vertical="center" wrapText="1"/>
    </xf>
    <xf numFmtId="166" fontId="14" fillId="0" borderId="24" xfId="0" applyNumberFormat="1" applyFont="1" applyFill="1" applyBorder="1" applyAlignment="1">
      <alignment horizontal="center" vertical="center" wrapText="1"/>
    </xf>
    <xf numFmtId="166" fontId="14" fillId="0" borderId="31" xfId="0" applyNumberFormat="1" applyFont="1" applyFill="1" applyBorder="1" applyAlignment="1">
      <alignment horizontal="center" vertical="center" wrapText="1"/>
    </xf>
    <xf numFmtId="49" fontId="3" fillId="0" borderId="22" xfId="0" applyNumberFormat="1" applyFont="1" applyBorder="1" applyAlignment="1">
      <alignment horizontal="center" vertical="center" wrapText="1"/>
    </xf>
    <xf numFmtId="49" fontId="14" fillId="0" borderId="11" xfId="0" applyNumberFormat="1" applyFont="1" applyBorder="1" applyAlignment="1">
      <alignment horizontal="center" vertical="center" wrapText="1"/>
    </xf>
    <xf numFmtId="49" fontId="14" fillId="0" borderId="22" xfId="0" applyNumberFormat="1" applyFont="1" applyBorder="1" applyAlignment="1">
      <alignment horizontal="left" vertical="center" wrapText="1"/>
    </xf>
    <xf numFmtId="49" fontId="14" fillId="0" borderId="11" xfId="0" applyNumberFormat="1" applyFont="1" applyBorder="1" applyAlignment="1">
      <alignment horizontal="justify" vertical="center" wrapText="1"/>
    </xf>
    <xf numFmtId="165" fontId="3" fillId="0" borderId="22" xfId="1" applyNumberFormat="1" applyFont="1" applyBorder="1" applyAlignment="1">
      <alignment horizontal="left" vertical="center" wrapText="1"/>
    </xf>
    <xf numFmtId="165" fontId="4" fillId="0" borderId="22" xfId="1" applyNumberFormat="1" applyFont="1" applyBorder="1" applyAlignment="1">
      <alignment horizontal="left" vertical="center" wrapText="1"/>
    </xf>
    <xf numFmtId="49" fontId="3" fillId="4" borderId="12" xfId="0" applyNumberFormat="1" applyFont="1" applyFill="1" applyBorder="1" applyAlignment="1">
      <alignment horizontal="center" vertical="center" wrapText="1"/>
    </xf>
    <xf numFmtId="0" fontId="20" fillId="0" borderId="0" xfId="0" applyFont="1"/>
    <xf numFmtId="164" fontId="69" fillId="0" borderId="0" xfId="0" applyNumberFormat="1" applyFont="1" applyAlignment="1"/>
    <xf numFmtId="164" fontId="169" fillId="0" borderId="0" xfId="0" applyNumberFormat="1" applyFont="1" applyAlignment="1"/>
    <xf numFmtId="0" fontId="0" fillId="0" borderId="0" xfId="0" applyAlignment="1"/>
    <xf numFmtId="0" fontId="6" fillId="0" borderId="0" xfId="0" applyFont="1" applyFill="1" applyBorder="1" applyAlignment="1">
      <alignment horizontal="center" vertical="center" wrapText="1"/>
    </xf>
    <xf numFmtId="165" fontId="10" fillId="0" borderId="0" xfId="1" applyNumberFormat="1" applyFont="1" applyFill="1" applyBorder="1" applyAlignment="1">
      <alignment horizontal="left" vertical="center" wrapText="1"/>
    </xf>
    <xf numFmtId="164" fontId="89" fillId="0" borderId="0" xfId="1" applyNumberFormat="1" applyFont="1" applyFill="1" applyBorder="1" applyAlignment="1">
      <alignment horizontal="left" vertical="center" wrapText="1"/>
    </xf>
    <xf numFmtId="165" fontId="3" fillId="4" borderId="14" xfId="1" applyNumberFormat="1" applyFont="1" applyFill="1" applyBorder="1" applyAlignment="1">
      <alignment horizontal="left" vertical="center" wrapText="1"/>
    </xf>
    <xf numFmtId="164" fontId="169" fillId="0" borderId="0" xfId="1" applyFont="1" applyFill="1" applyAlignment="1">
      <alignment vertical="center"/>
    </xf>
    <xf numFmtId="165" fontId="178" fillId="0" borderId="0" xfId="0" applyNumberFormat="1" applyFont="1" applyFill="1" applyAlignment="1">
      <alignment vertical="center"/>
    </xf>
    <xf numFmtId="49" fontId="74" fillId="0" borderId="8" xfId="0" applyNumberFormat="1" applyFont="1" applyBorder="1" applyAlignment="1">
      <alignment horizontal="justify" vertical="center" wrapText="1"/>
    </xf>
    <xf numFmtId="166" fontId="14" fillId="0" borderId="29" xfId="0" applyNumberFormat="1" applyFont="1" applyFill="1" applyBorder="1" applyAlignment="1">
      <alignment horizontal="center" vertical="center" wrapText="1"/>
    </xf>
    <xf numFmtId="166" fontId="14" fillId="10" borderId="5" xfId="0" applyNumberFormat="1" applyFont="1" applyFill="1" applyBorder="1" applyAlignment="1">
      <alignment horizontal="center" vertical="center" wrapText="1"/>
    </xf>
    <xf numFmtId="49" fontId="3" fillId="10" borderId="12" xfId="0" applyNumberFormat="1" applyFont="1" applyFill="1" applyBorder="1" applyAlignment="1">
      <alignment horizontal="center" vertical="center" wrapText="1"/>
    </xf>
    <xf numFmtId="165" fontId="4" fillId="10" borderId="10" xfId="1" applyNumberFormat="1" applyFont="1" applyFill="1" applyBorder="1" applyAlignment="1">
      <alignment horizontal="left" vertical="center" wrapText="1"/>
    </xf>
    <xf numFmtId="49" fontId="14" fillId="10" borderId="8" xfId="0" applyNumberFormat="1" applyFont="1" applyFill="1" applyBorder="1" applyAlignment="1">
      <alignment horizontal="center" vertical="center" wrapText="1"/>
    </xf>
    <xf numFmtId="49" fontId="14" fillId="10" borderId="12" xfId="0" applyNumberFormat="1" applyFont="1" applyFill="1" applyBorder="1" applyAlignment="1">
      <alignment horizontal="left" vertical="center" wrapText="1"/>
    </xf>
    <xf numFmtId="0" fontId="14" fillId="10" borderId="8" xfId="0" applyNumberFormat="1" applyFont="1" applyFill="1" applyBorder="1" applyAlignment="1">
      <alignment horizontal="justify" vertical="center" wrapText="1"/>
    </xf>
    <xf numFmtId="165" fontId="4" fillId="10" borderId="14" xfId="1" applyNumberFormat="1" applyFont="1" applyFill="1" applyBorder="1" applyAlignment="1">
      <alignment horizontal="left" vertical="center" wrapText="1"/>
    </xf>
    <xf numFmtId="164" fontId="177" fillId="0" borderId="0" xfId="1" applyFont="1" applyFill="1" applyAlignment="1">
      <alignment vertical="center"/>
    </xf>
    <xf numFmtId="165" fontId="64" fillId="10" borderId="12" xfId="1" applyNumberFormat="1" applyFont="1" applyFill="1" applyBorder="1" applyAlignment="1">
      <alignment horizontal="left" vertical="center" wrapText="1"/>
    </xf>
    <xf numFmtId="164" fontId="169" fillId="3" borderId="4" xfId="0" applyNumberFormat="1" applyFont="1" applyFill="1" applyBorder="1" applyAlignment="1">
      <alignment horizontal="center" vertical="center" wrapText="1"/>
    </xf>
    <xf numFmtId="164" fontId="178" fillId="0" borderId="0" xfId="0" applyNumberFormat="1" applyFont="1" applyFill="1" applyAlignment="1">
      <alignment vertical="center"/>
    </xf>
    <xf numFmtId="49" fontId="3" fillId="0" borderId="24" xfId="0" applyNumberFormat="1" applyFont="1" applyFill="1" applyBorder="1" applyAlignment="1">
      <alignment horizontal="center" vertical="center" wrapText="1"/>
    </xf>
    <xf numFmtId="49" fontId="14" fillId="0" borderId="32" xfId="0" applyNumberFormat="1" applyFont="1" applyFill="1" applyBorder="1" applyAlignment="1">
      <alignment horizontal="center" vertical="center" wrapText="1"/>
    </xf>
    <xf numFmtId="49" fontId="14" fillId="0" borderId="24" xfId="0" applyNumberFormat="1" applyFont="1" applyFill="1" applyBorder="1" applyAlignment="1">
      <alignment horizontal="left" vertical="center" wrapText="1"/>
    </xf>
    <xf numFmtId="49" fontId="14" fillId="0" borderId="32" xfId="0" applyNumberFormat="1" applyFont="1" applyFill="1" applyBorder="1" applyAlignment="1">
      <alignment horizontal="justify" vertical="center" wrapText="1"/>
    </xf>
    <xf numFmtId="165" fontId="3" fillId="0" borderId="24" xfId="1" applyNumberFormat="1" applyFont="1" applyFill="1" applyBorder="1" applyAlignment="1">
      <alignment horizontal="left" vertical="center" wrapText="1"/>
    </xf>
    <xf numFmtId="165" fontId="4" fillId="0" borderId="24" xfId="1" applyNumberFormat="1" applyFont="1" applyFill="1" applyBorder="1" applyAlignment="1">
      <alignment horizontal="left" vertical="center" wrapText="1"/>
    </xf>
    <xf numFmtId="49" fontId="3" fillId="0" borderId="9" xfId="0" applyNumberFormat="1" applyFont="1" applyFill="1" applyBorder="1" applyAlignment="1">
      <alignment horizontal="center" vertical="center" wrapText="1"/>
    </xf>
    <xf numFmtId="49" fontId="3" fillId="0" borderId="7" xfId="0" applyNumberFormat="1" applyFont="1" applyFill="1" applyBorder="1" applyAlignment="1">
      <alignment horizontal="left" vertical="center" wrapText="1"/>
    </xf>
    <xf numFmtId="0" fontId="3" fillId="0" borderId="9" xfId="0" applyNumberFormat="1" applyFont="1" applyFill="1" applyBorder="1" applyAlignment="1">
      <alignment horizontal="justify" vertical="center" wrapText="1"/>
    </xf>
    <xf numFmtId="165" fontId="3" fillId="0" borderId="14" xfId="1" applyNumberFormat="1" applyFont="1" applyFill="1" applyBorder="1" applyAlignment="1">
      <alignment horizontal="left" vertical="center" wrapText="1"/>
    </xf>
    <xf numFmtId="166" fontId="14" fillId="28" borderId="5" xfId="0" applyNumberFormat="1" applyFont="1" applyFill="1" applyBorder="1" applyAlignment="1">
      <alignment horizontal="center" vertical="center" wrapText="1"/>
    </xf>
    <xf numFmtId="0" fontId="74" fillId="28" borderId="8" xfId="0" applyNumberFormat="1" applyFont="1" applyFill="1" applyBorder="1" applyAlignment="1">
      <alignment horizontal="justify" vertical="center" wrapText="1"/>
    </xf>
    <xf numFmtId="49" fontId="76" fillId="28" borderId="12" xfId="0" applyNumberFormat="1" applyFont="1" applyFill="1" applyBorder="1" applyAlignment="1">
      <alignment horizontal="center" vertical="center" wrapText="1"/>
    </xf>
    <xf numFmtId="49" fontId="74" fillId="28" borderId="12" xfId="0" applyNumberFormat="1" applyFont="1" applyFill="1" applyBorder="1" applyAlignment="1">
      <alignment horizontal="left" vertical="center" wrapText="1"/>
    </xf>
    <xf numFmtId="165" fontId="64" fillId="28" borderId="14" xfId="1" applyNumberFormat="1" applyFont="1" applyFill="1" applyBorder="1" applyAlignment="1">
      <alignment horizontal="left" vertical="center" wrapText="1"/>
    </xf>
    <xf numFmtId="165" fontId="64" fillId="28" borderId="7" xfId="1" applyNumberFormat="1" applyFont="1" applyFill="1" applyBorder="1" applyAlignment="1">
      <alignment horizontal="left" vertical="center" wrapText="1"/>
    </xf>
    <xf numFmtId="49" fontId="14" fillId="0" borderId="24" xfId="0" applyNumberFormat="1" applyFont="1" applyFill="1" applyBorder="1" applyAlignment="1">
      <alignment horizontal="center" vertical="center" wrapText="1"/>
    </xf>
    <xf numFmtId="49" fontId="14" fillId="0" borderId="29" xfId="0" applyNumberFormat="1" applyFont="1" applyFill="1" applyBorder="1" applyAlignment="1">
      <alignment horizontal="left" vertical="center" wrapText="1"/>
    </xf>
    <xf numFmtId="49" fontId="14" fillId="0" borderId="24" xfId="0" applyNumberFormat="1" applyFont="1" applyFill="1" applyBorder="1" applyAlignment="1">
      <alignment horizontal="justify" vertical="center" wrapText="1"/>
    </xf>
    <xf numFmtId="165" fontId="3" fillId="0" borderId="30" xfId="1" applyNumberFormat="1" applyFont="1" applyFill="1" applyBorder="1" applyAlignment="1">
      <alignment horizontal="left" vertical="center" wrapText="1"/>
    </xf>
    <xf numFmtId="49" fontId="74" fillId="28" borderId="9" xfId="0" applyNumberFormat="1" applyFont="1" applyFill="1" applyBorder="1" applyAlignment="1">
      <alignment horizontal="center" vertical="center" wrapText="1"/>
    </xf>
    <xf numFmtId="49" fontId="14" fillId="0" borderId="0" xfId="0" applyNumberFormat="1" applyFont="1" applyBorder="1" applyAlignment="1">
      <alignment horizontal="center" vertical="center" wrapText="1"/>
    </xf>
    <xf numFmtId="49" fontId="74" fillId="0" borderId="0" xfId="0" applyNumberFormat="1" applyFont="1" applyFill="1" applyBorder="1" applyAlignment="1">
      <alignment horizontal="justify" vertical="center" wrapText="1"/>
    </xf>
    <xf numFmtId="165" fontId="64" fillId="0" borderId="21" xfId="1" applyNumberFormat="1" applyFont="1" applyFill="1" applyBorder="1" applyAlignment="1">
      <alignment horizontal="left" vertical="center" wrapText="1"/>
    </xf>
    <xf numFmtId="165" fontId="0" fillId="0" borderId="0" xfId="0" applyNumberFormat="1"/>
    <xf numFmtId="49" fontId="76" fillId="0" borderId="7" xfId="0" applyNumberFormat="1" applyFont="1" applyFill="1" applyBorder="1" applyAlignment="1">
      <alignment horizontal="center" vertical="center" wrapText="1"/>
    </xf>
    <xf numFmtId="0" fontId="0" fillId="0" borderId="33" xfId="0" applyBorder="1"/>
    <xf numFmtId="49" fontId="74" fillId="0" borderId="8" xfId="0" applyNumberFormat="1" applyFont="1" applyFill="1" applyBorder="1" applyAlignment="1">
      <alignment horizontal="justify" vertical="center" wrapText="1"/>
    </xf>
    <xf numFmtId="164" fontId="133" fillId="0" borderId="0" xfId="0" applyNumberFormat="1" applyFont="1" applyFill="1" applyBorder="1" applyAlignment="1">
      <alignment horizontal="center" vertical="center" wrapText="1"/>
    </xf>
    <xf numFmtId="165" fontId="78" fillId="0" borderId="0" xfId="0" applyNumberFormat="1" applyFont="1" applyFill="1" applyAlignment="1">
      <alignment vertical="center"/>
    </xf>
    <xf numFmtId="49" fontId="3" fillId="0" borderId="7" xfId="0" applyNumberFormat="1" applyFont="1" applyFill="1" applyBorder="1" applyAlignment="1">
      <alignment horizontal="center" vertical="center" wrapText="1"/>
    </xf>
    <xf numFmtId="164" fontId="130" fillId="0" borderId="0" xfId="0" applyNumberFormat="1" applyFont="1" applyAlignment="1">
      <alignment vertical="center"/>
    </xf>
    <xf numFmtId="49" fontId="14" fillId="0" borderId="5" xfId="0" applyNumberFormat="1" applyFont="1" applyFill="1" applyBorder="1" applyAlignment="1">
      <alignment horizontal="center" vertical="center" wrapText="1"/>
    </xf>
    <xf numFmtId="164" fontId="180" fillId="0" borderId="0" xfId="1" applyFont="1" applyFill="1" applyAlignment="1">
      <alignment vertical="center"/>
    </xf>
    <xf numFmtId="164" fontId="181" fillId="3" borderId="1" xfId="0" applyNumberFormat="1" applyFont="1" applyFill="1" applyBorder="1" applyAlignment="1">
      <alignment horizontal="center" vertical="center" wrapText="1"/>
    </xf>
    <xf numFmtId="165" fontId="3" fillId="0" borderId="10" xfId="1" applyNumberFormat="1" applyFont="1" applyBorder="1" applyAlignment="1">
      <alignment horizontal="left" vertical="center" wrapText="1"/>
    </xf>
    <xf numFmtId="165" fontId="3" fillId="0" borderId="10" xfId="1" applyNumberFormat="1" applyFont="1" applyFill="1" applyBorder="1" applyAlignment="1">
      <alignment horizontal="left" vertical="center" wrapText="1"/>
    </xf>
    <xf numFmtId="165" fontId="181" fillId="5" borderId="1" xfId="1" applyNumberFormat="1" applyFont="1" applyFill="1" applyBorder="1" applyAlignment="1">
      <alignment horizontal="left" vertical="center" wrapText="1"/>
    </xf>
    <xf numFmtId="164" fontId="182" fillId="0" borderId="0" xfId="1" applyFont="1" applyAlignment="1">
      <alignment vertical="center"/>
    </xf>
    <xf numFmtId="164" fontId="78" fillId="0" borderId="0" xfId="1" applyFont="1" applyAlignment="1">
      <alignment vertical="center"/>
    </xf>
    <xf numFmtId="164" fontId="180" fillId="0" borderId="0" xfId="1" applyFont="1" applyAlignment="1">
      <alignment vertical="center"/>
    </xf>
    <xf numFmtId="164" fontId="183" fillId="0" borderId="0" xfId="0" applyNumberFormat="1" applyFont="1" applyFill="1" applyAlignment="1">
      <alignment vertical="center"/>
    </xf>
    <xf numFmtId="164" fontId="78" fillId="0" borderId="0" xfId="1" applyFont="1" applyFill="1" applyAlignment="1">
      <alignment vertical="center"/>
    </xf>
    <xf numFmtId="166" fontId="14" fillId="0" borderId="18" xfId="0" applyNumberFormat="1" applyFont="1" applyBorder="1" applyAlignment="1">
      <alignment horizontal="center" vertical="center" wrapText="1"/>
    </xf>
    <xf numFmtId="49" fontId="3" fillId="0" borderId="21" xfId="0" applyNumberFormat="1" applyFont="1" applyBorder="1" applyAlignment="1">
      <alignment horizontal="center" vertical="center" wrapText="1"/>
    </xf>
    <xf numFmtId="49" fontId="14" fillId="0" borderId="18" xfId="0" applyNumberFormat="1" applyFont="1" applyFill="1" applyBorder="1" applyAlignment="1">
      <alignment horizontal="center" vertical="center" wrapText="1"/>
    </xf>
    <xf numFmtId="49" fontId="14" fillId="0" borderId="21" xfId="0" applyNumberFormat="1" applyFont="1" applyFill="1" applyBorder="1" applyAlignment="1">
      <alignment horizontal="left" vertical="center" wrapText="1"/>
    </xf>
    <xf numFmtId="0" fontId="74" fillId="0" borderId="0" xfId="0" applyNumberFormat="1" applyFont="1" applyFill="1" applyBorder="1" applyAlignment="1">
      <alignment horizontal="justify" vertical="center" wrapText="1"/>
    </xf>
    <xf numFmtId="165" fontId="64" fillId="0" borderId="21" xfId="1" applyNumberFormat="1" applyFont="1" applyBorder="1" applyAlignment="1">
      <alignment horizontal="left" vertical="center" wrapText="1"/>
    </xf>
    <xf numFmtId="166" fontId="74" fillId="29" borderId="5" xfId="0" applyNumberFormat="1" applyFont="1" applyFill="1" applyBorder="1" applyAlignment="1">
      <alignment horizontal="center" vertical="center" wrapText="1"/>
    </xf>
    <xf numFmtId="49" fontId="76" fillId="29" borderId="12" xfId="0" applyNumberFormat="1" applyFont="1" applyFill="1" applyBorder="1" applyAlignment="1">
      <alignment horizontal="center" vertical="center" wrapText="1"/>
    </xf>
    <xf numFmtId="49" fontId="14" fillId="29" borderId="9" xfId="0" applyNumberFormat="1" applyFont="1" applyFill="1" applyBorder="1" applyAlignment="1">
      <alignment horizontal="center" vertical="center" wrapText="1"/>
    </xf>
    <xf numFmtId="49" fontId="14" fillId="29" borderId="7" xfId="0" applyNumberFormat="1" applyFont="1" applyFill="1" applyBorder="1" applyAlignment="1">
      <alignment horizontal="left" vertical="center" wrapText="1"/>
    </xf>
    <xf numFmtId="0" fontId="14" fillId="29" borderId="9" xfId="0" applyNumberFormat="1" applyFont="1" applyFill="1" applyBorder="1" applyAlignment="1">
      <alignment horizontal="justify" vertical="center" wrapText="1"/>
    </xf>
    <xf numFmtId="165" fontId="64" fillId="29" borderId="14" xfId="1" applyNumberFormat="1" applyFont="1" applyFill="1" applyBorder="1" applyAlignment="1">
      <alignment horizontal="left" vertical="center" wrapText="1"/>
    </xf>
    <xf numFmtId="165" fontId="64" fillId="29" borderId="12" xfId="1" applyNumberFormat="1" applyFont="1" applyFill="1" applyBorder="1" applyAlignment="1">
      <alignment horizontal="left" vertical="center" wrapText="1"/>
    </xf>
    <xf numFmtId="165" fontId="4" fillId="29" borderId="10" xfId="1" applyNumberFormat="1" applyFont="1" applyFill="1" applyBorder="1" applyAlignment="1">
      <alignment horizontal="left" vertical="center" wrapText="1"/>
    </xf>
    <xf numFmtId="164" fontId="178" fillId="0" borderId="0" xfId="0" applyNumberFormat="1" applyFont="1" applyAlignment="1">
      <alignment vertical="center"/>
    </xf>
    <xf numFmtId="164" fontId="170" fillId="5" borderId="1" xfId="1" applyNumberFormat="1" applyFont="1" applyFill="1" applyBorder="1" applyAlignment="1">
      <alignment horizontal="left" vertical="center" wrapText="1"/>
    </xf>
    <xf numFmtId="49" fontId="8" fillId="0" borderId="19" xfId="0" applyNumberFormat="1" applyFont="1" applyFill="1" applyBorder="1" applyAlignment="1">
      <alignment horizontal="center" vertical="center"/>
    </xf>
    <xf numFmtId="0" fontId="2" fillId="4" borderId="0" xfId="0" applyFont="1" applyFill="1" applyAlignment="1">
      <alignment vertical="center"/>
    </xf>
    <xf numFmtId="165" fontId="55" fillId="0" borderId="0" xfId="0" applyNumberFormat="1" applyFont="1" applyFill="1" applyAlignment="1">
      <alignment vertical="center"/>
    </xf>
    <xf numFmtId="164" fontId="71" fillId="0" borderId="0" xfId="1" applyFont="1" applyFill="1"/>
    <xf numFmtId="166" fontId="74" fillId="0" borderId="14" xfId="0" applyNumberFormat="1" applyFont="1" applyFill="1" applyBorder="1" applyAlignment="1">
      <alignment horizontal="center" vertical="center" wrapText="1"/>
    </xf>
    <xf numFmtId="164" fontId="182" fillId="0" borderId="0" xfId="0" applyNumberFormat="1" applyFont="1" applyAlignment="1">
      <alignment vertical="center"/>
    </xf>
    <xf numFmtId="164" fontId="174" fillId="27" borderId="0" xfId="0" applyNumberFormat="1" applyFont="1" applyFill="1" applyAlignment="1">
      <alignment horizontal="center" vertical="center"/>
    </xf>
    <xf numFmtId="164" fontId="174" fillId="22" borderId="0" xfId="0" applyNumberFormat="1" applyFont="1" applyFill="1" applyAlignment="1">
      <alignment horizontal="center" vertical="center"/>
    </xf>
    <xf numFmtId="0" fontId="141" fillId="9" borderId="2" xfId="0" applyFont="1" applyFill="1" applyBorder="1" applyAlignment="1">
      <alignment horizontal="center" vertical="center"/>
    </xf>
    <xf numFmtId="0" fontId="141" fillId="9" borderId="3" xfId="0" applyFont="1" applyFill="1" applyBorder="1" applyAlignment="1">
      <alignment horizontal="center" vertical="center"/>
    </xf>
    <xf numFmtId="0" fontId="141" fillId="9" borderId="4" xfId="0" applyFont="1" applyFill="1" applyBorder="1" applyAlignment="1">
      <alignment horizontal="center" vertical="center"/>
    </xf>
    <xf numFmtId="0" fontId="91" fillId="2" borderId="2" xfId="0" applyFont="1" applyFill="1" applyBorder="1" applyAlignment="1">
      <alignment horizontal="center" vertical="center"/>
    </xf>
    <xf numFmtId="0" fontId="91" fillId="2" borderId="3" xfId="0" applyFont="1" applyFill="1" applyBorder="1" applyAlignment="1">
      <alignment horizontal="center" vertical="center"/>
    </xf>
    <xf numFmtId="0" fontId="58" fillId="9" borderId="2" xfId="0" applyFont="1" applyFill="1" applyBorder="1" applyAlignment="1">
      <alignment horizontal="center" vertical="center"/>
    </xf>
    <xf numFmtId="0" fontId="58" fillId="9" borderId="3" xfId="0" applyFont="1" applyFill="1" applyBorder="1" applyAlignment="1">
      <alignment horizontal="center" vertical="center"/>
    </xf>
    <xf numFmtId="0" fontId="58" fillId="9" borderId="4" xfId="0" applyFont="1" applyFill="1" applyBorder="1" applyAlignment="1">
      <alignment horizontal="center" vertical="center"/>
    </xf>
    <xf numFmtId="0" fontId="62" fillId="9" borderId="2" xfId="0" applyFont="1" applyFill="1" applyBorder="1" applyAlignment="1">
      <alignment horizontal="center" vertical="center"/>
    </xf>
    <xf numFmtId="0" fontId="62" fillId="9" borderId="3" xfId="0" applyFont="1" applyFill="1" applyBorder="1" applyAlignment="1">
      <alignment horizontal="center" vertical="center"/>
    </xf>
    <xf numFmtId="0" fontId="62" fillId="9" borderId="4" xfId="0" applyFont="1" applyFill="1" applyBorder="1" applyAlignment="1">
      <alignment horizontal="center" vertical="center"/>
    </xf>
    <xf numFmtId="49" fontId="168" fillId="17" borderId="0" xfId="0" applyNumberFormat="1" applyFont="1" applyFill="1" applyAlignment="1">
      <alignment horizontal="center"/>
    </xf>
    <xf numFmtId="49" fontId="93" fillId="11" borderId="0" xfId="0" applyNumberFormat="1" applyFont="1" applyFill="1" applyAlignment="1">
      <alignment horizontal="center"/>
    </xf>
    <xf numFmtId="49" fontId="93" fillId="16" borderId="0" xfId="0" applyNumberFormat="1" applyFont="1" applyFill="1" applyAlignment="1">
      <alignment horizontal="center"/>
    </xf>
    <xf numFmtId="49" fontId="93" fillId="17" borderId="0" xfId="0" applyNumberFormat="1" applyFont="1" applyFill="1" applyAlignment="1">
      <alignment horizontal="center"/>
    </xf>
    <xf numFmtId="0" fontId="6" fillId="5" borderId="1" xfId="0" applyFont="1" applyFill="1" applyBorder="1" applyAlignment="1">
      <alignment horizontal="center" vertical="center" wrapText="1"/>
    </xf>
    <xf numFmtId="0" fontId="43" fillId="0" borderId="0" xfId="0" applyFont="1" applyAlignment="1">
      <alignment horizontal="center" vertical="center"/>
    </xf>
    <xf numFmtId="0" fontId="42" fillId="0" borderId="0" xfId="0" applyFont="1" applyAlignment="1">
      <alignment horizontal="center" vertical="center"/>
    </xf>
    <xf numFmtId="49" fontId="44" fillId="0" borderId="0" xfId="0" applyNumberFormat="1" applyFont="1" applyBorder="1" applyAlignment="1">
      <alignment horizontal="center" vertical="center"/>
    </xf>
    <xf numFmtId="0" fontId="33" fillId="0" borderId="0" xfId="0" applyFont="1" applyFill="1" applyBorder="1" applyAlignment="1">
      <alignment horizontal="justify" vertical="top" wrapText="1"/>
    </xf>
    <xf numFmtId="0" fontId="31" fillId="0" borderId="0" xfId="0" applyFont="1" applyAlignment="1">
      <alignment horizontal="left" vertical="top"/>
    </xf>
    <xf numFmtId="164" fontId="36" fillId="0" borderId="16" xfId="1" applyFont="1" applyFill="1" applyBorder="1" applyAlignment="1">
      <alignment horizontal="left" vertical="center"/>
    </xf>
    <xf numFmtId="0" fontId="4" fillId="0" borderId="0" xfId="0" applyFont="1" applyAlignment="1">
      <alignment horizontal="center"/>
    </xf>
    <xf numFmtId="0" fontId="30" fillId="0" borderId="0" xfId="0" applyFont="1" applyAlignment="1">
      <alignment horizontal="left" vertical="center"/>
    </xf>
    <xf numFmtId="0" fontId="31" fillId="0" borderId="0" xfId="0" applyFont="1" applyBorder="1" applyAlignment="1">
      <alignment horizontal="right"/>
    </xf>
    <xf numFmtId="0" fontId="34" fillId="0" borderId="0" xfId="0" applyFont="1" applyBorder="1" applyAlignment="1">
      <alignment horizontal="right" vertical="center"/>
    </xf>
    <xf numFmtId="164" fontId="35" fillId="0" borderId="16" xfId="1" applyFont="1" applyFill="1" applyBorder="1" applyAlignment="1">
      <alignment horizontal="left" vertical="center"/>
    </xf>
    <xf numFmtId="0" fontId="31" fillId="0" borderId="0" xfId="0" applyFont="1" applyBorder="1" applyAlignment="1">
      <alignment horizontal="right" vertical="center"/>
    </xf>
    <xf numFmtId="0" fontId="6" fillId="5" borderId="2"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33" fillId="0" borderId="0" xfId="0" applyFont="1" applyAlignment="1">
      <alignment horizontal="left" vertical="top" wrapText="1"/>
    </xf>
    <xf numFmtId="0" fontId="39" fillId="0" borderId="0" xfId="0" applyFont="1" applyBorder="1" applyAlignment="1">
      <alignment horizontal="justify" vertical="top" wrapText="1"/>
    </xf>
    <xf numFmtId="164" fontId="36" fillId="0" borderId="16" xfId="1" applyFont="1" applyBorder="1" applyAlignment="1">
      <alignment horizontal="left" vertical="center"/>
    </xf>
    <xf numFmtId="0" fontId="131" fillId="0" borderId="0" xfId="0" applyFont="1" applyBorder="1" applyAlignment="1">
      <alignment horizontal="justify" vertical="top" wrapText="1"/>
    </xf>
    <xf numFmtId="0" fontId="30" fillId="0" borderId="0" xfId="0" applyFont="1" applyAlignment="1">
      <alignment horizontal="left" vertical="top"/>
    </xf>
    <xf numFmtId="0" fontId="33" fillId="0" borderId="0" xfId="0" applyFont="1" applyBorder="1" applyAlignment="1">
      <alignment horizontal="justify" vertical="top" wrapText="1"/>
    </xf>
    <xf numFmtId="0" fontId="31" fillId="0" borderId="0" xfId="0" applyFont="1" applyFill="1" applyBorder="1" applyAlignment="1">
      <alignment horizontal="right" vertical="center"/>
    </xf>
    <xf numFmtId="0" fontId="27" fillId="0" borderId="0" xfId="0" applyFont="1" applyBorder="1" applyAlignment="1">
      <alignment horizontal="justify" vertical="top" wrapText="1"/>
    </xf>
    <xf numFmtId="0" fontId="39" fillId="0" borderId="0" xfId="0" applyFont="1" applyFill="1" applyBorder="1" applyAlignment="1">
      <alignment horizontal="justify" vertical="top" wrapText="1"/>
    </xf>
    <xf numFmtId="0" fontId="30" fillId="0" borderId="0" xfId="0" applyFont="1" applyFill="1" applyAlignment="1">
      <alignment horizontal="left" vertical="top"/>
    </xf>
    <xf numFmtId="0" fontId="27" fillId="0" borderId="0" xfId="0" applyFont="1" applyFill="1" applyBorder="1" applyAlignment="1">
      <alignment horizontal="center" vertical="top" wrapText="1"/>
    </xf>
    <xf numFmtId="0" fontId="179" fillId="0" borderId="0" xfId="0" applyFont="1" applyFill="1" applyBorder="1" applyAlignment="1">
      <alignment horizontal="center" vertical="top" wrapText="1"/>
    </xf>
    <xf numFmtId="0" fontId="7" fillId="12" borderId="15" xfId="0" applyFont="1" applyFill="1" applyBorder="1" applyAlignment="1">
      <alignment horizontal="center" vertical="center"/>
    </xf>
    <xf numFmtId="0" fontId="66" fillId="0" borderId="0" xfId="0" applyFont="1" applyBorder="1" applyAlignment="1">
      <alignment horizontal="center" vertical="center"/>
    </xf>
    <xf numFmtId="0" fontId="70" fillId="0" borderId="0" xfId="0" applyFont="1" applyBorder="1" applyAlignment="1">
      <alignment horizontal="center" vertical="center"/>
    </xf>
    <xf numFmtId="0" fontId="84" fillId="5" borderId="19" xfId="0" applyNumberFormat="1" applyFont="1" applyFill="1" applyBorder="1" applyAlignment="1">
      <alignment horizontal="center" vertical="center"/>
    </xf>
    <xf numFmtId="0" fontId="84" fillId="5" borderId="20" xfId="0" applyNumberFormat="1" applyFont="1" applyFill="1" applyBorder="1" applyAlignment="1">
      <alignment horizontal="center" vertical="center"/>
    </xf>
    <xf numFmtId="0" fontId="85" fillId="19" borderId="19" xfId="0" applyNumberFormat="1" applyFont="1" applyFill="1" applyBorder="1" applyAlignment="1">
      <alignment horizontal="center" vertical="center"/>
    </xf>
    <xf numFmtId="0" fontId="85" fillId="19" borderId="20" xfId="0" applyNumberFormat="1" applyFont="1" applyFill="1" applyBorder="1" applyAlignment="1">
      <alignment horizontal="center" vertical="center"/>
    </xf>
    <xf numFmtId="0" fontId="85" fillId="5" borderId="19" xfId="0" applyNumberFormat="1" applyFont="1" applyFill="1" applyBorder="1" applyAlignment="1">
      <alignment horizontal="center" vertical="center"/>
    </xf>
    <xf numFmtId="0" fontId="85" fillId="5" borderId="20" xfId="0" applyNumberFormat="1" applyFont="1" applyFill="1" applyBorder="1" applyAlignment="1">
      <alignment horizontal="center" vertical="center"/>
    </xf>
    <xf numFmtId="0" fontId="154" fillId="0" borderId="0" xfId="0" applyFont="1" applyAlignment="1">
      <alignment horizontal="center" vertical="center"/>
    </xf>
    <xf numFmtId="0" fontId="152" fillId="0" borderId="0" xfId="0" applyFont="1" applyAlignment="1">
      <alignment horizontal="center" vertical="center"/>
    </xf>
    <xf numFmtId="164" fontId="94" fillId="24" borderId="0" xfId="0" applyNumberFormat="1" applyFont="1" applyFill="1" applyAlignment="1">
      <alignment horizontal="center" vertical="center"/>
    </xf>
    <xf numFmtId="0" fontId="94" fillId="24" borderId="0" xfId="0" applyFont="1" applyFill="1" applyAlignment="1">
      <alignment horizontal="center" vertical="center"/>
    </xf>
    <xf numFmtId="164" fontId="152" fillId="24" borderId="0" xfId="0" applyNumberFormat="1" applyFont="1" applyFill="1" applyAlignment="1">
      <alignment horizontal="center" vertical="center"/>
    </xf>
    <xf numFmtId="0" fontId="152" fillId="24" borderId="0" xfId="0" applyFont="1" applyFill="1" applyAlignment="1">
      <alignment horizontal="center" vertical="center"/>
    </xf>
    <xf numFmtId="0" fontId="153" fillId="0" borderId="0" xfId="0" applyFont="1" applyAlignment="1">
      <alignment horizontal="center" vertical="center"/>
    </xf>
    <xf numFmtId="0" fontId="31" fillId="0" borderId="0" xfId="0" applyFont="1" applyBorder="1" applyAlignment="1">
      <alignment horizontal="left" vertical="center"/>
    </xf>
    <xf numFmtId="0" fontId="103" fillId="0" borderId="0" xfId="0" applyFont="1" applyBorder="1" applyAlignment="1">
      <alignment horizontal="justify" vertical="top" wrapText="1"/>
    </xf>
    <xf numFmtId="0" fontId="119" fillId="0" borderId="0" xfId="0" applyFont="1" applyFill="1" applyAlignment="1">
      <alignment horizontal="left" vertical="top"/>
    </xf>
    <xf numFmtId="0" fontId="38" fillId="0" borderId="0" xfId="0" applyFont="1" applyBorder="1" applyAlignment="1">
      <alignment horizontal="center" vertical="center"/>
    </xf>
    <xf numFmtId="0" fontId="103" fillId="0" borderId="0" xfId="0" applyFont="1" applyFill="1" applyBorder="1" applyAlignment="1">
      <alignment horizontal="justify" vertical="top" wrapText="1"/>
    </xf>
    <xf numFmtId="0" fontId="38" fillId="0" borderId="0" xfId="0" applyFont="1" applyBorder="1" applyAlignment="1">
      <alignment horizontal="left" vertical="center"/>
    </xf>
    <xf numFmtId="0" fontId="29" fillId="0" borderId="0" xfId="0" applyFont="1" applyBorder="1" applyAlignment="1">
      <alignment horizontal="justify" vertical="top"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7" fillId="2" borderId="15" xfId="0" applyFont="1" applyFill="1" applyBorder="1" applyAlignment="1">
      <alignment horizontal="center" vertical="center"/>
    </xf>
    <xf numFmtId="0" fontId="9" fillId="0" borderId="0" xfId="0" applyFont="1" applyBorder="1" applyAlignment="1">
      <alignment horizontal="center" vertical="center" wrapText="1"/>
    </xf>
    <xf numFmtId="0" fontId="22" fillId="0" borderId="17" xfId="0" applyFont="1" applyFill="1" applyBorder="1" applyAlignment="1">
      <alignment horizontal="center" vertical="center"/>
    </xf>
    <xf numFmtId="0" fontId="21" fillId="0" borderId="17" xfId="0" applyFont="1" applyFill="1" applyBorder="1" applyAlignment="1">
      <alignment horizontal="center" vertical="center"/>
    </xf>
    <xf numFmtId="0" fontId="61" fillId="5" borderId="19" xfId="2" applyFont="1" applyFill="1" applyBorder="1" applyAlignment="1" applyProtection="1">
      <alignment horizontal="center" vertical="center"/>
    </xf>
    <xf numFmtId="0" fontId="61" fillId="5" borderId="20" xfId="2" applyFont="1" applyFill="1" applyBorder="1" applyAlignment="1" applyProtection="1">
      <alignment horizontal="center" vertical="center"/>
    </xf>
    <xf numFmtId="0" fontId="139" fillId="5" borderId="19" xfId="2" applyFont="1" applyFill="1" applyBorder="1" applyAlignment="1" applyProtection="1">
      <alignment horizontal="center" vertical="center"/>
    </xf>
    <xf numFmtId="0" fontId="139" fillId="5" borderId="20" xfId="2" applyFont="1" applyFill="1" applyBorder="1" applyAlignment="1" applyProtection="1">
      <alignment horizontal="center" vertical="center"/>
    </xf>
    <xf numFmtId="0" fontId="18" fillId="0" borderId="0" xfId="0" applyFont="1" applyAlignment="1">
      <alignment horizontal="center"/>
    </xf>
    <xf numFmtId="0" fontId="2" fillId="0" borderId="0" xfId="0" applyFont="1" applyAlignment="1">
      <alignment horizontal="center" vertical="top"/>
    </xf>
    <xf numFmtId="0" fontId="137" fillId="5" borderId="19" xfId="0" applyNumberFormat="1" applyFont="1" applyFill="1" applyBorder="1" applyAlignment="1">
      <alignment horizontal="center" vertical="center"/>
    </xf>
    <xf numFmtId="0" fontId="137" fillId="5" borderId="20" xfId="0" applyNumberFormat="1" applyFont="1" applyFill="1" applyBorder="1" applyAlignment="1">
      <alignment horizontal="center" vertical="center"/>
    </xf>
    <xf numFmtId="0" fontId="138" fillId="5" borderId="19" xfId="0" applyNumberFormat="1" applyFont="1" applyFill="1" applyBorder="1" applyAlignment="1">
      <alignment horizontal="center" vertical="center"/>
    </xf>
    <xf numFmtId="0" fontId="138" fillId="5" borderId="20" xfId="0" applyNumberFormat="1" applyFont="1" applyFill="1" applyBorder="1" applyAlignment="1">
      <alignment horizontal="center" vertical="center"/>
    </xf>
    <xf numFmtId="0" fontId="33" fillId="0" borderId="0" xfId="0" applyFont="1" applyBorder="1" applyAlignment="1">
      <alignment horizontal="center" vertical="top" wrapText="1"/>
    </xf>
    <xf numFmtId="0" fontId="103" fillId="0" borderId="0" xfId="0" applyFont="1" applyBorder="1" applyAlignment="1">
      <alignment horizontal="center" vertical="top" wrapText="1"/>
    </xf>
    <xf numFmtId="0" fontId="39" fillId="0" borderId="0" xfId="0" applyFont="1" applyBorder="1" applyAlignment="1">
      <alignment horizontal="center" vertical="top" wrapText="1"/>
    </xf>
  </cellXfs>
  <cellStyles count="4">
    <cellStyle name="Bueno" xfId="3" builtinId="26" customBuiltin="1"/>
    <cellStyle name="Hipervínculo" xfId="2" builtinId="8"/>
    <cellStyle name="Moneda" xfId="1" builtinId="4"/>
    <cellStyle name="Normal" xfId="0" builtinId="0"/>
  </cellStyles>
  <dxfs count="0"/>
  <tableStyles count="0" defaultTableStyle="TableStyleMedium9" defaultPivotStyle="PivotStyleLight16"/>
  <colors>
    <mruColors>
      <color rgb="FFFFFF00"/>
      <color rgb="FF66CCFF"/>
      <color rgb="FF2F74FF"/>
      <color rgb="FFECF577"/>
      <color rgb="FF0000FF"/>
      <color rgb="FF003399"/>
      <color rgb="FF003366"/>
      <color rgb="FFD65700"/>
      <color rgb="FFCCFF66"/>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externalLink" Target="externalLinks/externalLink1.xml"/><Relationship Id="rId5" Type="http://schemas.openxmlformats.org/officeDocument/2006/relationships/worksheet" Target="worksheets/sheet5.xml"/><Relationship Id="rId61"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png"/></Relationships>
</file>

<file path=xl/drawings/_rels/drawing2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png"/></Relationships>
</file>

<file path=xl/drawings/_rels/drawing3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png"/></Relationships>
</file>

<file path=xl/drawings/_rels/drawing3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348155</xdr:colOff>
      <xdr:row>0</xdr:row>
      <xdr:rowOff>19707</xdr:rowOff>
    </xdr:from>
    <xdr:to>
      <xdr:col>8</xdr:col>
      <xdr:colOff>494314</xdr:colOff>
      <xdr:row>4</xdr:row>
      <xdr:rowOff>1013</xdr:rowOff>
    </xdr:to>
    <xdr:pic>
      <xdr:nvPicPr>
        <xdr:cNvPr id="4" name="4 Imagen"/>
        <xdr:cNvPicPr>
          <a:picLocks noChangeAspect="1"/>
        </xdr:cNvPicPr>
      </xdr:nvPicPr>
      <xdr:blipFill>
        <a:blip xmlns:r="http://schemas.openxmlformats.org/officeDocument/2006/relationships" r:embed="rId1"/>
        <a:stretch>
          <a:fillRect/>
        </a:stretch>
      </xdr:blipFill>
      <xdr:spPr>
        <a:xfrm>
          <a:off x="6006005" y="19707"/>
          <a:ext cx="993884" cy="1143356"/>
        </a:xfrm>
        <a:prstGeom prst="rect">
          <a:avLst/>
        </a:prstGeom>
      </xdr:spPr>
    </xdr:pic>
    <xdr:clientData/>
  </xdr:twoCellAnchor>
  <xdr:twoCellAnchor editAs="oneCell">
    <xdr:from>
      <xdr:col>1</xdr:col>
      <xdr:colOff>0</xdr:colOff>
      <xdr:row>0</xdr:row>
      <xdr:rowOff>0</xdr:rowOff>
    </xdr:from>
    <xdr:to>
      <xdr:col>3</xdr:col>
      <xdr:colOff>99803</xdr:colOff>
      <xdr:row>3</xdr:row>
      <xdr:rowOff>338978</xdr:rowOff>
    </xdr:to>
    <xdr:pic>
      <xdr:nvPicPr>
        <xdr:cNvPr id="5" name="Imagen 4"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71353" cy="114860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7</xdr:col>
      <xdr:colOff>348155</xdr:colOff>
      <xdr:row>0</xdr:row>
      <xdr:rowOff>19707</xdr:rowOff>
    </xdr:from>
    <xdr:to>
      <xdr:col>8</xdr:col>
      <xdr:colOff>494314</xdr:colOff>
      <xdr:row>4</xdr:row>
      <xdr:rowOff>1013</xdr:rowOff>
    </xdr:to>
    <xdr:pic>
      <xdr:nvPicPr>
        <xdr:cNvPr id="4" name="4 Imagen"/>
        <xdr:cNvPicPr>
          <a:picLocks noChangeAspect="1"/>
        </xdr:cNvPicPr>
      </xdr:nvPicPr>
      <xdr:blipFill>
        <a:blip xmlns:r="http://schemas.openxmlformats.org/officeDocument/2006/relationships" r:embed="rId1"/>
        <a:stretch>
          <a:fillRect/>
        </a:stretch>
      </xdr:blipFill>
      <xdr:spPr>
        <a:xfrm>
          <a:off x="6044105" y="19707"/>
          <a:ext cx="990313" cy="1143356"/>
        </a:xfrm>
        <a:prstGeom prst="rect">
          <a:avLst/>
        </a:prstGeom>
      </xdr:spPr>
    </xdr:pic>
    <xdr:clientData/>
  </xdr:twoCellAnchor>
  <xdr:twoCellAnchor editAs="oneCell">
    <xdr:from>
      <xdr:col>1</xdr:col>
      <xdr:colOff>0</xdr:colOff>
      <xdr:row>0</xdr:row>
      <xdr:rowOff>0</xdr:rowOff>
    </xdr:from>
    <xdr:to>
      <xdr:col>3</xdr:col>
      <xdr:colOff>99803</xdr:colOff>
      <xdr:row>3</xdr:row>
      <xdr:rowOff>338978</xdr:rowOff>
    </xdr:to>
    <xdr:pic>
      <xdr:nvPicPr>
        <xdr:cNvPr id="5" name="Imagen 4"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71353" cy="114860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7</xdr:col>
      <xdr:colOff>348155</xdr:colOff>
      <xdr:row>0</xdr:row>
      <xdr:rowOff>19707</xdr:rowOff>
    </xdr:from>
    <xdr:to>
      <xdr:col>8</xdr:col>
      <xdr:colOff>637190</xdr:colOff>
      <xdr:row>4</xdr:row>
      <xdr:rowOff>1013</xdr:rowOff>
    </xdr:to>
    <xdr:pic>
      <xdr:nvPicPr>
        <xdr:cNvPr id="4" name="4 Imagen"/>
        <xdr:cNvPicPr>
          <a:picLocks noChangeAspect="1"/>
        </xdr:cNvPicPr>
      </xdr:nvPicPr>
      <xdr:blipFill>
        <a:blip xmlns:r="http://schemas.openxmlformats.org/officeDocument/2006/relationships" r:embed="rId1"/>
        <a:stretch>
          <a:fillRect/>
        </a:stretch>
      </xdr:blipFill>
      <xdr:spPr>
        <a:xfrm>
          <a:off x="5948855" y="19707"/>
          <a:ext cx="993885" cy="1142165"/>
        </a:xfrm>
        <a:prstGeom prst="rect">
          <a:avLst/>
        </a:prstGeom>
      </xdr:spPr>
    </xdr:pic>
    <xdr:clientData/>
  </xdr:twoCellAnchor>
  <xdr:twoCellAnchor editAs="oneCell">
    <xdr:from>
      <xdr:col>1</xdr:col>
      <xdr:colOff>0</xdr:colOff>
      <xdr:row>0</xdr:row>
      <xdr:rowOff>0</xdr:rowOff>
    </xdr:from>
    <xdr:to>
      <xdr:col>3</xdr:col>
      <xdr:colOff>99803</xdr:colOff>
      <xdr:row>3</xdr:row>
      <xdr:rowOff>338978</xdr:rowOff>
    </xdr:to>
    <xdr:pic>
      <xdr:nvPicPr>
        <xdr:cNvPr id="6" name="Imagen 5"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9766" y="0"/>
          <a:ext cx="1070162" cy="114860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7</xdr:col>
      <xdr:colOff>348155</xdr:colOff>
      <xdr:row>0</xdr:row>
      <xdr:rowOff>19707</xdr:rowOff>
    </xdr:from>
    <xdr:to>
      <xdr:col>8</xdr:col>
      <xdr:colOff>577658</xdr:colOff>
      <xdr:row>4</xdr:row>
      <xdr:rowOff>1013</xdr:rowOff>
    </xdr:to>
    <xdr:pic>
      <xdr:nvPicPr>
        <xdr:cNvPr id="4" name="4 Imagen"/>
        <xdr:cNvPicPr>
          <a:picLocks noChangeAspect="1"/>
        </xdr:cNvPicPr>
      </xdr:nvPicPr>
      <xdr:blipFill>
        <a:blip xmlns:r="http://schemas.openxmlformats.org/officeDocument/2006/relationships" r:embed="rId1"/>
        <a:stretch>
          <a:fillRect/>
        </a:stretch>
      </xdr:blipFill>
      <xdr:spPr>
        <a:xfrm>
          <a:off x="5948855" y="19707"/>
          <a:ext cx="993885" cy="1142165"/>
        </a:xfrm>
        <a:prstGeom prst="rect">
          <a:avLst/>
        </a:prstGeom>
      </xdr:spPr>
    </xdr:pic>
    <xdr:clientData/>
  </xdr:twoCellAnchor>
  <xdr:twoCellAnchor editAs="oneCell">
    <xdr:from>
      <xdr:col>1</xdr:col>
      <xdr:colOff>0</xdr:colOff>
      <xdr:row>0</xdr:row>
      <xdr:rowOff>0</xdr:rowOff>
    </xdr:from>
    <xdr:to>
      <xdr:col>3</xdr:col>
      <xdr:colOff>101333</xdr:colOff>
      <xdr:row>3</xdr:row>
      <xdr:rowOff>337617</xdr:rowOff>
    </xdr:to>
    <xdr:pic>
      <xdr:nvPicPr>
        <xdr:cNvPr id="6" name="Imagen 5"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7214" y="0"/>
          <a:ext cx="1070162" cy="114860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7</xdr:col>
      <xdr:colOff>348155</xdr:colOff>
      <xdr:row>0</xdr:row>
      <xdr:rowOff>19707</xdr:rowOff>
    </xdr:from>
    <xdr:to>
      <xdr:col>8</xdr:col>
      <xdr:colOff>582761</xdr:colOff>
      <xdr:row>4</xdr:row>
      <xdr:rowOff>1013</xdr:rowOff>
    </xdr:to>
    <xdr:pic>
      <xdr:nvPicPr>
        <xdr:cNvPr id="4" name="4 Imagen"/>
        <xdr:cNvPicPr>
          <a:picLocks noChangeAspect="1"/>
        </xdr:cNvPicPr>
      </xdr:nvPicPr>
      <xdr:blipFill>
        <a:blip xmlns:r="http://schemas.openxmlformats.org/officeDocument/2006/relationships" r:embed="rId1"/>
        <a:stretch>
          <a:fillRect/>
        </a:stretch>
      </xdr:blipFill>
      <xdr:spPr>
        <a:xfrm>
          <a:off x="6006005" y="19707"/>
          <a:ext cx="996606" cy="1143356"/>
        </a:xfrm>
        <a:prstGeom prst="rect">
          <a:avLst/>
        </a:prstGeom>
      </xdr:spPr>
    </xdr:pic>
    <xdr:clientData/>
  </xdr:twoCellAnchor>
  <xdr:twoCellAnchor editAs="oneCell">
    <xdr:from>
      <xdr:col>1</xdr:col>
      <xdr:colOff>0</xdr:colOff>
      <xdr:row>0</xdr:row>
      <xdr:rowOff>0</xdr:rowOff>
    </xdr:from>
    <xdr:to>
      <xdr:col>3</xdr:col>
      <xdr:colOff>97955</xdr:colOff>
      <xdr:row>3</xdr:row>
      <xdr:rowOff>334051</xdr:rowOff>
    </xdr:to>
    <xdr:pic>
      <xdr:nvPicPr>
        <xdr:cNvPr id="5" name="Imagen 4"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69505" cy="114367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348155</xdr:colOff>
      <xdr:row>0</xdr:row>
      <xdr:rowOff>19707</xdr:rowOff>
    </xdr:from>
    <xdr:to>
      <xdr:col>8</xdr:col>
      <xdr:colOff>582761</xdr:colOff>
      <xdr:row>4</xdr:row>
      <xdr:rowOff>1013</xdr:rowOff>
    </xdr:to>
    <xdr:pic>
      <xdr:nvPicPr>
        <xdr:cNvPr id="2" name="4 Imagen"/>
        <xdr:cNvPicPr>
          <a:picLocks noChangeAspect="1"/>
        </xdr:cNvPicPr>
      </xdr:nvPicPr>
      <xdr:blipFill>
        <a:blip xmlns:r="http://schemas.openxmlformats.org/officeDocument/2006/relationships" r:embed="rId1"/>
        <a:stretch>
          <a:fillRect/>
        </a:stretch>
      </xdr:blipFill>
      <xdr:spPr>
        <a:xfrm>
          <a:off x="6091730" y="19707"/>
          <a:ext cx="996606" cy="1143356"/>
        </a:xfrm>
        <a:prstGeom prst="rect">
          <a:avLst/>
        </a:prstGeom>
      </xdr:spPr>
    </xdr:pic>
    <xdr:clientData/>
  </xdr:twoCellAnchor>
  <xdr:twoCellAnchor editAs="oneCell">
    <xdr:from>
      <xdr:col>1</xdr:col>
      <xdr:colOff>0</xdr:colOff>
      <xdr:row>0</xdr:row>
      <xdr:rowOff>0</xdr:rowOff>
    </xdr:from>
    <xdr:to>
      <xdr:col>3</xdr:col>
      <xdr:colOff>97955</xdr:colOff>
      <xdr:row>3</xdr:row>
      <xdr:rowOff>334051</xdr:rowOff>
    </xdr:to>
    <xdr:pic>
      <xdr:nvPicPr>
        <xdr:cNvPr id="3" name="Imagen 2"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69505" cy="114367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348155</xdr:colOff>
      <xdr:row>0</xdr:row>
      <xdr:rowOff>19707</xdr:rowOff>
    </xdr:from>
    <xdr:to>
      <xdr:col>8</xdr:col>
      <xdr:colOff>582761</xdr:colOff>
      <xdr:row>4</xdr:row>
      <xdr:rowOff>1013</xdr:rowOff>
    </xdr:to>
    <xdr:pic>
      <xdr:nvPicPr>
        <xdr:cNvPr id="2" name="4 Imagen"/>
        <xdr:cNvPicPr>
          <a:picLocks noChangeAspect="1"/>
        </xdr:cNvPicPr>
      </xdr:nvPicPr>
      <xdr:blipFill>
        <a:blip xmlns:r="http://schemas.openxmlformats.org/officeDocument/2006/relationships" r:embed="rId1"/>
        <a:stretch>
          <a:fillRect/>
        </a:stretch>
      </xdr:blipFill>
      <xdr:spPr>
        <a:xfrm>
          <a:off x="6091730" y="19707"/>
          <a:ext cx="996606" cy="1143356"/>
        </a:xfrm>
        <a:prstGeom prst="rect">
          <a:avLst/>
        </a:prstGeom>
      </xdr:spPr>
    </xdr:pic>
    <xdr:clientData/>
  </xdr:twoCellAnchor>
  <xdr:twoCellAnchor editAs="oneCell">
    <xdr:from>
      <xdr:col>1</xdr:col>
      <xdr:colOff>0</xdr:colOff>
      <xdr:row>0</xdr:row>
      <xdr:rowOff>0</xdr:rowOff>
    </xdr:from>
    <xdr:to>
      <xdr:col>3</xdr:col>
      <xdr:colOff>97955</xdr:colOff>
      <xdr:row>3</xdr:row>
      <xdr:rowOff>334051</xdr:rowOff>
    </xdr:to>
    <xdr:pic>
      <xdr:nvPicPr>
        <xdr:cNvPr id="3" name="Imagen 2"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69505" cy="114367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348155</xdr:colOff>
      <xdr:row>0</xdr:row>
      <xdr:rowOff>19707</xdr:rowOff>
    </xdr:from>
    <xdr:to>
      <xdr:col>8</xdr:col>
      <xdr:colOff>582761</xdr:colOff>
      <xdr:row>4</xdr:row>
      <xdr:rowOff>1013</xdr:rowOff>
    </xdr:to>
    <xdr:pic>
      <xdr:nvPicPr>
        <xdr:cNvPr id="2" name="4 Imagen"/>
        <xdr:cNvPicPr>
          <a:picLocks noChangeAspect="1"/>
        </xdr:cNvPicPr>
      </xdr:nvPicPr>
      <xdr:blipFill>
        <a:blip xmlns:r="http://schemas.openxmlformats.org/officeDocument/2006/relationships" r:embed="rId1"/>
        <a:stretch>
          <a:fillRect/>
        </a:stretch>
      </xdr:blipFill>
      <xdr:spPr>
        <a:xfrm>
          <a:off x="6091730" y="19707"/>
          <a:ext cx="996606" cy="1143356"/>
        </a:xfrm>
        <a:prstGeom prst="rect">
          <a:avLst/>
        </a:prstGeom>
      </xdr:spPr>
    </xdr:pic>
    <xdr:clientData/>
  </xdr:twoCellAnchor>
  <xdr:twoCellAnchor editAs="oneCell">
    <xdr:from>
      <xdr:col>1</xdr:col>
      <xdr:colOff>0</xdr:colOff>
      <xdr:row>0</xdr:row>
      <xdr:rowOff>0</xdr:rowOff>
    </xdr:from>
    <xdr:to>
      <xdr:col>3</xdr:col>
      <xdr:colOff>97955</xdr:colOff>
      <xdr:row>3</xdr:row>
      <xdr:rowOff>334051</xdr:rowOff>
    </xdr:to>
    <xdr:pic>
      <xdr:nvPicPr>
        <xdr:cNvPr id="3" name="Imagen 2"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69505" cy="114367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348155</xdr:colOff>
      <xdr:row>0</xdr:row>
      <xdr:rowOff>19707</xdr:rowOff>
    </xdr:from>
    <xdr:to>
      <xdr:col>8</xdr:col>
      <xdr:colOff>582761</xdr:colOff>
      <xdr:row>4</xdr:row>
      <xdr:rowOff>1013</xdr:rowOff>
    </xdr:to>
    <xdr:pic>
      <xdr:nvPicPr>
        <xdr:cNvPr id="2" name="4 Imagen"/>
        <xdr:cNvPicPr>
          <a:picLocks noChangeAspect="1"/>
        </xdr:cNvPicPr>
      </xdr:nvPicPr>
      <xdr:blipFill>
        <a:blip xmlns:r="http://schemas.openxmlformats.org/officeDocument/2006/relationships" r:embed="rId1"/>
        <a:stretch>
          <a:fillRect/>
        </a:stretch>
      </xdr:blipFill>
      <xdr:spPr>
        <a:xfrm>
          <a:off x="6091730" y="19707"/>
          <a:ext cx="996606" cy="1143356"/>
        </a:xfrm>
        <a:prstGeom prst="rect">
          <a:avLst/>
        </a:prstGeom>
      </xdr:spPr>
    </xdr:pic>
    <xdr:clientData/>
  </xdr:twoCellAnchor>
  <xdr:twoCellAnchor editAs="oneCell">
    <xdr:from>
      <xdr:col>1</xdr:col>
      <xdr:colOff>0</xdr:colOff>
      <xdr:row>0</xdr:row>
      <xdr:rowOff>0</xdr:rowOff>
    </xdr:from>
    <xdr:to>
      <xdr:col>3</xdr:col>
      <xdr:colOff>97955</xdr:colOff>
      <xdr:row>3</xdr:row>
      <xdr:rowOff>334051</xdr:rowOff>
    </xdr:to>
    <xdr:pic>
      <xdr:nvPicPr>
        <xdr:cNvPr id="3" name="Imagen 2"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69505" cy="114367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7</xdr:col>
      <xdr:colOff>348155</xdr:colOff>
      <xdr:row>0</xdr:row>
      <xdr:rowOff>19707</xdr:rowOff>
    </xdr:from>
    <xdr:to>
      <xdr:col>8</xdr:col>
      <xdr:colOff>538655</xdr:colOff>
      <xdr:row>3</xdr:row>
      <xdr:rowOff>352247</xdr:rowOff>
    </xdr:to>
    <xdr:pic>
      <xdr:nvPicPr>
        <xdr:cNvPr id="4" name="4 Imagen"/>
        <xdr:cNvPicPr>
          <a:picLocks noChangeAspect="1"/>
        </xdr:cNvPicPr>
      </xdr:nvPicPr>
      <xdr:blipFill>
        <a:blip xmlns:r="http://schemas.openxmlformats.org/officeDocument/2006/relationships" r:embed="rId1"/>
        <a:stretch>
          <a:fillRect/>
        </a:stretch>
      </xdr:blipFill>
      <xdr:spPr>
        <a:xfrm>
          <a:off x="5948855" y="19707"/>
          <a:ext cx="993885" cy="1142165"/>
        </a:xfrm>
        <a:prstGeom prst="rect">
          <a:avLst/>
        </a:prstGeom>
      </xdr:spPr>
    </xdr:pic>
    <xdr:clientData/>
  </xdr:twoCellAnchor>
  <xdr:twoCellAnchor editAs="oneCell">
    <xdr:from>
      <xdr:col>1</xdr:col>
      <xdr:colOff>0</xdr:colOff>
      <xdr:row>0</xdr:row>
      <xdr:rowOff>0</xdr:rowOff>
    </xdr:from>
    <xdr:to>
      <xdr:col>3</xdr:col>
      <xdr:colOff>97955</xdr:colOff>
      <xdr:row>3</xdr:row>
      <xdr:rowOff>334051</xdr:rowOff>
    </xdr:to>
    <xdr:pic>
      <xdr:nvPicPr>
        <xdr:cNvPr id="5" name="Imagen 4"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69505" cy="114367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7</xdr:col>
      <xdr:colOff>348155</xdr:colOff>
      <xdr:row>0</xdr:row>
      <xdr:rowOff>19707</xdr:rowOff>
    </xdr:from>
    <xdr:to>
      <xdr:col>8</xdr:col>
      <xdr:colOff>637190</xdr:colOff>
      <xdr:row>3</xdr:row>
      <xdr:rowOff>352247</xdr:rowOff>
    </xdr:to>
    <xdr:pic>
      <xdr:nvPicPr>
        <xdr:cNvPr id="4" name="4 Imagen"/>
        <xdr:cNvPicPr>
          <a:picLocks noChangeAspect="1"/>
        </xdr:cNvPicPr>
      </xdr:nvPicPr>
      <xdr:blipFill>
        <a:blip xmlns:r="http://schemas.openxmlformats.org/officeDocument/2006/relationships" r:embed="rId1"/>
        <a:stretch>
          <a:fillRect/>
        </a:stretch>
      </xdr:blipFill>
      <xdr:spPr>
        <a:xfrm>
          <a:off x="5948855" y="19707"/>
          <a:ext cx="993885" cy="1142165"/>
        </a:xfrm>
        <a:prstGeom prst="rect">
          <a:avLst/>
        </a:prstGeom>
      </xdr:spPr>
    </xdr:pic>
    <xdr:clientData/>
  </xdr:twoCellAnchor>
  <xdr:twoCellAnchor editAs="oneCell">
    <xdr:from>
      <xdr:col>1</xdr:col>
      <xdr:colOff>0</xdr:colOff>
      <xdr:row>0</xdr:row>
      <xdr:rowOff>0</xdr:rowOff>
    </xdr:from>
    <xdr:to>
      <xdr:col>3</xdr:col>
      <xdr:colOff>97955</xdr:colOff>
      <xdr:row>3</xdr:row>
      <xdr:rowOff>334051</xdr:rowOff>
    </xdr:to>
    <xdr:pic>
      <xdr:nvPicPr>
        <xdr:cNvPr id="5" name="Imagen 4"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69505" cy="114367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399393</xdr:colOff>
      <xdr:row>0</xdr:row>
      <xdr:rowOff>45983</xdr:rowOff>
    </xdr:from>
    <xdr:to>
      <xdr:col>8</xdr:col>
      <xdr:colOff>653143</xdr:colOff>
      <xdr:row>4</xdr:row>
      <xdr:rowOff>23799</xdr:rowOff>
    </xdr:to>
    <xdr:pic>
      <xdr:nvPicPr>
        <xdr:cNvPr id="11" name="10 Imagen"/>
        <xdr:cNvPicPr>
          <a:picLocks noChangeAspect="1"/>
        </xdr:cNvPicPr>
      </xdr:nvPicPr>
      <xdr:blipFill>
        <a:blip xmlns:r="http://schemas.openxmlformats.org/officeDocument/2006/relationships" r:embed="rId1"/>
        <a:stretch>
          <a:fillRect/>
        </a:stretch>
      </xdr:blipFill>
      <xdr:spPr>
        <a:xfrm>
          <a:off x="6021864" y="45983"/>
          <a:ext cx="1042965" cy="1131702"/>
        </a:xfrm>
        <a:prstGeom prst="rect">
          <a:avLst/>
        </a:prstGeom>
      </xdr:spPr>
    </xdr:pic>
    <xdr:clientData/>
  </xdr:twoCellAnchor>
  <xdr:twoCellAnchor editAs="oneCell">
    <xdr:from>
      <xdr:col>0</xdr:col>
      <xdr:colOff>5604</xdr:colOff>
      <xdr:row>0</xdr:row>
      <xdr:rowOff>0</xdr:rowOff>
    </xdr:from>
    <xdr:to>
      <xdr:col>3</xdr:col>
      <xdr:colOff>39222</xdr:colOff>
      <xdr:row>3</xdr:row>
      <xdr:rowOff>347382</xdr:rowOff>
    </xdr:to>
    <xdr:pic>
      <xdr:nvPicPr>
        <xdr:cNvPr id="6" name="Imagen 5"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5604" y="0"/>
          <a:ext cx="1070162" cy="114860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7</xdr:col>
      <xdr:colOff>348155</xdr:colOff>
      <xdr:row>0</xdr:row>
      <xdr:rowOff>19707</xdr:rowOff>
    </xdr:from>
    <xdr:to>
      <xdr:col>8</xdr:col>
      <xdr:colOff>637190</xdr:colOff>
      <xdr:row>3</xdr:row>
      <xdr:rowOff>352247</xdr:rowOff>
    </xdr:to>
    <xdr:pic>
      <xdr:nvPicPr>
        <xdr:cNvPr id="4" name="4 Imagen"/>
        <xdr:cNvPicPr>
          <a:picLocks noChangeAspect="1"/>
        </xdr:cNvPicPr>
      </xdr:nvPicPr>
      <xdr:blipFill>
        <a:blip xmlns:r="http://schemas.openxmlformats.org/officeDocument/2006/relationships" r:embed="rId1"/>
        <a:stretch>
          <a:fillRect/>
        </a:stretch>
      </xdr:blipFill>
      <xdr:spPr>
        <a:xfrm>
          <a:off x="5948855" y="19707"/>
          <a:ext cx="993885" cy="1142165"/>
        </a:xfrm>
        <a:prstGeom prst="rect">
          <a:avLst/>
        </a:prstGeom>
      </xdr:spPr>
    </xdr:pic>
    <xdr:clientData/>
  </xdr:twoCellAnchor>
  <xdr:twoCellAnchor editAs="oneCell">
    <xdr:from>
      <xdr:col>1</xdr:col>
      <xdr:colOff>0</xdr:colOff>
      <xdr:row>0</xdr:row>
      <xdr:rowOff>0</xdr:rowOff>
    </xdr:from>
    <xdr:to>
      <xdr:col>3</xdr:col>
      <xdr:colOff>97955</xdr:colOff>
      <xdr:row>3</xdr:row>
      <xdr:rowOff>334051</xdr:rowOff>
    </xdr:to>
    <xdr:pic>
      <xdr:nvPicPr>
        <xdr:cNvPr id="5" name="Imagen 4"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69505" cy="114367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7</xdr:col>
      <xdr:colOff>348155</xdr:colOff>
      <xdr:row>0</xdr:row>
      <xdr:rowOff>19707</xdr:rowOff>
    </xdr:from>
    <xdr:to>
      <xdr:col>8</xdr:col>
      <xdr:colOff>637190</xdr:colOff>
      <xdr:row>3</xdr:row>
      <xdr:rowOff>352247</xdr:rowOff>
    </xdr:to>
    <xdr:pic>
      <xdr:nvPicPr>
        <xdr:cNvPr id="4" name="4 Imagen"/>
        <xdr:cNvPicPr>
          <a:picLocks noChangeAspect="1"/>
        </xdr:cNvPicPr>
      </xdr:nvPicPr>
      <xdr:blipFill>
        <a:blip xmlns:r="http://schemas.openxmlformats.org/officeDocument/2006/relationships" r:embed="rId1"/>
        <a:stretch>
          <a:fillRect/>
        </a:stretch>
      </xdr:blipFill>
      <xdr:spPr>
        <a:xfrm>
          <a:off x="5948855" y="19707"/>
          <a:ext cx="993885" cy="1142165"/>
        </a:xfrm>
        <a:prstGeom prst="rect">
          <a:avLst/>
        </a:prstGeom>
      </xdr:spPr>
    </xdr:pic>
    <xdr:clientData/>
  </xdr:twoCellAnchor>
  <xdr:twoCellAnchor editAs="oneCell">
    <xdr:from>
      <xdr:col>1</xdr:col>
      <xdr:colOff>0</xdr:colOff>
      <xdr:row>0</xdr:row>
      <xdr:rowOff>0</xdr:rowOff>
    </xdr:from>
    <xdr:to>
      <xdr:col>3</xdr:col>
      <xdr:colOff>97955</xdr:colOff>
      <xdr:row>3</xdr:row>
      <xdr:rowOff>334051</xdr:rowOff>
    </xdr:to>
    <xdr:pic>
      <xdr:nvPicPr>
        <xdr:cNvPr id="5" name="Imagen 4"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69505" cy="114367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7</xdr:col>
      <xdr:colOff>348155</xdr:colOff>
      <xdr:row>0</xdr:row>
      <xdr:rowOff>19707</xdr:rowOff>
    </xdr:from>
    <xdr:to>
      <xdr:col>8</xdr:col>
      <xdr:colOff>637190</xdr:colOff>
      <xdr:row>3</xdr:row>
      <xdr:rowOff>352247</xdr:rowOff>
    </xdr:to>
    <xdr:pic>
      <xdr:nvPicPr>
        <xdr:cNvPr id="4" name="4 Imagen"/>
        <xdr:cNvPicPr>
          <a:picLocks noChangeAspect="1"/>
        </xdr:cNvPicPr>
      </xdr:nvPicPr>
      <xdr:blipFill>
        <a:blip xmlns:r="http://schemas.openxmlformats.org/officeDocument/2006/relationships" r:embed="rId1"/>
        <a:stretch>
          <a:fillRect/>
        </a:stretch>
      </xdr:blipFill>
      <xdr:spPr>
        <a:xfrm>
          <a:off x="5948855" y="19707"/>
          <a:ext cx="993885" cy="1142165"/>
        </a:xfrm>
        <a:prstGeom prst="rect">
          <a:avLst/>
        </a:prstGeom>
      </xdr:spPr>
    </xdr:pic>
    <xdr:clientData/>
  </xdr:twoCellAnchor>
  <xdr:twoCellAnchor editAs="oneCell">
    <xdr:from>
      <xdr:col>1</xdr:col>
      <xdr:colOff>0</xdr:colOff>
      <xdr:row>0</xdr:row>
      <xdr:rowOff>0</xdr:rowOff>
    </xdr:from>
    <xdr:to>
      <xdr:col>3</xdr:col>
      <xdr:colOff>97955</xdr:colOff>
      <xdr:row>3</xdr:row>
      <xdr:rowOff>334051</xdr:rowOff>
    </xdr:to>
    <xdr:pic>
      <xdr:nvPicPr>
        <xdr:cNvPr id="5" name="Imagen 4"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69505" cy="114367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7</xdr:col>
      <xdr:colOff>348155</xdr:colOff>
      <xdr:row>0</xdr:row>
      <xdr:rowOff>19707</xdr:rowOff>
    </xdr:from>
    <xdr:to>
      <xdr:col>8</xdr:col>
      <xdr:colOff>637190</xdr:colOff>
      <xdr:row>4</xdr:row>
      <xdr:rowOff>1326</xdr:rowOff>
    </xdr:to>
    <xdr:pic>
      <xdr:nvPicPr>
        <xdr:cNvPr id="4" name="4 Imagen"/>
        <xdr:cNvPicPr>
          <a:picLocks noChangeAspect="1"/>
        </xdr:cNvPicPr>
      </xdr:nvPicPr>
      <xdr:blipFill>
        <a:blip xmlns:r="http://schemas.openxmlformats.org/officeDocument/2006/relationships" r:embed="rId1"/>
        <a:stretch>
          <a:fillRect/>
        </a:stretch>
      </xdr:blipFill>
      <xdr:spPr>
        <a:xfrm>
          <a:off x="5948855" y="19707"/>
          <a:ext cx="993885" cy="1142165"/>
        </a:xfrm>
        <a:prstGeom prst="rect">
          <a:avLst/>
        </a:prstGeom>
      </xdr:spPr>
    </xdr:pic>
    <xdr:clientData/>
  </xdr:twoCellAnchor>
  <xdr:twoCellAnchor editAs="oneCell">
    <xdr:from>
      <xdr:col>1</xdr:col>
      <xdr:colOff>0</xdr:colOff>
      <xdr:row>0</xdr:row>
      <xdr:rowOff>0</xdr:rowOff>
    </xdr:from>
    <xdr:to>
      <xdr:col>3</xdr:col>
      <xdr:colOff>97955</xdr:colOff>
      <xdr:row>3</xdr:row>
      <xdr:rowOff>334051</xdr:rowOff>
    </xdr:to>
    <xdr:pic>
      <xdr:nvPicPr>
        <xdr:cNvPr id="5" name="Imagen 4"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69505" cy="114367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7</xdr:col>
      <xdr:colOff>348155</xdr:colOff>
      <xdr:row>0</xdr:row>
      <xdr:rowOff>19707</xdr:rowOff>
    </xdr:from>
    <xdr:to>
      <xdr:col>8</xdr:col>
      <xdr:colOff>637190</xdr:colOff>
      <xdr:row>3</xdr:row>
      <xdr:rowOff>352247</xdr:rowOff>
    </xdr:to>
    <xdr:pic>
      <xdr:nvPicPr>
        <xdr:cNvPr id="4" name="4 Imagen"/>
        <xdr:cNvPicPr>
          <a:picLocks noChangeAspect="1"/>
        </xdr:cNvPicPr>
      </xdr:nvPicPr>
      <xdr:blipFill>
        <a:blip xmlns:r="http://schemas.openxmlformats.org/officeDocument/2006/relationships" r:embed="rId1"/>
        <a:stretch>
          <a:fillRect/>
        </a:stretch>
      </xdr:blipFill>
      <xdr:spPr>
        <a:xfrm>
          <a:off x="5948855" y="19707"/>
          <a:ext cx="993885" cy="1142165"/>
        </a:xfrm>
        <a:prstGeom prst="rect">
          <a:avLst/>
        </a:prstGeom>
      </xdr:spPr>
    </xdr:pic>
    <xdr:clientData/>
  </xdr:twoCellAnchor>
  <xdr:twoCellAnchor editAs="oneCell">
    <xdr:from>
      <xdr:col>1</xdr:col>
      <xdr:colOff>0</xdr:colOff>
      <xdr:row>0</xdr:row>
      <xdr:rowOff>0</xdr:rowOff>
    </xdr:from>
    <xdr:to>
      <xdr:col>3</xdr:col>
      <xdr:colOff>97955</xdr:colOff>
      <xdr:row>3</xdr:row>
      <xdr:rowOff>334051</xdr:rowOff>
    </xdr:to>
    <xdr:pic>
      <xdr:nvPicPr>
        <xdr:cNvPr id="5" name="Imagen 4"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69505" cy="114367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7</xdr:col>
      <xdr:colOff>28575</xdr:colOff>
      <xdr:row>0</xdr:row>
      <xdr:rowOff>0</xdr:rowOff>
    </xdr:from>
    <xdr:to>
      <xdr:col>7</xdr:col>
      <xdr:colOff>1304925</xdr:colOff>
      <xdr:row>4</xdr:row>
      <xdr:rowOff>0</xdr:rowOff>
    </xdr:to>
    <xdr:pic>
      <xdr:nvPicPr>
        <xdr:cNvPr id="3" name="6 Imagen"/>
        <xdr:cNvPicPr>
          <a:picLocks noChangeAspect="1"/>
        </xdr:cNvPicPr>
      </xdr:nvPicPr>
      <xdr:blipFill>
        <a:blip xmlns:r="http://schemas.openxmlformats.org/officeDocument/2006/relationships" r:embed="rId1"/>
        <a:stretch>
          <a:fillRect/>
        </a:stretch>
      </xdr:blipFill>
      <xdr:spPr>
        <a:xfrm>
          <a:off x="8734425" y="0"/>
          <a:ext cx="1276350" cy="1314450"/>
        </a:xfrm>
        <a:prstGeom prst="rect">
          <a:avLst/>
        </a:prstGeom>
      </xdr:spPr>
    </xdr:pic>
    <xdr:clientData/>
  </xdr:twoCellAnchor>
  <xdr:twoCellAnchor editAs="oneCell">
    <xdr:from>
      <xdr:col>1</xdr:col>
      <xdr:colOff>133351</xdr:colOff>
      <xdr:row>0</xdr:row>
      <xdr:rowOff>0</xdr:rowOff>
    </xdr:from>
    <xdr:to>
      <xdr:col>2</xdr:col>
      <xdr:colOff>1157750</xdr:colOff>
      <xdr:row>3</xdr:row>
      <xdr:rowOff>15386</xdr:rowOff>
    </xdr:to>
    <xdr:pic>
      <xdr:nvPicPr>
        <xdr:cNvPr id="4" name="Imagen 3"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66701" y="0"/>
          <a:ext cx="1338724" cy="1272686"/>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9525</xdr:colOff>
      <xdr:row>0</xdr:row>
      <xdr:rowOff>161925</xdr:rowOff>
    </xdr:from>
    <xdr:to>
      <xdr:col>7</xdr:col>
      <xdr:colOff>1371600</xdr:colOff>
      <xdr:row>3</xdr:row>
      <xdr:rowOff>33617</xdr:rowOff>
    </xdr:to>
    <xdr:sp macro="" textlink="">
      <xdr:nvSpPr>
        <xdr:cNvPr id="5" name="2 CuadroTexto"/>
        <xdr:cNvSpPr txBox="1"/>
      </xdr:nvSpPr>
      <xdr:spPr>
        <a:xfrm>
          <a:off x="142875" y="161925"/>
          <a:ext cx="9934575" cy="11289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SV" sz="2400">
              <a:solidFill>
                <a:srgbClr val="0000FF"/>
              </a:solidFill>
              <a:latin typeface="Aharoni" panose="02010803020104030203" pitchFamily="2" charset="-79"/>
              <a:cs typeface="Aharoni" panose="02010803020104030203" pitchFamily="2" charset="-79"/>
            </a:rPr>
            <a:t>ALCALDIA MUNICIPAL</a:t>
          </a:r>
          <a:r>
            <a:rPr lang="es-SV" sz="2400" baseline="0">
              <a:solidFill>
                <a:srgbClr val="0000FF"/>
              </a:solidFill>
              <a:latin typeface="Aharoni" panose="02010803020104030203" pitchFamily="2" charset="-79"/>
              <a:cs typeface="Aharoni" panose="02010803020104030203" pitchFamily="2" charset="-79"/>
            </a:rPr>
            <a:t> DE OSICALA</a:t>
          </a:r>
        </a:p>
        <a:p>
          <a:pPr algn="ctr"/>
          <a:r>
            <a:rPr lang="es-SV" sz="1600" b="0" baseline="0">
              <a:solidFill>
                <a:srgbClr val="0000FF"/>
              </a:solidFill>
              <a:latin typeface="Aharoni" panose="02010803020104030203" pitchFamily="2" charset="-79"/>
              <a:cs typeface="Aharoni" panose="02010803020104030203" pitchFamily="2" charset="-79"/>
            </a:rPr>
            <a:t>DEPARTAMENTO DE MORAZAN</a:t>
          </a:r>
        </a:p>
        <a:p>
          <a:pPr algn="ctr"/>
          <a:r>
            <a:rPr lang="es-SV" sz="1400" b="0" baseline="0">
              <a:solidFill>
                <a:srgbClr val="0000FF"/>
              </a:solidFill>
              <a:latin typeface="Aharoni" panose="02010803020104030203" pitchFamily="2" charset="-79"/>
              <a:cs typeface="Aharoni" panose="02010803020104030203" pitchFamily="2" charset="-79"/>
            </a:rPr>
            <a:t>EL SALVADOR C.A.</a:t>
          </a:r>
        </a:p>
        <a:p>
          <a:pPr algn="ctr"/>
          <a:r>
            <a:rPr lang="es-SV" sz="1800" baseline="0">
              <a:solidFill>
                <a:srgbClr val="0000FF"/>
              </a:solidFill>
              <a:latin typeface="Aharoni" panose="02010803020104030203" pitchFamily="2" charset="-79"/>
              <a:cs typeface="Aharoni" panose="02010803020104030203" pitchFamily="2" charset="-79"/>
            </a:rPr>
            <a:t>TELEFONO: </a:t>
          </a:r>
          <a:r>
            <a:rPr lang="es-SV" sz="1800" b="1" baseline="0">
              <a:solidFill>
                <a:srgbClr val="0000FF"/>
              </a:solidFill>
              <a:latin typeface="Arial" panose="020B0604020202020204" pitchFamily="34" charset="0"/>
              <a:cs typeface="Arial" panose="020B0604020202020204" pitchFamily="34" charset="0"/>
            </a:rPr>
            <a:t>2645-0500</a:t>
          </a:r>
          <a:endParaRPr lang="es-SV" sz="1800" b="1">
            <a:solidFill>
              <a:srgbClr val="0000FF"/>
            </a:solidFill>
            <a:latin typeface="Arial" panose="020B0604020202020204" pitchFamily="34" charset="0"/>
            <a:cs typeface="Arial" panose="020B0604020202020204" pitchFamily="34" charset="0"/>
          </a:endParaRPr>
        </a:p>
      </xdr:txBody>
    </xdr:sp>
    <xdr:clientData/>
  </xdr:twoCellAnchor>
</xdr:wsDr>
</file>

<file path=xl/drawings/drawing26.xml><?xml version="1.0" encoding="utf-8"?>
<xdr:wsDr xmlns:xdr="http://schemas.openxmlformats.org/drawingml/2006/spreadsheetDrawing" xmlns:a="http://schemas.openxmlformats.org/drawingml/2006/main">
  <xdr:twoCellAnchor editAs="oneCell">
    <xdr:from>
      <xdr:col>7</xdr:col>
      <xdr:colOff>355662</xdr:colOff>
      <xdr:row>0</xdr:row>
      <xdr:rowOff>0</xdr:rowOff>
    </xdr:from>
    <xdr:to>
      <xdr:col>8</xdr:col>
      <xdr:colOff>631933</xdr:colOff>
      <xdr:row>3</xdr:row>
      <xdr:rowOff>336030</xdr:rowOff>
    </xdr:to>
    <xdr:pic>
      <xdr:nvPicPr>
        <xdr:cNvPr id="4" name="4 Imagen"/>
        <xdr:cNvPicPr>
          <a:picLocks noChangeAspect="1"/>
        </xdr:cNvPicPr>
      </xdr:nvPicPr>
      <xdr:blipFill>
        <a:blip xmlns:r="http://schemas.openxmlformats.org/officeDocument/2006/relationships" r:embed="rId1"/>
        <a:stretch>
          <a:fillRect/>
        </a:stretch>
      </xdr:blipFill>
      <xdr:spPr>
        <a:xfrm>
          <a:off x="6023037" y="0"/>
          <a:ext cx="1047796" cy="1145655"/>
        </a:xfrm>
        <a:prstGeom prst="rect">
          <a:avLst/>
        </a:prstGeom>
      </xdr:spPr>
    </xdr:pic>
    <xdr:clientData/>
  </xdr:twoCellAnchor>
  <xdr:twoCellAnchor editAs="oneCell">
    <xdr:from>
      <xdr:col>1</xdr:col>
      <xdr:colOff>0</xdr:colOff>
      <xdr:row>0</xdr:row>
      <xdr:rowOff>0</xdr:rowOff>
    </xdr:from>
    <xdr:to>
      <xdr:col>3</xdr:col>
      <xdr:colOff>97955</xdr:colOff>
      <xdr:row>3</xdr:row>
      <xdr:rowOff>334051</xdr:rowOff>
    </xdr:to>
    <xdr:pic>
      <xdr:nvPicPr>
        <xdr:cNvPr id="5" name="Imagen 4"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69505" cy="114367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7</xdr:col>
      <xdr:colOff>355662</xdr:colOff>
      <xdr:row>0</xdr:row>
      <xdr:rowOff>0</xdr:rowOff>
    </xdr:from>
    <xdr:to>
      <xdr:col>8</xdr:col>
      <xdr:colOff>631933</xdr:colOff>
      <xdr:row>3</xdr:row>
      <xdr:rowOff>336030</xdr:rowOff>
    </xdr:to>
    <xdr:pic>
      <xdr:nvPicPr>
        <xdr:cNvPr id="4" name="4 Imagen"/>
        <xdr:cNvPicPr>
          <a:picLocks noChangeAspect="1"/>
        </xdr:cNvPicPr>
      </xdr:nvPicPr>
      <xdr:blipFill>
        <a:blip xmlns:r="http://schemas.openxmlformats.org/officeDocument/2006/relationships" r:embed="rId1"/>
        <a:stretch>
          <a:fillRect/>
        </a:stretch>
      </xdr:blipFill>
      <xdr:spPr>
        <a:xfrm>
          <a:off x="6023037" y="0"/>
          <a:ext cx="1047796" cy="1145655"/>
        </a:xfrm>
        <a:prstGeom prst="rect">
          <a:avLst/>
        </a:prstGeom>
      </xdr:spPr>
    </xdr:pic>
    <xdr:clientData/>
  </xdr:twoCellAnchor>
  <xdr:twoCellAnchor editAs="oneCell">
    <xdr:from>
      <xdr:col>1</xdr:col>
      <xdr:colOff>0</xdr:colOff>
      <xdr:row>0</xdr:row>
      <xdr:rowOff>0</xdr:rowOff>
    </xdr:from>
    <xdr:to>
      <xdr:col>3</xdr:col>
      <xdr:colOff>97955</xdr:colOff>
      <xdr:row>3</xdr:row>
      <xdr:rowOff>334051</xdr:rowOff>
    </xdr:to>
    <xdr:pic>
      <xdr:nvPicPr>
        <xdr:cNvPr id="5" name="Imagen 4"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69505" cy="114367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7</xdr:col>
      <xdr:colOff>355662</xdr:colOff>
      <xdr:row>0</xdr:row>
      <xdr:rowOff>0</xdr:rowOff>
    </xdr:from>
    <xdr:to>
      <xdr:col>8</xdr:col>
      <xdr:colOff>631933</xdr:colOff>
      <xdr:row>3</xdr:row>
      <xdr:rowOff>336030</xdr:rowOff>
    </xdr:to>
    <xdr:pic>
      <xdr:nvPicPr>
        <xdr:cNvPr id="4" name="4 Imagen"/>
        <xdr:cNvPicPr>
          <a:picLocks noChangeAspect="1"/>
        </xdr:cNvPicPr>
      </xdr:nvPicPr>
      <xdr:blipFill>
        <a:blip xmlns:r="http://schemas.openxmlformats.org/officeDocument/2006/relationships" r:embed="rId1"/>
        <a:stretch>
          <a:fillRect/>
        </a:stretch>
      </xdr:blipFill>
      <xdr:spPr>
        <a:xfrm>
          <a:off x="6023037" y="0"/>
          <a:ext cx="1047796" cy="1145655"/>
        </a:xfrm>
        <a:prstGeom prst="rect">
          <a:avLst/>
        </a:prstGeom>
      </xdr:spPr>
    </xdr:pic>
    <xdr:clientData/>
  </xdr:twoCellAnchor>
  <xdr:twoCellAnchor editAs="oneCell">
    <xdr:from>
      <xdr:col>1</xdr:col>
      <xdr:colOff>0</xdr:colOff>
      <xdr:row>0</xdr:row>
      <xdr:rowOff>0</xdr:rowOff>
    </xdr:from>
    <xdr:to>
      <xdr:col>3</xdr:col>
      <xdr:colOff>97955</xdr:colOff>
      <xdr:row>3</xdr:row>
      <xdr:rowOff>334051</xdr:rowOff>
    </xdr:to>
    <xdr:pic>
      <xdr:nvPicPr>
        <xdr:cNvPr id="5" name="Imagen 4"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69505" cy="114367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7</xdr:col>
      <xdr:colOff>355662</xdr:colOff>
      <xdr:row>0</xdr:row>
      <xdr:rowOff>0</xdr:rowOff>
    </xdr:from>
    <xdr:to>
      <xdr:col>8</xdr:col>
      <xdr:colOff>631933</xdr:colOff>
      <xdr:row>3</xdr:row>
      <xdr:rowOff>336030</xdr:rowOff>
    </xdr:to>
    <xdr:pic>
      <xdr:nvPicPr>
        <xdr:cNvPr id="4" name="4 Imagen"/>
        <xdr:cNvPicPr>
          <a:picLocks noChangeAspect="1"/>
        </xdr:cNvPicPr>
      </xdr:nvPicPr>
      <xdr:blipFill>
        <a:blip xmlns:r="http://schemas.openxmlformats.org/officeDocument/2006/relationships" r:embed="rId1"/>
        <a:stretch>
          <a:fillRect/>
        </a:stretch>
      </xdr:blipFill>
      <xdr:spPr>
        <a:xfrm>
          <a:off x="6023037" y="0"/>
          <a:ext cx="1047796" cy="1145655"/>
        </a:xfrm>
        <a:prstGeom prst="rect">
          <a:avLst/>
        </a:prstGeom>
      </xdr:spPr>
    </xdr:pic>
    <xdr:clientData/>
  </xdr:twoCellAnchor>
  <xdr:twoCellAnchor editAs="oneCell">
    <xdr:from>
      <xdr:col>1</xdr:col>
      <xdr:colOff>0</xdr:colOff>
      <xdr:row>0</xdr:row>
      <xdr:rowOff>0</xdr:rowOff>
    </xdr:from>
    <xdr:to>
      <xdr:col>3</xdr:col>
      <xdr:colOff>97955</xdr:colOff>
      <xdr:row>3</xdr:row>
      <xdr:rowOff>334051</xdr:rowOff>
    </xdr:to>
    <xdr:pic>
      <xdr:nvPicPr>
        <xdr:cNvPr id="5" name="Imagen 4"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69505" cy="114367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356463</xdr:colOff>
      <xdr:row>0</xdr:row>
      <xdr:rowOff>0</xdr:rowOff>
    </xdr:from>
    <xdr:to>
      <xdr:col>8</xdr:col>
      <xdr:colOff>629170</xdr:colOff>
      <xdr:row>3</xdr:row>
      <xdr:rowOff>332540</xdr:rowOff>
    </xdr:to>
    <xdr:pic>
      <xdr:nvPicPr>
        <xdr:cNvPr id="5" name="4 Imagen"/>
        <xdr:cNvPicPr>
          <a:picLocks noChangeAspect="1"/>
        </xdr:cNvPicPr>
      </xdr:nvPicPr>
      <xdr:blipFill>
        <a:blip xmlns:r="http://schemas.openxmlformats.org/officeDocument/2006/relationships" r:embed="rId1"/>
        <a:stretch>
          <a:fillRect/>
        </a:stretch>
      </xdr:blipFill>
      <xdr:spPr>
        <a:xfrm>
          <a:off x="5852948" y="0"/>
          <a:ext cx="1023501" cy="1133761"/>
        </a:xfrm>
        <a:prstGeom prst="rect">
          <a:avLst/>
        </a:prstGeom>
      </xdr:spPr>
    </xdr:pic>
    <xdr:clientData/>
  </xdr:twoCellAnchor>
  <xdr:twoCellAnchor editAs="oneCell">
    <xdr:from>
      <xdr:col>1</xdr:col>
      <xdr:colOff>16328</xdr:colOff>
      <xdr:row>0</xdr:row>
      <xdr:rowOff>27214</xdr:rowOff>
    </xdr:from>
    <xdr:to>
      <xdr:col>3</xdr:col>
      <xdr:colOff>172090</xdr:colOff>
      <xdr:row>4</xdr:row>
      <xdr:rowOff>21931</xdr:rowOff>
    </xdr:to>
    <xdr:pic>
      <xdr:nvPicPr>
        <xdr:cNvPr id="6" name="Imagen 5"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54428" y="27214"/>
          <a:ext cx="1070162" cy="114860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7</xdr:col>
      <xdr:colOff>355662</xdr:colOff>
      <xdr:row>0</xdr:row>
      <xdr:rowOff>0</xdr:rowOff>
    </xdr:from>
    <xdr:to>
      <xdr:col>8</xdr:col>
      <xdr:colOff>631933</xdr:colOff>
      <xdr:row>3</xdr:row>
      <xdr:rowOff>336030</xdr:rowOff>
    </xdr:to>
    <xdr:pic>
      <xdr:nvPicPr>
        <xdr:cNvPr id="4" name="4 Imagen"/>
        <xdr:cNvPicPr>
          <a:picLocks noChangeAspect="1"/>
        </xdr:cNvPicPr>
      </xdr:nvPicPr>
      <xdr:blipFill>
        <a:blip xmlns:r="http://schemas.openxmlformats.org/officeDocument/2006/relationships" r:embed="rId1"/>
        <a:stretch>
          <a:fillRect/>
        </a:stretch>
      </xdr:blipFill>
      <xdr:spPr>
        <a:xfrm>
          <a:off x="6023037" y="0"/>
          <a:ext cx="1047796" cy="1145655"/>
        </a:xfrm>
        <a:prstGeom prst="rect">
          <a:avLst/>
        </a:prstGeom>
      </xdr:spPr>
    </xdr:pic>
    <xdr:clientData/>
  </xdr:twoCellAnchor>
  <xdr:twoCellAnchor editAs="oneCell">
    <xdr:from>
      <xdr:col>1</xdr:col>
      <xdr:colOff>0</xdr:colOff>
      <xdr:row>0</xdr:row>
      <xdr:rowOff>0</xdr:rowOff>
    </xdr:from>
    <xdr:to>
      <xdr:col>3</xdr:col>
      <xdr:colOff>97955</xdr:colOff>
      <xdr:row>3</xdr:row>
      <xdr:rowOff>334051</xdr:rowOff>
    </xdr:to>
    <xdr:pic>
      <xdr:nvPicPr>
        <xdr:cNvPr id="5" name="Imagen 4"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69505" cy="114367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7</xdr:col>
      <xdr:colOff>328447</xdr:colOff>
      <xdr:row>0</xdr:row>
      <xdr:rowOff>0</xdr:rowOff>
    </xdr:from>
    <xdr:to>
      <xdr:col>8</xdr:col>
      <xdr:colOff>604718</xdr:colOff>
      <xdr:row>3</xdr:row>
      <xdr:rowOff>336030</xdr:rowOff>
    </xdr:to>
    <xdr:pic>
      <xdr:nvPicPr>
        <xdr:cNvPr id="4" name="4 Imagen"/>
        <xdr:cNvPicPr>
          <a:picLocks noChangeAspect="1"/>
        </xdr:cNvPicPr>
      </xdr:nvPicPr>
      <xdr:blipFill>
        <a:blip xmlns:r="http://schemas.openxmlformats.org/officeDocument/2006/relationships" r:embed="rId1"/>
        <a:stretch>
          <a:fillRect/>
        </a:stretch>
      </xdr:blipFill>
      <xdr:spPr>
        <a:xfrm>
          <a:off x="5995822" y="0"/>
          <a:ext cx="1047796" cy="1145655"/>
        </a:xfrm>
        <a:prstGeom prst="rect">
          <a:avLst/>
        </a:prstGeom>
      </xdr:spPr>
    </xdr:pic>
    <xdr:clientData/>
  </xdr:twoCellAnchor>
  <xdr:twoCellAnchor editAs="oneCell">
    <xdr:from>
      <xdr:col>1</xdr:col>
      <xdr:colOff>0</xdr:colOff>
      <xdr:row>0</xdr:row>
      <xdr:rowOff>0</xdr:rowOff>
    </xdr:from>
    <xdr:to>
      <xdr:col>3</xdr:col>
      <xdr:colOff>97955</xdr:colOff>
      <xdr:row>3</xdr:row>
      <xdr:rowOff>334051</xdr:rowOff>
    </xdr:to>
    <xdr:pic>
      <xdr:nvPicPr>
        <xdr:cNvPr id="5" name="Imagen 4"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69505" cy="114367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7</xdr:col>
      <xdr:colOff>328447</xdr:colOff>
      <xdr:row>0</xdr:row>
      <xdr:rowOff>0</xdr:rowOff>
    </xdr:from>
    <xdr:to>
      <xdr:col>8</xdr:col>
      <xdr:colOff>555733</xdr:colOff>
      <xdr:row>3</xdr:row>
      <xdr:rowOff>336030</xdr:rowOff>
    </xdr:to>
    <xdr:pic>
      <xdr:nvPicPr>
        <xdr:cNvPr id="4" name="4 Imagen"/>
        <xdr:cNvPicPr>
          <a:picLocks noChangeAspect="1"/>
        </xdr:cNvPicPr>
      </xdr:nvPicPr>
      <xdr:blipFill>
        <a:blip xmlns:r="http://schemas.openxmlformats.org/officeDocument/2006/relationships" r:embed="rId1"/>
        <a:stretch>
          <a:fillRect/>
        </a:stretch>
      </xdr:blipFill>
      <xdr:spPr>
        <a:xfrm>
          <a:off x="5995822" y="0"/>
          <a:ext cx="1047796" cy="1145655"/>
        </a:xfrm>
        <a:prstGeom prst="rect">
          <a:avLst/>
        </a:prstGeom>
      </xdr:spPr>
    </xdr:pic>
    <xdr:clientData/>
  </xdr:twoCellAnchor>
  <xdr:twoCellAnchor editAs="oneCell">
    <xdr:from>
      <xdr:col>1</xdr:col>
      <xdr:colOff>0</xdr:colOff>
      <xdr:row>0</xdr:row>
      <xdr:rowOff>0</xdr:rowOff>
    </xdr:from>
    <xdr:to>
      <xdr:col>3</xdr:col>
      <xdr:colOff>97955</xdr:colOff>
      <xdr:row>3</xdr:row>
      <xdr:rowOff>334051</xdr:rowOff>
    </xdr:to>
    <xdr:pic>
      <xdr:nvPicPr>
        <xdr:cNvPr id="5" name="Imagen 4"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69505" cy="114367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7</xdr:col>
      <xdr:colOff>328447</xdr:colOff>
      <xdr:row>0</xdr:row>
      <xdr:rowOff>0</xdr:rowOff>
    </xdr:from>
    <xdr:to>
      <xdr:col>8</xdr:col>
      <xdr:colOff>604718</xdr:colOff>
      <xdr:row>3</xdr:row>
      <xdr:rowOff>336030</xdr:rowOff>
    </xdr:to>
    <xdr:pic>
      <xdr:nvPicPr>
        <xdr:cNvPr id="4" name="4 Imagen"/>
        <xdr:cNvPicPr>
          <a:picLocks noChangeAspect="1"/>
        </xdr:cNvPicPr>
      </xdr:nvPicPr>
      <xdr:blipFill>
        <a:blip xmlns:r="http://schemas.openxmlformats.org/officeDocument/2006/relationships" r:embed="rId1"/>
        <a:stretch>
          <a:fillRect/>
        </a:stretch>
      </xdr:blipFill>
      <xdr:spPr>
        <a:xfrm>
          <a:off x="5995822" y="0"/>
          <a:ext cx="1047796" cy="1145655"/>
        </a:xfrm>
        <a:prstGeom prst="rect">
          <a:avLst/>
        </a:prstGeom>
      </xdr:spPr>
    </xdr:pic>
    <xdr:clientData/>
  </xdr:twoCellAnchor>
  <xdr:twoCellAnchor editAs="oneCell">
    <xdr:from>
      <xdr:col>1</xdr:col>
      <xdr:colOff>0</xdr:colOff>
      <xdr:row>0</xdr:row>
      <xdr:rowOff>0</xdr:rowOff>
    </xdr:from>
    <xdr:to>
      <xdr:col>3</xdr:col>
      <xdr:colOff>97955</xdr:colOff>
      <xdr:row>3</xdr:row>
      <xdr:rowOff>334051</xdr:rowOff>
    </xdr:to>
    <xdr:pic>
      <xdr:nvPicPr>
        <xdr:cNvPr id="5" name="Imagen 4"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69505" cy="114367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7</xdr:col>
      <xdr:colOff>355662</xdr:colOff>
      <xdr:row>0</xdr:row>
      <xdr:rowOff>0</xdr:rowOff>
    </xdr:from>
    <xdr:to>
      <xdr:col>8</xdr:col>
      <xdr:colOff>631933</xdr:colOff>
      <xdr:row>3</xdr:row>
      <xdr:rowOff>336030</xdr:rowOff>
    </xdr:to>
    <xdr:pic>
      <xdr:nvPicPr>
        <xdr:cNvPr id="4" name="4 Imagen"/>
        <xdr:cNvPicPr>
          <a:picLocks noChangeAspect="1"/>
        </xdr:cNvPicPr>
      </xdr:nvPicPr>
      <xdr:blipFill>
        <a:blip xmlns:r="http://schemas.openxmlformats.org/officeDocument/2006/relationships" r:embed="rId1"/>
        <a:stretch>
          <a:fillRect/>
        </a:stretch>
      </xdr:blipFill>
      <xdr:spPr>
        <a:xfrm>
          <a:off x="6023037" y="0"/>
          <a:ext cx="1047796" cy="1145655"/>
        </a:xfrm>
        <a:prstGeom prst="rect">
          <a:avLst/>
        </a:prstGeom>
      </xdr:spPr>
    </xdr:pic>
    <xdr:clientData/>
  </xdr:twoCellAnchor>
  <xdr:twoCellAnchor editAs="oneCell">
    <xdr:from>
      <xdr:col>1</xdr:col>
      <xdr:colOff>0</xdr:colOff>
      <xdr:row>0</xdr:row>
      <xdr:rowOff>0</xdr:rowOff>
    </xdr:from>
    <xdr:to>
      <xdr:col>3</xdr:col>
      <xdr:colOff>97955</xdr:colOff>
      <xdr:row>3</xdr:row>
      <xdr:rowOff>334051</xdr:rowOff>
    </xdr:to>
    <xdr:pic>
      <xdr:nvPicPr>
        <xdr:cNvPr id="5" name="Imagen 4"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69505" cy="114367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7</xdr:col>
      <xdr:colOff>348155</xdr:colOff>
      <xdr:row>0</xdr:row>
      <xdr:rowOff>19707</xdr:rowOff>
    </xdr:from>
    <xdr:to>
      <xdr:col>8</xdr:col>
      <xdr:colOff>494314</xdr:colOff>
      <xdr:row>4</xdr:row>
      <xdr:rowOff>1013</xdr:rowOff>
    </xdr:to>
    <xdr:pic>
      <xdr:nvPicPr>
        <xdr:cNvPr id="4" name="4 Imagen"/>
        <xdr:cNvPicPr>
          <a:picLocks noChangeAspect="1"/>
        </xdr:cNvPicPr>
      </xdr:nvPicPr>
      <xdr:blipFill>
        <a:blip xmlns:r="http://schemas.openxmlformats.org/officeDocument/2006/relationships" r:embed="rId1"/>
        <a:stretch>
          <a:fillRect/>
        </a:stretch>
      </xdr:blipFill>
      <xdr:spPr>
        <a:xfrm>
          <a:off x="6006005" y="19707"/>
          <a:ext cx="993884" cy="1143356"/>
        </a:xfrm>
        <a:prstGeom prst="rect">
          <a:avLst/>
        </a:prstGeom>
      </xdr:spPr>
    </xdr:pic>
    <xdr:clientData/>
  </xdr:twoCellAnchor>
  <xdr:twoCellAnchor editAs="oneCell">
    <xdr:from>
      <xdr:col>1</xdr:col>
      <xdr:colOff>0</xdr:colOff>
      <xdr:row>0</xdr:row>
      <xdr:rowOff>0</xdr:rowOff>
    </xdr:from>
    <xdr:to>
      <xdr:col>3</xdr:col>
      <xdr:colOff>99803</xdr:colOff>
      <xdr:row>3</xdr:row>
      <xdr:rowOff>338978</xdr:rowOff>
    </xdr:to>
    <xdr:pic>
      <xdr:nvPicPr>
        <xdr:cNvPr id="5" name="Imagen 4"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71353" cy="114860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6.xml><?xml version="1.0" encoding="utf-8"?>
<xdr:wsDr xmlns:xdr="http://schemas.openxmlformats.org/drawingml/2006/spreadsheetDrawing" xmlns:a="http://schemas.openxmlformats.org/drawingml/2006/main">
  <xdr:twoCellAnchor>
    <xdr:from>
      <xdr:col>2</xdr:col>
      <xdr:colOff>409575</xdr:colOff>
      <xdr:row>0</xdr:row>
      <xdr:rowOff>61420</xdr:rowOff>
    </xdr:from>
    <xdr:to>
      <xdr:col>6</xdr:col>
      <xdr:colOff>1285875</xdr:colOff>
      <xdr:row>2</xdr:row>
      <xdr:rowOff>342900</xdr:rowOff>
    </xdr:to>
    <xdr:sp macro="" textlink="">
      <xdr:nvSpPr>
        <xdr:cNvPr id="2" name="3 CuadroTexto"/>
        <xdr:cNvSpPr txBox="1"/>
      </xdr:nvSpPr>
      <xdr:spPr>
        <a:xfrm>
          <a:off x="1047750" y="61420"/>
          <a:ext cx="8353425" cy="11577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SV" sz="2800">
              <a:solidFill>
                <a:srgbClr val="0000FF"/>
              </a:solidFill>
              <a:latin typeface="Aharoni" panose="02010803020104030203" pitchFamily="2" charset="-79"/>
              <a:cs typeface="Aharoni" panose="02010803020104030203" pitchFamily="2" charset="-79"/>
            </a:rPr>
            <a:t>ALCALDIA MUNICIPAL</a:t>
          </a:r>
          <a:r>
            <a:rPr lang="es-SV" sz="2800" baseline="0">
              <a:solidFill>
                <a:srgbClr val="0000FF"/>
              </a:solidFill>
              <a:latin typeface="Aharoni" panose="02010803020104030203" pitchFamily="2" charset="-79"/>
              <a:cs typeface="Aharoni" panose="02010803020104030203" pitchFamily="2" charset="-79"/>
            </a:rPr>
            <a:t> DE OSICALA</a:t>
          </a:r>
        </a:p>
        <a:p>
          <a:pPr algn="ctr"/>
          <a:r>
            <a:rPr lang="es-SV" sz="1600" b="1" baseline="0">
              <a:solidFill>
                <a:srgbClr val="0000FF"/>
              </a:solidFill>
              <a:latin typeface="Arial" pitchFamily="34" charset="0"/>
              <a:cs typeface="Arial" pitchFamily="34" charset="0"/>
            </a:rPr>
            <a:t>DEPARTAMENTO DE MORAZAN</a:t>
          </a:r>
        </a:p>
        <a:p>
          <a:pPr algn="ctr"/>
          <a:r>
            <a:rPr lang="es-SV" sz="1400" b="1" baseline="0">
              <a:solidFill>
                <a:srgbClr val="0000FF"/>
              </a:solidFill>
              <a:latin typeface="Arial" pitchFamily="34" charset="0"/>
              <a:cs typeface="Arial" pitchFamily="34" charset="0"/>
            </a:rPr>
            <a:t>EL SALVADOR C.A.</a:t>
          </a:r>
        </a:p>
        <a:p>
          <a:pPr algn="ctr"/>
          <a:r>
            <a:rPr lang="es-SV" sz="1400" b="1" baseline="0">
              <a:solidFill>
                <a:srgbClr val="0000FF"/>
              </a:solidFill>
              <a:latin typeface="Arial" pitchFamily="34" charset="0"/>
              <a:cs typeface="Arial" pitchFamily="34" charset="0"/>
            </a:rPr>
            <a:t>TELEFAX: 26588214</a:t>
          </a:r>
          <a:endParaRPr lang="es-SV" sz="1400" b="1">
            <a:solidFill>
              <a:srgbClr val="0000FF"/>
            </a:solidFill>
            <a:latin typeface="Arial" pitchFamily="34" charset="0"/>
            <a:cs typeface="Arial" pitchFamily="34" charset="0"/>
          </a:endParaRPr>
        </a:p>
      </xdr:txBody>
    </xdr:sp>
    <xdr:clientData/>
  </xdr:twoCellAnchor>
  <xdr:twoCellAnchor>
    <xdr:from>
      <xdr:col>1</xdr:col>
      <xdr:colOff>0</xdr:colOff>
      <xdr:row>102</xdr:row>
      <xdr:rowOff>228600</xdr:rowOff>
    </xdr:from>
    <xdr:to>
      <xdr:col>7</xdr:col>
      <xdr:colOff>1371600</xdr:colOff>
      <xdr:row>103</xdr:row>
      <xdr:rowOff>409575</xdr:rowOff>
    </xdr:to>
    <xdr:sp macro="" textlink="">
      <xdr:nvSpPr>
        <xdr:cNvPr id="3" name="4 CuadroTexto"/>
        <xdr:cNvSpPr txBox="1"/>
      </xdr:nvSpPr>
      <xdr:spPr>
        <a:xfrm>
          <a:off x="133350" y="24974550"/>
          <a:ext cx="10734675" cy="619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SV" sz="1600" b="1">
              <a:latin typeface="Arial Narrow" pitchFamily="34" charset="0"/>
              <a:cs typeface="Arial" pitchFamily="34" charset="0"/>
            </a:rPr>
            <a:t>Mayra Zuleyma Orantes Peraza</a:t>
          </a:r>
        </a:p>
        <a:p>
          <a:pPr algn="ctr"/>
          <a:r>
            <a:rPr lang="es-SV" sz="1200">
              <a:latin typeface="Arial Narrow" pitchFamily="34" charset="0"/>
              <a:cs typeface="Arial" pitchFamily="34" charset="0"/>
            </a:rPr>
            <a:t>Tesorera Municipal.</a:t>
          </a:r>
        </a:p>
      </xdr:txBody>
    </xdr:sp>
    <xdr:clientData/>
  </xdr:twoCellAnchor>
  <xdr:twoCellAnchor editAs="oneCell">
    <xdr:from>
      <xdr:col>6</xdr:col>
      <xdr:colOff>1352550</xdr:colOff>
      <xdr:row>0</xdr:row>
      <xdr:rowOff>9525</xdr:rowOff>
    </xdr:from>
    <xdr:to>
      <xdr:col>7</xdr:col>
      <xdr:colOff>1247776</xdr:colOff>
      <xdr:row>3</xdr:row>
      <xdr:rowOff>9525</xdr:rowOff>
    </xdr:to>
    <xdr:pic>
      <xdr:nvPicPr>
        <xdr:cNvPr id="4" name="6 Imagen"/>
        <xdr:cNvPicPr>
          <a:picLocks noChangeAspect="1"/>
        </xdr:cNvPicPr>
      </xdr:nvPicPr>
      <xdr:blipFill>
        <a:blip xmlns:r="http://schemas.openxmlformats.org/officeDocument/2006/relationships" r:embed="rId1"/>
        <a:stretch>
          <a:fillRect/>
        </a:stretch>
      </xdr:blipFill>
      <xdr:spPr>
        <a:xfrm>
          <a:off x="9467850" y="9525"/>
          <a:ext cx="1276350" cy="1314450"/>
        </a:xfrm>
        <a:prstGeom prst="rect">
          <a:avLst/>
        </a:prstGeom>
      </xdr:spPr>
    </xdr:pic>
    <xdr:clientData/>
  </xdr:twoCellAnchor>
  <xdr:twoCellAnchor editAs="oneCell">
    <xdr:from>
      <xdr:col>0</xdr:col>
      <xdr:colOff>133349</xdr:colOff>
      <xdr:row>0</xdr:row>
      <xdr:rowOff>0</xdr:rowOff>
    </xdr:from>
    <xdr:to>
      <xdr:col>2</xdr:col>
      <xdr:colOff>723899</xdr:colOff>
      <xdr:row>2</xdr:row>
      <xdr:rowOff>428625</xdr:rowOff>
    </xdr:to>
    <xdr:pic>
      <xdr:nvPicPr>
        <xdr:cNvPr id="7" name="Imagen 6"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133349" y="0"/>
          <a:ext cx="1228725" cy="130492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4</xdr:col>
      <xdr:colOff>28575</xdr:colOff>
      <xdr:row>0</xdr:row>
      <xdr:rowOff>0</xdr:rowOff>
    </xdr:from>
    <xdr:to>
      <xdr:col>4</xdr:col>
      <xdr:colOff>1304925</xdr:colOff>
      <xdr:row>4</xdr:row>
      <xdr:rowOff>0</xdr:rowOff>
    </xdr:to>
    <xdr:pic>
      <xdr:nvPicPr>
        <xdr:cNvPr id="7" name="6 Imagen"/>
        <xdr:cNvPicPr>
          <a:picLocks noChangeAspect="1"/>
        </xdr:cNvPicPr>
      </xdr:nvPicPr>
      <xdr:blipFill>
        <a:blip xmlns:r="http://schemas.openxmlformats.org/officeDocument/2006/relationships" r:embed="rId1"/>
        <a:stretch>
          <a:fillRect/>
        </a:stretch>
      </xdr:blipFill>
      <xdr:spPr>
        <a:xfrm>
          <a:off x="7200900" y="0"/>
          <a:ext cx="1276350" cy="1314450"/>
        </a:xfrm>
        <a:prstGeom prst="rect">
          <a:avLst/>
        </a:prstGeom>
      </xdr:spPr>
    </xdr:pic>
    <xdr:clientData/>
  </xdr:twoCellAnchor>
  <xdr:twoCellAnchor editAs="oneCell">
    <xdr:from>
      <xdr:col>1</xdr:col>
      <xdr:colOff>133351</xdr:colOff>
      <xdr:row>0</xdr:row>
      <xdr:rowOff>0</xdr:rowOff>
    </xdr:from>
    <xdr:to>
      <xdr:col>2</xdr:col>
      <xdr:colOff>1157750</xdr:colOff>
      <xdr:row>3</xdr:row>
      <xdr:rowOff>15386</xdr:rowOff>
    </xdr:to>
    <xdr:pic>
      <xdr:nvPicPr>
        <xdr:cNvPr id="6" name="Imagen 5"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70934" y="0"/>
          <a:ext cx="1341899" cy="1264219"/>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9525</xdr:colOff>
      <xdr:row>0</xdr:row>
      <xdr:rowOff>161925</xdr:rowOff>
    </xdr:from>
    <xdr:to>
      <xdr:col>4</xdr:col>
      <xdr:colOff>1371600</xdr:colOff>
      <xdr:row>3</xdr:row>
      <xdr:rowOff>33617</xdr:rowOff>
    </xdr:to>
    <xdr:sp macro="" textlink="">
      <xdr:nvSpPr>
        <xdr:cNvPr id="8" name="2 CuadroTexto"/>
        <xdr:cNvSpPr txBox="1"/>
      </xdr:nvSpPr>
      <xdr:spPr>
        <a:xfrm>
          <a:off x="143996" y="161925"/>
          <a:ext cx="9598398" cy="1126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SV" sz="2400">
              <a:solidFill>
                <a:srgbClr val="0000FF"/>
              </a:solidFill>
              <a:latin typeface="Aharoni" panose="02010803020104030203" pitchFamily="2" charset="-79"/>
              <a:cs typeface="Aharoni" panose="02010803020104030203" pitchFamily="2" charset="-79"/>
            </a:rPr>
            <a:t>ALCALDIA MUNICIPAL</a:t>
          </a:r>
          <a:r>
            <a:rPr lang="es-SV" sz="2400" baseline="0">
              <a:solidFill>
                <a:srgbClr val="0000FF"/>
              </a:solidFill>
              <a:latin typeface="Aharoni" panose="02010803020104030203" pitchFamily="2" charset="-79"/>
              <a:cs typeface="Aharoni" panose="02010803020104030203" pitchFamily="2" charset="-79"/>
            </a:rPr>
            <a:t> DE OSICALA</a:t>
          </a:r>
        </a:p>
        <a:p>
          <a:pPr algn="ctr"/>
          <a:r>
            <a:rPr lang="es-SV" sz="1600" b="0" baseline="0">
              <a:solidFill>
                <a:srgbClr val="0000FF"/>
              </a:solidFill>
              <a:latin typeface="Aharoni" panose="02010803020104030203" pitchFamily="2" charset="-79"/>
              <a:cs typeface="Aharoni" panose="02010803020104030203" pitchFamily="2" charset="-79"/>
            </a:rPr>
            <a:t>DEPARTAMENTO DE MORAZAN</a:t>
          </a:r>
        </a:p>
        <a:p>
          <a:pPr algn="ctr"/>
          <a:r>
            <a:rPr lang="es-SV" sz="1400" b="0" baseline="0">
              <a:solidFill>
                <a:srgbClr val="0000FF"/>
              </a:solidFill>
              <a:latin typeface="Aharoni" panose="02010803020104030203" pitchFamily="2" charset="-79"/>
              <a:cs typeface="Aharoni" panose="02010803020104030203" pitchFamily="2" charset="-79"/>
            </a:rPr>
            <a:t>EL SALVADOR C.A.</a:t>
          </a:r>
        </a:p>
        <a:p>
          <a:pPr algn="ctr"/>
          <a:r>
            <a:rPr lang="es-SV" sz="1800" baseline="0">
              <a:solidFill>
                <a:srgbClr val="0000FF"/>
              </a:solidFill>
              <a:latin typeface="Aharoni" panose="02010803020104030203" pitchFamily="2" charset="-79"/>
              <a:cs typeface="Aharoni" panose="02010803020104030203" pitchFamily="2" charset="-79"/>
            </a:rPr>
            <a:t>TELEFONO: </a:t>
          </a:r>
          <a:r>
            <a:rPr lang="es-SV" sz="1800" b="1" baseline="0">
              <a:solidFill>
                <a:srgbClr val="0000FF"/>
              </a:solidFill>
              <a:latin typeface="Arial" panose="020B0604020202020204" pitchFamily="34" charset="0"/>
              <a:cs typeface="Arial" panose="020B0604020202020204" pitchFamily="34" charset="0"/>
            </a:rPr>
            <a:t>2645-0500</a:t>
          </a:r>
          <a:endParaRPr lang="es-SV" sz="1800" b="1">
            <a:solidFill>
              <a:srgbClr val="0000FF"/>
            </a:solidFill>
            <a:latin typeface="Arial" panose="020B0604020202020204" pitchFamily="34" charset="0"/>
            <a:cs typeface="Arial" panose="020B0604020202020204" pitchFamily="34" charset="0"/>
          </a:endParaRPr>
        </a:p>
      </xdr:txBody>
    </xdr:sp>
    <xdr:clientData/>
  </xdr:twoCellAnchor>
</xdr:wsDr>
</file>

<file path=xl/drawings/drawing38.xml><?xml version="1.0" encoding="utf-8"?>
<xdr:wsDr xmlns:xdr="http://schemas.openxmlformats.org/drawingml/2006/spreadsheetDrawing" xmlns:a="http://schemas.openxmlformats.org/drawingml/2006/main">
  <xdr:twoCellAnchor editAs="oneCell">
    <xdr:from>
      <xdr:col>7</xdr:col>
      <xdr:colOff>355662</xdr:colOff>
      <xdr:row>0</xdr:row>
      <xdr:rowOff>0</xdr:rowOff>
    </xdr:from>
    <xdr:to>
      <xdr:col>8</xdr:col>
      <xdr:colOff>631933</xdr:colOff>
      <xdr:row>3</xdr:row>
      <xdr:rowOff>336030</xdr:rowOff>
    </xdr:to>
    <xdr:pic>
      <xdr:nvPicPr>
        <xdr:cNvPr id="2" name="4 Imagen"/>
        <xdr:cNvPicPr>
          <a:picLocks noChangeAspect="1"/>
        </xdr:cNvPicPr>
      </xdr:nvPicPr>
      <xdr:blipFill>
        <a:blip xmlns:r="http://schemas.openxmlformats.org/officeDocument/2006/relationships" r:embed="rId1"/>
        <a:stretch>
          <a:fillRect/>
        </a:stretch>
      </xdr:blipFill>
      <xdr:spPr>
        <a:xfrm>
          <a:off x="6023037" y="0"/>
          <a:ext cx="1047796" cy="1145655"/>
        </a:xfrm>
        <a:prstGeom prst="rect">
          <a:avLst/>
        </a:prstGeom>
      </xdr:spPr>
    </xdr:pic>
    <xdr:clientData/>
  </xdr:twoCellAnchor>
  <xdr:twoCellAnchor editAs="oneCell">
    <xdr:from>
      <xdr:col>1</xdr:col>
      <xdr:colOff>0</xdr:colOff>
      <xdr:row>0</xdr:row>
      <xdr:rowOff>0</xdr:rowOff>
    </xdr:from>
    <xdr:to>
      <xdr:col>3</xdr:col>
      <xdr:colOff>97955</xdr:colOff>
      <xdr:row>3</xdr:row>
      <xdr:rowOff>334051</xdr:rowOff>
    </xdr:to>
    <xdr:pic>
      <xdr:nvPicPr>
        <xdr:cNvPr id="3" name="Imagen 2"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69505" cy="114367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7</xdr:col>
      <xdr:colOff>348155</xdr:colOff>
      <xdr:row>0</xdr:row>
      <xdr:rowOff>19707</xdr:rowOff>
    </xdr:from>
    <xdr:to>
      <xdr:col>8</xdr:col>
      <xdr:colOff>538655</xdr:colOff>
      <xdr:row>3</xdr:row>
      <xdr:rowOff>352247</xdr:rowOff>
    </xdr:to>
    <xdr:pic>
      <xdr:nvPicPr>
        <xdr:cNvPr id="2" name="4 Imagen"/>
        <xdr:cNvPicPr>
          <a:picLocks noChangeAspect="1"/>
        </xdr:cNvPicPr>
      </xdr:nvPicPr>
      <xdr:blipFill>
        <a:blip xmlns:r="http://schemas.openxmlformats.org/officeDocument/2006/relationships" r:embed="rId1"/>
        <a:stretch>
          <a:fillRect/>
        </a:stretch>
      </xdr:blipFill>
      <xdr:spPr>
        <a:xfrm>
          <a:off x="6244130" y="19707"/>
          <a:ext cx="990600" cy="1142165"/>
        </a:xfrm>
        <a:prstGeom prst="rect">
          <a:avLst/>
        </a:prstGeom>
      </xdr:spPr>
    </xdr:pic>
    <xdr:clientData/>
  </xdr:twoCellAnchor>
  <xdr:twoCellAnchor editAs="oneCell">
    <xdr:from>
      <xdr:col>1</xdr:col>
      <xdr:colOff>0</xdr:colOff>
      <xdr:row>0</xdr:row>
      <xdr:rowOff>0</xdr:rowOff>
    </xdr:from>
    <xdr:to>
      <xdr:col>3</xdr:col>
      <xdr:colOff>97955</xdr:colOff>
      <xdr:row>3</xdr:row>
      <xdr:rowOff>334051</xdr:rowOff>
    </xdr:to>
    <xdr:pic>
      <xdr:nvPicPr>
        <xdr:cNvPr id="3" name="Imagen 2"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69505" cy="114367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381000</xdr:colOff>
      <xdr:row>0</xdr:row>
      <xdr:rowOff>19707</xdr:rowOff>
    </xdr:from>
    <xdr:to>
      <xdr:col>8</xdr:col>
      <xdr:colOff>632100</xdr:colOff>
      <xdr:row>3</xdr:row>
      <xdr:rowOff>303880</xdr:rowOff>
    </xdr:to>
    <xdr:pic>
      <xdr:nvPicPr>
        <xdr:cNvPr id="5" name="4 Imagen"/>
        <xdr:cNvPicPr>
          <a:picLocks noChangeAspect="1"/>
        </xdr:cNvPicPr>
      </xdr:nvPicPr>
      <xdr:blipFill>
        <a:blip xmlns:r="http://schemas.openxmlformats.org/officeDocument/2006/relationships" r:embed="rId1"/>
        <a:stretch>
          <a:fillRect/>
        </a:stretch>
      </xdr:blipFill>
      <xdr:spPr>
        <a:xfrm>
          <a:off x="5892362" y="19707"/>
          <a:ext cx="1070741" cy="1072449"/>
        </a:xfrm>
        <a:prstGeom prst="rect">
          <a:avLst/>
        </a:prstGeom>
      </xdr:spPr>
    </xdr:pic>
    <xdr:clientData/>
  </xdr:twoCellAnchor>
  <xdr:twoCellAnchor editAs="oneCell">
    <xdr:from>
      <xdr:col>1</xdr:col>
      <xdr:colOff>0</xdr:colOff>
      <xdr:row>0</xdr:row>
      <xdr:rowOff>0</xdr:rowOff>
    </xdr:from>
    <xdr:to>
      <xdr:col>3</xdr:col>
      <xdr:colOff>87583</xdr:colOff>
      <xdr:row>4</xdr:row>
      <xdr:rowOff>5603</xdr:rowOff>
    </xdr:to>
    <xdr:pic>
      <xdr:nvPicPr>
        <xdr:cNvPr id="6" name="Imagen 5"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40105" y="0"/>
          <a:ext cx="1070162" cy="114860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7</xdr:col>
      <xdr:colOff>355662</xdr:colOff>
      <xdr:row>0</xdr:row>
      <xdr:rowOff>0</xdr:rowOff>
    </xdr:from>
    <xdr:to>
      <xdr:col>8</xdr:col>
      <xdr:colOff>544848</xdr:colOff>
      <xdr:row>3</xdr:row>
      <xdr:rowOff>336030</xdr:rowOff>
    </xdr:to>
    <xdr:pic>
      <xdr:nvPicPr>
        <xdr:cNvPr id="2" name="4 Imagen"/>
        <xdr:cNvPicPr>
          <a:picLocks noChangeAspect="1"/>
        </xdr:cNvPicPr>
      </xdr:nvPicPr>
      <xdr:blipFill>
        <a:blip xmlns:r="http://schemas.openxmlformats.org/officeDocument/2006/relationships" r:embed="rId1"/>
        <a:stretch>
          <a:fillRect/>
        </a:stretch>
      </xdr:blipFill>
      <xdr:spPr>
        <a:xfrm>
          <a:off x="6023037" y="0"/>
          <a:ext cx="1047796" cy="1145655"/>
        </a:xfrm>
        <a:prstGeom prst="rect">
          <a:avLst/>
        </a:prstGeom>
      </xdr:spPr>
    </xdr:pic>
    <xdr:clientData/>
  </xdr:twoCellAnchor>
  <xdr:twoCellAnchor editAs="oneCell">
    <xdr:from>
      <xdr:col>1</xdr:col>
      <xdr:colOff>0</xdr:colOff>
      <xdr:row>0</xdr:row>
      <xdr:rowOff>0</xdr:rowOff>
    </xdr:from>
    <xdr:to>
      <xdr:col>3</xdr:col>
      <xdr:colOff>97955</xdr:colOff>
      <xdr:row>3</xdr:row>
      <xdr:rowOff>334051</xdr:rowOff>
    </xdr:to>
    <xdr:pic>
      <xdr:nvPicPr>
        <xdr:cNvPr id="3" name="Imagen 2"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69505" cy="114367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7</xdr:col>
      <xdr:colOff>355662</xdr:colOff>
      <xdr:row>0</xdr:row>
      <xdr:rowOff>0</xdr:rowOff>
    </xdr:from>
    <xdr:to>
      <xdr:col>8</xdr:col>
      <xdr:colOff>631933</xdr:colOff>
      <xdr:row>3</xdr:row>
      <xdr:rowOff>336030</xdr:rowOff>
    </xdr:to>
    <xdr:pic>
      <xdr:nvPicPr>
        <xdr:cNvPr id="2" name="4 Imagen"/>
        <xdr:cNvPicPr>
          <a:picLocks noChangeAspect="1"/>
        </xdr:cNvPicPr>
      </xdr:nvPicPr>
      <xdr:blipFill>
        <a:blip xmlns:r="http://schemas.openxmlformats.org/officeDocument/2006/relationships" r:embed="rId1"/>
        <a:stretch>
          <a:fillRect/>
        </a:stretch>
      </xdr:blipFill>
      <xdr:spPr>
        <a:xfrm>
          <a:off x="6023037" y="0"/>
          <a:ext cx="1047796" cy="1145655"/>
        </a:xfrm>
        <a:prstGeom prst="rect">
          <a:avLst/>
        </a:prstGeom>
      </xdr:spPr>
    </xdr:pic>
    <xdr:clientData/>
  </xdr:twoCellAnchor>
  <xdr:twoCellAnchor editAs="oneCell">
    <xdr:from>
      <xdr:col>1</xdr:col>
      <xdr:colOff>0</xdr:colOff>
      <xdr:row>0</xdr:row>
      <xdr:rowOff>0</xdr:rowOff>
    </xdr:from>
    <xdr:to>
      <xdr:col>3</xdr:col>
      <xdr:colOff>97955</xdr:colOff>
      <xdr:row>3</xdr:row>
      <xdr:rowOff>334051</xdr:rowOff>
    </xdr:to>
    <xdr:pic>
      <xdr:nvPicPr>
        <xdr:cNvPr id="3" name="Imagen 2"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69505" cy="114367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7</xdr:col>
      <xdr:colOff>355662</xdr:colOff>
      <xdr:row>0</xdr:row>
      <xdr:rowOff>0</xdr:rowOff>
    </xdr:from>
    <xdr:to>
      <xdr:col>8</xdr:col>
      <xdr:colOff>631933</xdr:colOff>
      <xdr:row>3</xdr:row>
      <xdr:rowOff>336030</xdr:rowOff>
    </xdr:to>
    <xdr:pic>
      <xdr:nvPicPr>
        <xdr:cNvPr id="2" name="4 Imagen"/>
        <xdr:cNvPicPr>
          <a:picLocks noChangeAspect="1"/>
        </xdr:cNvPicPr>
      </xdr:nvPicPr>
      <xdr:blipFill>
        <a:blip xmlns:r="http://schemas.openxmlformats.org/officeDocument/2006/relationships" r:embed="rId1"/>
        <a:stretch>
          <a:fillRect/>
        </a:stretch>
      </xdr:blipFill>
      <xdr:spPr>
        <a:xfrm>
          <a:off x="6023037" y="0"/>
          <a:ext cx="1047796" cy="1145655"/>
        </a:xfrm>
        <a:prstGeom prst="rect">
          <a:avLst/>
        </a:prstGeom>
      </xdr:spPr>
    </xdr:pic>
    <xdr:clientData/>
  </xdr:twoCellAnchor>
  <xdr:twoCellAnchor editAs="oneCell">
    <xdr:from>
      <xdr:col>1</xdr:col>
      <xdr:colOff>0</xdr:colOff>
      <xdr:row>0</xdr:row>
      <xdr:rowOff>0</xdr:rowOff>
    </xdr:from>
    <xdr:to>
      <xdr:col>3</xdr:col>
      <xdr:colOff>97955</xdr:colOff>
      <xdr:row>3</xdr:row>
      <xdr:rowOff>334051</xdr:rowOff>
    </xdr:to>
    <xdr:pic>
      <xdr:nvPicPr>
        <xdr:cNvPr id="3" name="Imagen 2"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69505" cy="114367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7</xdr:col>
      <xdr:colOff>355662</xdr:colOff>
      <xdr:row>0</xdr:row>
      <xdr:rowOff>0</xdr:rowOff>
    </xdr:from>
    <xdr:to>
      <xdr:col>8</xdr:col>
      <xdr:colOff>631933</xdr:colOff>
      <xdr:row>3</xdr:row>
      <xdr:rowOff>336030</xdr:rowOff>
    </xdr:to>
    <xdr:pic>
      <xdr:nvPicPr>
        <xdr:cNvPr id="2" name="4 Imagen"/>
        <xdr:cNvPicPr>
          <a:picLocks noChangeAspect="1"/>
        </xdr:cNvPicPr>
      </xdr:nvPicPr>
      <xdr:blipFill>
        <a:blip xmlns:r="http://schemas.openxmlformats.org/officeDocument/2006/relationships" r:embed="rId1"/>
        <a:stretch>
          <a:fillRect/>
        </a:stretch>
      </xdr:blipFill>
      <xdr:spPr>
        <a:xfrm>
          <a:off x="6080187" y="0"/>
          <a:ext cx="1047796" cy="1145655"/>
        </a:xfrm>
        <a:prstGeom prst="rect">
          <a:avLst/>
        </a:prstGeom>
      </xdr:spPr>
    </xdr:pic>
    <xdr:clientData/>
  </xdr:twoCellAnchor>
  <xdr:twoCellAnchor editAs="oneCell">
    <xdr:from>
      <xdr:col>1</xdr:col>
      <xdr:colOff>0</xdr:colOff>
      <xdr:row>0</xdr:row>
      <xdr:rowOff>0</xdr:rowOff>
    </xdr:from>
    <xdr:to>
      <xdr:col>3</xdr:col>
      <xdr:colOff>97955</xdr:colOff>
      <xdr:row>3</xdr:row>
      <xdr:rowOff>334051</xdr:rowOff>
    </xdr:to>
    <xdr:pic>
      <xdr:nvPicPr>
        <xdr:cNvPr id="3" name="Imagen 2"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69505" cy="114367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7</xdr:col>
      <xdr:colOff>355662</xdr:colOff>
      <xdr:row>0</xdr:row>
      <xdr:rowOff>0</xdr:rowOff>
    </xdr:from>
    <xdr:to>
      <xdr:col>8</xdr:col>
      <xdr:colOff>631933</xdr:colOff>
      <xdr:row>3</xdr:row>
      <xdr:rowOff>336030</xdr:rowOff>
    </xdr:to>
    <xdr:pic>
      <xdr:nvPicPr>
        <xdr:cNvPr id="2" name="4 Imagen"/>
        <xdr:cNvPicPr>
          <a:picLocks noChangeAspect="1"/>
        </xdr:cNvPicPr>
      </xdr:nvPicPr>
      <xdr:blipFill>
        <a:blip xmlns:r="http://schemas.openxmlformats.org/officeDocument/2006/relationships" r:embed="rId1"/>
        <a:stretch>
          <a:fillRect/>
        </a:stretch>
      </xdr:blipFill>
      <xdr:spPr>
        <a:xfrm>
          <a:off x="6023037" y="0"/>
          <a:ext cx="1047796" cy="1145655"/>
        </a:xfrm>
        <a:prstGeom prst="rect">
          <a:avLst/>
        </a:prstGeom>
      </xdr:spPr>
    </xdr:pic>
    <xdr:clientData/>
  </xdr:twoCellAnchor>
  <xdr:twoCellAnchor editAs="oneCell">
    <xdr:from>
      <xdr:col>1</xdr:col>
      <xdr:colOff>0</xdr:colOff>
      <xdr:row>0</xdr:row>
      <xdr:rowOff>0</xdr:rowOff>
    </xdr:from>
    <xdr:to>
      <xdr:col>3</xdr:col>
      <xdr:colOff>97955</xdr:colOff>
      <xdr:row>3</xdr:row>
      <xdr:rowOff>334051</xdr:rowOff>
    </xdr:to>
    <xdr:pic>
      <xdr:nvPicPr>
        <xdr:cNvPr id="3" name="Imagen 2"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69505" cy="114367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7</xdr:col>
      <xdr:colOff>355662</xdr:colOff>
      <xdr:row>0</xdr:row>
      <xdr:rowOff>0</xdr:rowOff>
    </xdr:from>
    <xdr:to>
      <xdr:col>8</xdr:col>
      <xdr:colOff>631933</xdr:colOff>
      <xdr:row>3</xdr:row>
      <xdr:rowOff>336030</xdr:rowOff>
    </xdr:to>
    <xdr:pic>
      <xdr:nvPicPr>
        <xdr:cNvPr id="2" name="4 Imagen"/>
        <xdr:cNvPicPr>
          <a:picLocks noChangeAspect="1"/>
        </xdr:cNvPicPr>
      </xdr:nvPicPr>
      <xdr:blipFill>
        <a:blip xmlns:r="http://schemas.openxmlformats.org/officeDocument/2006/relationships" r:embed="rId1"/>
        <a:stretch>
          <a:fillRect/>
        </a:stretch>
      </xdr:blipFill>
      <xdr:spPr>
        <a:xfrm>
          <a:off x="6080187" y="0"/>
          <a:ext cx="1047796" cy="1145655"/>
        </a:xfrm>
        <a:prstGeom prst="rect">
          <a:avLst/>
        </a:prstGeom>
      </xdr:spPr>
    </xdr:pic>
    <xdr:clientData/>
  </xdr:twoCellAnchor>
  <xdr:twoCellAnchor editAs="oneCell">
    <xdr:from>
      <xdr:col>1</xdr:col>
      <xdr:colOff>0</xdr:colOff>
      <xdr:row>0</xdr:row>
      <xdr:rowOff>0</xdr:rowOff>
    </xdr:from>
    <xdr:to>
      <xdr:col>3</xdr:col>
      <xdr:colOff>97955</xdr:colOff>
      <xdr:row>3</xdr:row>
      <xdr:rowOff>334051</xdr:rowOff>
    </xdr:to>
    <xdr:pic>
      <xdr:nvPicPr>
        <xdr:cNvPr id="3" name="Imagen 2"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69505" cy="114367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7</xdr:col>
      <xdr:colOff>355662</xdr:colOff>
      <xdr:row>0</xdr:row>
      <xdr:rowOff>0</xdr:rowOff>
    </xdr:from>
    <xdr:to>
      <xdr:col>8</xdr:col>
      <xdr:colOff>631933</xdr:colOff>
      <xdr:row>3</xdr:row>
      <xdr:rowOff>336030</xdr:rowOff>
    </xdr:to>
    <xdr:pic>
      <xdr:nvPicPr>
        <xdr:cNvPr id="2" name="4 Imagen"/>
        <xdr:cNvPicPr>
          <a:picLocks noChangeAspect="1"/>
        </xdr:cNvPicPr>
      </xdr:nvPicPr>
      <xdr:blipFill>
        <a:blip xmlns:r="http://schemas.openxmlformats.org/officeDocument/2006/relationships" r:embed="rId1"/>
        <a:stretch>
          <a:fillRect/>
        </a:stretch>
      </xdr:blipFill>
      <xdr:spPr>
        <a:xfrm>
          <a:off x="6080187" y="0"/>
          <a:ext cx="1047796" cy="1145655"/>
        </a:xfrm>
        <a:prstGeom prst="rect">
          <a:avLst/>
        </a:prstGeom>
      </xdr:spPr>
    </xdr:pic>
    <xdr:clientData/>
  </xdr:twoCellAnchor>
  <xdr:twoCellAnchor editAs="oneCell">
    <xdr:from>
      <xdr:col>1</xdr:col>
      <xdr:colOff>0</xdr:colOff>
      <xdr:row>0</xdr:row>
      <xdr:rowOff>0</xdr:rowOff>
    </xdr:from>
    <xdr:to>
      <xdr:col>3</xdr:col>
      <xdr:colOff>97955</xdr:colOff>
      <xdr:row>3</xdr:row>
      <xdr:rowOff>334051</xdr:rowOff>
    </xdr:to>
    <xdr:pic>
      <xdr:nvPicPr>
        <xdr:cNvPr id="3" name="Imagen 2"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69505" cy="114367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7</xdr:col>
      <xdr:colOff>355662</xdr:colOff>
      <xdr:row>0</xdr:row>
      <xdr:rowOff>0</xdr:rowOff>
    </xdr:from>
    <xdr:to>
      <xdr:col>8</xdr:col>
      <xdr:colOff>631933</xdr:colOff>
      <xdr:row>3</xdr:row>
      <xdr:rowOff>336030</xdr:rowOff>
    </xdr:to>
    <xdr:pic>
      <xdr:nvPicPr>
        <xdr:cNvPr id="2" name="4 Imagen"/>
        <xdr:cNvPicPr>
          <a:picLocks noChangeAspect="1"/>
        </xdr:cNvPicPr>
      </xdr:nvPicPr>
      <xdr:blipFill>
        <a:blip xmlns:r="http://schemas.openxmlformats.org/officeDocument/2006/relationships" r:embed="rId1"/>
        <a:stretch>
          <a:fillRect/>
        </a:stretch>
      </xdr:blipFill>
      <xdr:spPr>
        <a:xfrm>
          <a:off x="6080187" y="0"/>
          <a:ext cx="1047796" cy="1145655"/>
        </a:xfrm>
        <a:prstGeom prst="rect">
          <a:avLst/>
        </a:prstGeom>
      </xdr:spPr>
    </xdr:pic>
    <xdr:clientData/>
  </xdr:twoCellAnchor>
  <xdr:twoCellAnchor editAs="oneCell">
    <xdr:from>
      <xdr:col>1</xdr:col>
      <xdr:colOff>0</xdr:colOff>
      <xdr:row>0</xdr:row>
      <xdr:rowOff>0</xdr:rowOff>
    </xdr:from>
    <xdr:to>
      <xdr:col>3</xdr:col>
      <xdr:colOff>97955</xdr:colOff>
      <xdr:row>3</xdr:row>
      <xdr:rowOff>334051</xdr:rowOff>
    </xdr:to>
    <xdr:pic>
      <xdr:nvPicPr>
        <xdr:cNvPr id="3" name="Imagen 2"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69505" cy="114367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7</xdr:col>
      <xdr:colOff>355662</xdr:colOff>
      <xdr:row>0</xdr:row>
      <xdr:rowOff>0</xdr:rowOff>
    </xdr:from>
    <xdr:to>
      <xdr:col>8</xdr:col>
      <xdr:colOff>631933</xdr:colOff>
      <xdr:row>3</xdr:row>
      <xdr:rowOff>336030</xdr:rowOff>
    </xdr:to>
    <xdr:pic>
      <xdr:nvPicPr>
        <xdr:cNvPr id="2" name="4 Imagen"/>
        <xdr:cNvPicPr>
          <a:picLocks noChangeAspect="1"/>
        </xdr:cNvPicPr>
      </xdr:nvPicPr>
      <xdr:blipFill>
        <a:blip xmlns:r="http://schemas.openxmlformats.org/officeDocument/2006/relationships" r:embed="rId1"/>
        <a:stretch>
          <a:fillRect/>
        </a:stretch>
      </xdr:blipFill>
      <xdr:spPr>
        <a:xfrm>
          <a:off x="6080187" y="0"/>
          <a:ext cx="1047796" cy="1145655"/>
        </a:xfrm>
        <a:prstGeom prst="rect">
          <a:avLst/>
        </a:prstGeom>
      </xdr:spPr>
    </xdr:pic>
    <xdr:clientData/>
  </xdr:twoCellAnchor>
  <xdr:twoCellAnchor editAs="oneCell">
    <xdr:from>
      <xdr:col>1</xdr:col>
      <xdr:colOff>0</xdr:colOff>
      <xdr:row>0</xdr:row>
      <xdr:rowOff>0</xdr:rowOff>
    </xdr:from>
    <xdr:to>
      <xdr:col>3</xdr:col>
      <xdr:colOff>97955</xdr:colOff>
      <xdr:row>3</xdr:row>
      <xdr:rowOff>334051</xdr:rowOff>
    </xdr:to>
    <xdr:pic>
      <xdr:nvPicPr>
        <xdr:cNvPr id="3" name="Imagen 2"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69505" cy="114367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7</xdr:col>
      <xdr:colOff>355662</xdr:colOff>
      <xdr:row>0</xdr:row>
      <xdr:rowOff>0</xdr:rowOff>
    </xdr:from>
    <xdr:to>
      <xdr:col>8</xdr:col>
      <xdr:colOff>631933</xdr:colOff>
      <xdr:row>3</xdr:row>
      <xdr:rowOff>336030</xdr:rowOff>
    </xdr:to>
    <xdr:pic>
      <xdr:nvPicPr>
        <xdr:cNvPr id="2" name="4 Imagen"/>
        <xdr:cNvPicPr>
          <a:picLocks noChangeAspect="1"/>
        </xdr:cNvPicPr>
      </xdr:nvPicPr>
      <xdr:blipFill>
        <a:blip xmlns:r="http://schemas.openxmlformats.org/officeDocument/2006/relationships" r:embed="rId1"/>
        <a:stretch>
          <a:fillRect/>
        </a:stretch>
      </xdr:blipFill>
      <xdr:spPr>
        <a:xfrm>
          <a:off x="6080187" y="0"/>
          <a:ext cx="1047796" cy="1145655"/>
        </a:xfrm>
        <a:prstGeom prst="rect">
          <a:avLst/>
        </a:prstGeom>
      </xdr:spPr>
    </xdr:pic>
    <xdr:clientData/>
  </xdr:twoCellAnchor>
  <xdr:twoCellAnchor editAs="oneCell">
    <xdr:from>
      <xdr:col>1</xdr:col>
      <xdr:colOff>0</xdr:colOff>
      <xdr:row>0</xdr:row>
      <xdr:rowOff>0</xdr:rowOff>
    </xdr:from>
    <xdr:to>
      <xdr:col>3</xdr:col>
      <xdr:colOff>97955</xdr:colOff>
      <xdr:row>3</xdr:row>
      <xdr:rowOff>334051</xdr:rowOff>
    </xdr:to>
    <xdr:pic>
      <xdr:nvPicPr>
        <xdr:cNvPr id="3" name="Imagen 2"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69505" cy="114367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381000</xdr:colOff>
      <xdr:row>0</xdr:row>
      <xdr:rowOff>19707</xdr:rowOff>
    </xdr:from>
    <xdr:to>
      <xdr:col>8</xdr:col>
      <xdr:colOff>632100</xdr:colOff>
      <xdr:row>3</xdr:row>
      <xdr:rowOff>303880</xdr:rowOff>
    </xdr:to>
    <xdr:pic>
      <xdr:nvPicPr>
        <xdr:cNvPr id="4" name="4 Imagen"/>
        <xdr:cNvPicPr>
          <a:picLocks noChangeAspect="1"/>
        </xdr:cNvPicPr>
      </xdr:nvPicPr>
      <xdr:blipFill>
        <a:blip xmlns:r="http://schemas.openxmlformats.org/officeDocument/2006/relationships" r:embed="rId1"/>
        <a:stretch>
          <a:fillRect/>
        </a:stretch>
      </xdr:blipFill>
      <xdr:spPr>
        <a:xfrm>
          <a:off x="5934075" y="19707"/>
          <a:ext cx="1079775" cy="1074748"/>
        </a:xfrm>
        <a:prstGeom prst="rect">
          <a:avLst/>
        </a:prstGeom>
      </xdr:spPr>
    </xdr:pic>
    <xdr:clientData/>
  </xdr:twoCellAnchor>
  <xdr:twoCellAnchor editAs="oneCell">
    <xdr:from>
      <xdr:col>1</xdr:col>
      <xdr:colOff>0</xdr:colOff>
      <xdr:row>0</xdr:row>
      <xdr:rowOff>0</xdr:rowOff>
    </xdr:from>
    <xdr:to>
      <xdr:col>3</xdr:col>
      <xdr:colOff>87583</xdr:colOff>
      <xdr:row>4</xdr:row>
      <xdr:rowOff>5603</xdr:rowOff>
    </xdr:to>
    <xdr:pic>
      <xdr:nvPicPr>
        <xdr:cNvPr id="5" name="Imagen 4"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38100" y="0"/>
          <a:ext cx="1068658" cy="114860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381000</xdr:colOff>
      <xdr:row>0</xdr:row>
      <xdr:rowOff>19707</xdr:rowOff>
    </xdr:from>
    <xdr:to>
      <xdr:col>8</xdr:col>
      <xdr:colOff>632100</xdr:colOff>
      <xdr:row>3</xdr:row>
      <xdr:rowOff>303880</xdr:rowOff>
    </xdr:to>
    <xdr:pic>
      <xdr:nvPicPr>
        <xdr:cNvPr id="4" name="4 Imagen"/>
        <xdr:cNvPicPr>
          <a:picLocks noChangeAspect="1"/>
        </xdr:cNvPicPr>
      </xdr:nvPicPr>
      <xdr:blipFill>
        <a:blip xmlns:r="http://schemas.openxmlformats.org/officeDocument/2006/relationships" r:embed="rId1"/>
        <a:stretch>
          <a:fillRect/>
        </a:stretch>
      </xdr:blipFill>
      <xdr:spPr>
        <a:xfrm>
          <a:off x="5934075" y="19707"/>
          <a:ext cx="1079775" cy="1074748"/>
        </a:xfrm>
        <a:prstGeom prst="rect">
          <a:avLst/>
        </a:prstGeom>
      </xdr:spPr>
    </xdr:pic>
    <xdr:clientData/>
  </xdr:twoCellAnchor>
  <xdr:twoCellAnchor editAs="oneCell">
    <xdr:from>
      <xdr:col>1</xdr:col>
      <xdr:colOff>0</xdr:colOff>
      <xdr:row>0</xdr:row>
      <xdr:rowOff>0</xdr:rowOff>
    </xdr:from>
    <xdr:to>
      <xdr:col>3</xdr:col>
      <xdr:colOff>87583</xdr:colOff>
      <xdr:row>4</xdr:row>
      <xdr:rowOff>5603</xdr:rowOff>
    </xdr:to>
    <xdr:pic>
      <xdr:nvPicPr>
        <xdr:cNvPr id="5" name="Imagen 4"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38100" y="0"/>
          <a:ext cx="1068658" cy="114860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381000</xdr:colOff>
      <xdr:row>0</xdr:row>
      <xdr:rowOff>19707</xdr:rowOff>
    </xdr:from>
    <xdr:to>
      <xdr:col>8</xdr:col>
      <xdr:colOff>632100</xdr:colOff>
      <xdr:row>3</xdr:row>
      <xdr:rowOff>303880</xdr:rowOff>
    </xdr:to>
    <xdr:pic>
      <xdr:nvPicPr>
        <xdr:cNvPr id="4" name="4 Imagen"/>
        <xdr:cNvPicPr>
          <a:picLocks noChangeAspect="1"/>
        </xdr:cNvPicPr>
      </xdr:nvPicPr>
      <xdr:blipFill>
        <a:blip xmlns:r="http://schemas.openxmlformats.org/officeDocument/2006/relationships" r:embed="rId1"/>
        <a:stretch>
          <a:fillRect/>
        </a:stretch>
      </xdr:blipFill>
      <xdr:spPr>
        <a:xfrm>
          <a:off x="5934075" y="19707"/>
          <a:ext cx="1079775" cy="1074748"/>
        </a:xfrm>
        <a:prstGeom prst="rect">
          <a:avLst/>
        </a:prstGeom>
      </xdr:spPr>
    </xdr:pic>
    <xdr:clientData/>
  </xdr:twoCellAnchor>
  <xdr:twoCellAnchor editAs="oneCell">
    <xdr:from>
      <xdr:col>1</xdr:col>
      <xdr:colOff>0</xdr:colOff>
      <xdr:row>0</xdr:row>
      <xdr:rowOff>0</xdr:rowOff>
    </xdr:from>
    <xdr:to>
      <xdr:col>3</xdr:col>
      <xdr:colOff>87583</xdr:colOff>
      <xdr:row>4</xdr:row>
      <xdr:rowOff>5603</xdr:rowOff>
    </xdr:to>
    <xdr:pic>
      <xdr:nvPicPr>
        <xdr:cNvPr id="5" name="Imagen 4"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38100" y="0"/>
          <a:ext cx="1068658" cy="114860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381000</xdr:colOff>
      <xdr:row>0</xdr:row>
      <xdr:rowOff>19707</xdr:rowOff>
    </xdr:from>
    <xdr:to>
      <xdr:col>8</xdr:col>
      <xdr:colOff>632100</xdr:colOff>
      <xdr:row>3</xdr:row>
      <xdr:rowOff>303880</xdr:rowOff>
    </xdr:to>
    <xdr:pic>
      <xdr:nvPicPr>
        <xdr:cNvPr id="4" name="4 Imagen"/>
        <xdr:cNvPicPr>
          <a:picLocks noChangeAspect="1"/>
        </xdr:cNvPicPr>
      </xdr:nvPicPr>
      <xdr:blipFill>
        <a:blip xmlns:r="http://schemas.openxmlformats.org/officeDocument/2006/relationships" r:embed="rId1"/>
        <a:stretch>
          <a:fillRect/>
        </a:stretch>
      </xdr:blipFill>
      <xdr:spPr>
        <a:xfrm>
          <a:off x="5934075" y="19707"/>
          <a:ext cx="1079775" cy="1074748"/>
        </a:xfrm>
        <a:prstGeom prst="rect">
          <a:avLst/>
        </a:prstGeom>
      </xdr:spPr>
    </xdr:pic>
    <xdr:clientData/>
  </xdr:twoCellAnchor>
  <xdr:twoCellAnchor editAs="oneCell">
    <xdr:from>
      <xdr:col>1</xdr:col>
      <xdr:colOff>0</xdr:colOff>
      <xdr:row>0</xdr:row>
      <xdr:rowOff>0</xdr:rowOff>
    </xdr:from>
    <xdr:to>
      <xdr:col>3</xdr:col>
      <xdr:colOff>87583</xdr:colOff>
      <xdr:row>4</xdr:row>
      <xdr:rowOff>5603</xdr:rowOff>
    </xdr:to>
    <xdr:pic>
      <xdr:nvPicPr>
        <xdr:cNvPr id="5" name="Imagen 4"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38100" y="0"/>
          <a:ext cx="1068658" cy="114860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348155</xdr:colOff>
      <xdr:row>0</xdr:row>
      <xdr:rowOff>19707</xdr:rowOff>
    </xdr:from>
    <xdr:to>
      <xdr:col>8</xdr:col>
      <xdr:colOff>452643</xdr:colOff>
      <xdr:row>4</xdr:row>
      <xdr:rowOff>1013</xdr:rowOff>
    </xdr:to>
    <xdr:pic>
      <xdr:nvPicPr>
        <xdr:cNvPr id="4" name="4 Imagen"/>
        <xdr:cNvPicPr>
          <a:picLocks noChangeAspect="1"/>
        </xdr:cNvPicPr>
      </xdr:nvPicPr>
      <xdr:blipFill>
        <a:blip xmlns:r="http://schemas.openxmlformats.org/officeDocument/2006/relationships" r:embed="rId1"/>
        <a:stretch>
          <a:fillRect/>
        </a:stretch>
      </xdr:blipFill>
      <xdr:spPr>
        <a:xfrm>
          <a:off x="5948855" y="19707"/>
          <a:ext cx="993885" cy="1143356"/>
        </a:xfrm>
        <a:prstGeom prst="rect">
          <a:avLst/>
        </a:prstGeom>
      </xdr:spPr>
    </xdr:pic>
    <xdr:clientData/>
  </xdr:twoCellAnchor>
  <xdr:twoCellAnchor editAs="oneCell">
    <xdr:from>
      <xdr:col>1</xdr:col>
      <xdr:colOff>0</xdr:colOff>
      <xdr:row>0</xdr:row>
      <xdr:rowOff>0</xdr:rowOff>
    </xdr:from>
    <xdr:to>
      <xdr:col>3</xdr:col>
      <xdr:colOff>99803</xdr:colOff>
      <xdr:row>3</xdr:row>
      <xdr:rowOff>338978</xdr:rowOff>
    </xdr:to>
    <xdr:pic>
      <xdr:nvPicPr>
        <xdr:cNvPr id="5" name="Imagen 4"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71353" cy="1148603"/>
        </a:xfrm>
        <a:prstGeom prst="rect">
          <a:avLst/>
        </a:prstGeom>
        <a:noFill/>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LCALDIA/Desktop/TESORERIA%202021%20MAYRA/LIBRO%20BANCOS%202021/LIBRO%20DE%20BANCOS%20DICIEMBRE%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PAGO ISSS"/>
      <sheetName val="Hoja1 (2)"/>
      <sheetName val="CUENTAS PENDIENTES"/>
      <sheetName val="Hoja1"/>
      <sheetName val="PAGO EEO"/>
      <sheetName val="FONDOS PROPIOS BFA"/>
      <sheetName val="Fondos Propios"/>
      <sheetName val="Fodes 25%"/>
      <sheetName val="Fodes 75%"/>
      <sheetName val="FODES TRANSFERENCIAS."/>
      <sheetName val="FODES INVERSION 2%"/>
      <sheetName val="FODES INVERSION (75%)"/>
      <sheetName val="FODES FUNCIONAMIENTO (25%)"/>
      <sheetName val="FONDOS EMERGENCIA"/>
      <sheetName val="RECONST. &quot;AMANDA&quot;"/>
      <sheetName val="Cultura y Deporte"/>
      <sheetName val="Retenciones Renta"/>
      <sheetName val="Mantto.CallesTerciarias"/>
      <sheetName val="Calle Los Chiquirines"/>
      <sheetName val="Huertos Caseros"/>
      <sheetName val="Aporte-Fertilizantes"/>
      <sheetName val="Aporte-Instalaciones Eléctricas"/>
      <sheetName val="Mobiliario 2020"/>
      <sheetName val="Const. Viviendas"/>
      <sheetName val="Mej S. Agua Hoja de Sal"/>
      <sheetName val="La Ceiba B° San Rafael"/>
      <sheetName val="FONDOS RETRO. MPAL"/>
      <sheetName val="FONDOS 5% FIESTA PATRONALES"/>
      <sheetName val="C.E. NATIV. MAJ., PUEBLO VIEJO"/>
      <sheetName val="CERRO COYOL"/>
      <sheetName val="CONST. DE CONTENEDORES"/>
      <sheetName val="EMPRESTITO"/>
      <sheetName val="Conc. Hidráulico El Tablón"/>
      <sheetName val="Cancha El Tablón"/>
      <sheetName val="Mejoras S.deAgua"/>
      <sheetName val="Cancha Osicala FASE I"/>
      <sheetName val="CONCRETO CHARAMO"/>
      <sheetName val="85Q 3356 CORRIENTE"/>
      <sheetName val="85N 3364 CORRIENTE"/>
      <sheetName val="13818-PAPSES-AHORRO"/>
      <sheetName val="4204-AT EEP-CORRIENTE"/>
      <sheetName val="4263-ESP  EEP-CORRIENTE"/>
      <sheetName val="DISTRIBUCION FODES MAYO.2020"/>
      <sheetName val="DETALLE DE CHAPEO"/>
      <sheetName val="AGUA POTABLE 2021"/>
      <sheetName val="AGUAS NEGRAS 2021"/>
      <sheetName val="DEPORTES 2021"/>
      <sheetName val="DESECHOS SOLIDOS 2021"/>
      <sheetName val="JORNADAS-SANEAMIENTO 2021"/>
      <sheetName val="SIST. ALUM. PUBLICO 2021"/>
      <sheetName val="RETROEXCAVADORA 2021"/>
      <sheetName val="COMPRA DE MOBILIARIO 2021"/>
      <sheetName val="CHAPEO Y LIMPIEZA 2021"/>
      <sheetName val="UNIDAD DE LA NIÑEZ 2021"/>
      <sheetName val="CELEB. ACTIVIDADES 2021"/>
      <sheetName val="REPARAC. DE URGENCIA 2021"/>
      <sheetName val="APOYO A FAMILIAS 2021"/>
      <sheetName val="FOMENTO ACT. AGRICOLA 2021"/>
      <sheetName val="FOM. ACT. AGROPECUARIA 2021"/>
      <sheetName val="APORTE MAT. ELECTRICOS 2021"/>
      <sheetName val="PROG. DE BECAS 2021"/>
      <sheetName val="DECORACIONES NAVIDEÑAS 2021"/>
      <sheetName val="MANTTO. BIENES MPALES. 2021"/>
      <sheetName val="PLAN UNIDAD MUJER 2021"/>
      <sheetName val="PLAN UNIDAD AMBIENTAL 2021"/>
      <sheetName val="RETENCION IVA 1%"/>
      <sheetName val="FODES 25% HIPOTECARIO"/>
      <sheetName val="FODES 75% HIPOTECARIO"/>
      <sheetName val="FODES 2%"/>
      <sheetName val="JORNADAS DE SANEAMIENTO"/>
      <sheetName val="APOYO A PEQ. PRODUCTORES 2020"/>
      <sheetName val="FONDOS AJENOS-RENTA"/>
      <sheetName val="CALLE EL COYOL"/>
      <sheetName val="EMERG. COVID-19"/>
      <sheetName val="Calle La Loma"/>
      <sheetName val="RESUMEN INGRESOS - EGRESOS"/>
      <sheetName val="DISPONIBILIDAD"/>
      <sheetName val="FIESTAS PATRONALES 2021"/>
      <sheetName val="CONST. DE AULA AGUA ZARCA"/>
      <sheetName val="CONST. DE AULA LA LOMA"/>
      <sheetName val="CONC. DE CALLE LA LOMA"/>
      <sheetName val="FONDOS PARA EJECUTAR PROYECTOS"/>
      <sheetName val="CONST.CALLE SECTOR LOS ARG."/>
      <sheetName val="EMPRESTITO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ow r="17">
          <cell r="I17">
            <v>24997.74</v>
          </cell>
        </row>
      </sheetData>
      <sheetData sheetId="8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8.xml"/><Relationship Id="rId1" Type="http://schemas.openxmlformats.org/officeDocument/2006/relationships/printerSettings" Target="../printerSettings/printerSettings24.bin"/><Relationship Id="rId4" Type="http://schemas.openxmlformats.org/officeDocument/2006/relationships/comments" Target="../comments2.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7.xml"/><Relationship Id="rId1" Type="http://schemas.openxmlformats.org/officeDocument/2006/relationships/printerSettings" Target="../printerSettings/printerSettings44.bin"/><Relationship Id="rId4" Type="http://schemas.openxmlformats.org/officeDocument/2006/relationships/comments" Target="../comments3.xml"/></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9.xml"/><Relationship Id="rId1" Type="http://schemas.openxmlformats.org/officeDocument/2006/relationships/printerSettings" Target="../printerSettings/printerSettings46.bin"/><Relationship Id="rId4" Type="http://schemas.openxmlformats.org/officeDocument/2006/relationships/comments" Target="../comments4.xml"/></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56.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theme="0" tint="-0.499984740745262"/>
  </sheetPr>
  <dimension ref="B1:L9"/>
  <sheetViews>
    <sheetView zoomScale="145" zoomScaleNormal="145" workbookViewId="0">
      <selection activeCell="O8" sqref="O8"/>
    </sheetView>
  </sheetViews>
  <sheetFormatPr baseColWidth="10" defaultRowHeight="24.95" customHeight="1"/>
  <cols>
    <col min="1" max="1" width="2.7109375" style="279" customWidth="1"/>
    <col min="2" max="2" width="17.7109375" style="279" customWidth="1"/>
    <col min="3" max="3" width="20.85546875" style="279" customWidth="1"/>
    <col min="4" max="4" width="17.5703125" style="279" customWidth="1"/>
    <col min="5" max="7" width="3" style="279" customWidth="1"/>
    <col min="8" max="8" width="11.42578125" style="279"/>
    <col min="9" max="9" width="14.5703125" style="279" customWidth="1"/>
    <col min="10" max="10" width="4.42578125" style="279" hidden="1" customWidth="1"/>
    <col min="11" max="11" width="13.42578125" style="279" hidden="1" customWidth="1"/>
    <col min="12" max="12" width="17.42578125" style="279" customWidth="1"/>
    <col min="13" max="16384" width="11.42578125" style="279"/>
  </cols>
  <sheetData>
    <row r="1" spans="2:12" ht="24.95" customHeight="1">
      <c r="B1" s="425"/>
      <c r="C1" s="426" t="s">
        <v>531</v>
      </c>
      <c r="H1" s="559" t="s">
        <v>205</v>
      </c>
      <c r="I1" s="559"/>
      <c r="J1" s="559"/>
      <c r="K1" s="559"/>
      <c r="L1" s="559"/>
    </row>
    <row r="2" spans="2:12" ht="24.95" customHeight="1">
      <c r="B2" s="428" t="s">
        <v>30</v>
      </c>
      <c r="C2" s="428">
        <v>30922.03</v>
      </c>
      <c r="D2" s="429"/>
      <c r="H2" s="433">
        <v>0.08</v>
      </c>
      <c r="I2" s="279">
        <v>30922.03</v>
      </c>
      <c r="K2" s="279">
        <f>+H3*I2</f>
        <v>1855.3217999999999</v>
      </c>
      <c r="L2" s="434">
        <f>+K2/K3</f>
        <v>23191.522499999999</v>
      </c>
    </row>
    <row r="3" spans="2:12" ht="24.95" customHeight="1">
      <c r="B3" s="427" t="s">
        <v>14</v>
      </c>
      <c r="C3" s="427">
        <v>92766.080000000002</v>
      </c>
      <c r="D3" s="430"/>
      <c r="H3" s="433">
        <v>0.06</v>
      </c>
      <c r="I3" s="432" t="s">
        <v>533</v>
      </c>
      <c r="K3" s="431">
        <f>+H2</f>
        <v>0.08</v>
      </c>
      <c r="L3" s="279">
        <f>+H3*I2/H2</f>
        <v>23191.522499999999</v>
      </c>
    </row>
    <row r="4" spans="2:12" ht="24.95" customHeight="1">
      <c r="B4" s="427" t="s">
        <v>532</v>
      </c>
      <c r="C4" s="427">
        <v>30922.04</v>
      </c>
      <c r="D4" s="430"/>
    </row>
    <row r="5" spans="2:12" ht="24.95" customHeight="1">
      <c r="B5" s="425"/>
      <c r="C5" s="425">
        <f>SUM(C2:C4)</f>
        <v>154610.15</v>
      </c>
    </row>
    <row r="7" spans="2:12" ht="24.95" customHeight="1">
      <c r="H7" s="558" t="s">
        <v>206</v>
      </c>
      <c r="I7" s="558"/>
      <c r="J7" s="558"/>
      <c r="K7" s="558"/>
      <c r="L7" s="558"/>
    </row>
    <row r="8" spans="2:12" ht="24.95" customHeight="1">
      <c r="H8" s="433">
        <v>0.08</v>
      </c>
      <c r="I8" s="279">
        <f>+C3</f>
        <v>92766.080000000002</v>
      </c>
      <c r="K8" s="279">
        <f>+H9*I8</f>
        <v>5565.9647999999997</v>
      </c>
      <c r="L8" s="434">
        <f>+K8/K9</f>
        <v>69574.559999999998</v>
      </c>
    </row>
    <row r="9" spans="2:12" ht="24.95" customHeight="1">
      <c r="H9" s="433">
        <v>0.06</v>
      </c>
      <c r="I9" s="432" t="s">
        <v>533</v>
      </c>
      <c r="K9" s="431">
        <f>+H8</f>
        <v>0.08</v>
      </c>
      <c r="L9" s="279">
        <f>+H9*I8/H8</f>
        <v>69574.559999999998</v>
      </c>
    </row>
  </sheetData>
  <mergeCells count="2">
    <mergeCell ref="H7:L7"/>
    <mergeCell ref="H1:L1"/>
  </mergeCells>
  <pageMargins left="0.7" right="0.7" top="0.75" bottom="0.75" header="0.3" footer="0.3"/>
  <pageSetup orientation="portrait" horizontalDpi="0" verticalDpi="0" r:id="rId1"/>
  <colBreaks count="1" manualBreakCount="1">
    <brk id="7"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theme="6" tint="-0.499984740745262"/>
  </sheetPr>
  <dimension ref="A1:P20"/>
  <sheetViews>
    <sheetView topLeftCell="A4" zoomScale="180" zoomScaleNormal="180" zoomScaleSheetLayoutView="160" zoomScalePageLayoutView="10" workbookViewId="0">
      <selection activeCell="F14" sqref="F14"/>
    </sheetView>
  </sheetViews>
  <sheetFormatPr baseColWidth="10" defaultRowHeight="18.75"/>
  <cols>
    <col min="1" max="1" width="0.5703125" style="7" customWidth="1"/>
    <col min="2" max="2" width="9" style="7" customWidth="1"/>
    <col min="3" max="3" width="5.7109375" style="7" customWidth="1"/>
    <col min="4" max="4" width="6.42578125" style="7" customWidth="1"/>
    <col min="5" max="5" width="16.7109375" style="7" customWidth="1"/>
    <col min="6" max="6" width="32.42578125" style="7" customWidth="1"/>
    <col min="7" max="9" width="12.42578125" style="7" customWidth="1"/>
    <col min="10" max="10" width="1.28515625" style="7" customWidth="1"/>
    <col min="11" max="11" width="13" style="283" customWidth="1"/>
    <col min="12" max="12" width="0.85546875" style="7" customWidth="1"/>
    <col min="13" max="13" width="14.28515625" style="83" customWidth="1"/>
    <col min="14" max="14" width="12.28515625" style="7" customWidth="1"/>
    <col min="15" max="15" width="2.85546875" style="7" customWidth="1"/>
    <col min="16" max="16" width="14" style="7" customWidth="1"/>
    <col min="17" max="16384" width="11.42578125" style="7"/>
  </cols>
  <sheetData>
    <row r="1" spans="1:16" ht="6.75" customHeight="1"/>
    <row r="2" spans="1:16" ht="30">
      <c r="B2" s="576" t="s">
        <v>9</v>
      </c>
      <c r="C2" s="576"/>
      <c r="D2" s="576"/>
      <c r="E2" s="576"/>
      <c r="F2" s="576"/>
      <c r="G2" s="576"/>
      <c r="H2" s="576"/>
      <c r="I2" s="576"/>
    </row>
    <row r="3" spans="1:16" ht="25.5" customHeight="1">
      <c r="B3" s="577" t="s">
        <v>24</v>
      </c>
      <c r="C3" s="577"/>
      <c r="D3" s="577"/>
      <c r="E3" s="577"/>
      <c r="F3" s="577"/>
      <c r="G3" s="577"/>
      <c r="H3" s="577"/>
      <c r="I3" s="577"/>
    </row>
    <row r="4" spans="1:16" ht="27.75">
      <c r="B4" s="578" t="s">
        <v>656</v>
      </c>
      <c r="C4" s="578"/>
      <c r="D4" s="578"/>
      <c r="E4" s="578"/>
      <c r="F4" s="578"/>
      <c r="G4" s="578"/>
      <c r="H4" s="578"/>
      <c r="I4" s="578"/>
    </row>
    <row r="5" spans="1:16" ht="24.95" customHeight="1">
      <c r="B5" s="38" t="s">
        <v>32</v>
      </c>
      <c r="C5" s="33"/>
      <c r="D5" s="34"/>
      <c r="E5" s="35" t="s">
        <v>14</v>
      </c>
      <c r="F5" s="36"/>
      <c r="G5" s="39" t="s">
        <v>29</v>
      </c>
      <c r="H5" s="39"/>
      <c r="I5" s="39"/>
    </row>
    <row r="6" spans="1:16" ht="24.95" customHeight="1" thickBot="1">
      <c r="B6" s="45" t="s">
        <v>33</v>
      </c>
      <c r="C6" s="33"/>
      <c r="D6" s="43" t="s">
        <v>34</v>
      </c>
      <c r="E6" s="36"/>
      <c r="F6" s="585" t="s">
        <v>8</v>
      </c>
      <c r="G6" s="585"/>
      <c r="H6" s="581">
        <v>527.38000000000102</v>
      </c>
      <c r="I6" s="581"/>
      <c r="K6" s="316">
        <v>10.74</v>
      </c>
    </row>
    <row r="7" spans="1:16" ht="24.95" customHeight="1" thickTop="1">
      <c r="B7" s="44" t="s">
        <v>28</v>
      </c>
      <c r="C7" s="36"/>
      <c r="D7" s="36"/>
      <c r="E7" s="36"/>
      <c r="F7" s="587" t="s">
        <v>7</v>
      </c>
      <c r="G7" s="587"/>
      <c r="H7" s="587"/>
      <c r="I7" s="587"/>
    </row>
    <row r="8" spans="1:16" ht="7.5" customHeight="1" thickBot="1">
      <c r="B8" s="3"/>
      <c r="C8" s="3"/>
      <c r="D8" s="3"/>
      <c r="E8" s="3"/>
      <c r="F8" s="6"/>
      <c r="G8" s="6"/>
      <c r="H8" s="6"/>
      <c r="I8" s="6"/>
    </row>
    <row r="9" spans="1:16" ht="41.25" customHeight="1" thickBot="1">
      <c r="B9" s="60" t="s">
        <v>0</v>
      </c>
      <c r="C9" s="61" t="s">
        <v>1</v>
      </c>
      <c r="D9" s="61" t="s">
        <v>31</v>
      </c>
      <c r="E9" s="67" t="s">
        <v>2</v>
      </c>
      <c r="F9" s="63" t="s">
        <v>3</v>
      </c>
      <c r="G9" s="64" t="s">
        <v>5</v>
      </c>
      <c r="H9" s="64" t="s">
        <v>4</v>
      </c>
      <c r="I9" s="65" t="s">
        <v>6</v>
      </c>
      <c r="K9" s="127" t="s">
        <v>48</v>
      </c>
      <c r="P9" s="23" t="e">
        <f>+#REF!+#REF!-#REF!-#REF!</f>
        <v>#REF!</v>
      </c>
    </row>
    <row r="10" spans="1:16" s="2" customFormat="1" ht="15" customHeight="1" thickBot="1">
      <c r="B10" s="9">
        <v>44652</v>
      </c>
      <c r="C10" s="16"/>
      <c r="D10" s="17"/>
      <c r="E10" s="10" t="s">
        <v>8</v>
      </c>
      <c r="F10" s="98"/>
      <c r="G10" s="12">
        <v>0</v>
      </c>
      <c r="H10" s="12">
        <v>0</v>
      </c>
      <c r="I10" s="13">
        <f>H6</f>
        <v>527.38000000000102</v>
      </c>
      <c r="K10" s="128"/>
      <c r="M10" s="84"/>
    </row>
    <row r="11" spans="1:16" s="2" customFormat="1" ht="93.75" hidden="1" customHeight="1" thickBot="1">
      <c r="B11" s="49"/>
      <c r="C11" s="47"/>
      <c r="D11" s="81"/>
      <c r="E11" s="82"/>
      <c r="F11" s="139"/>
      <c r="G11" s="26"/>
      <c r="H11" s="26"/>
      <c r="I11" s="13">
        <f>I10+G11-H11</f>
        <v>527.38000000000102</v>
      </c>
      <c r="K11" s="128"/>
      <c r="M11" s="84"/>
    </row>
    <row r="12" spans="1:16" s="2" customFormat="1" ht="23.25" customHeight="1" thickBot="1">
      <c r="B12" s="575" t="s">
        <v>11</v>
      </c>
      <c r="C12" s="575"/>
      <c r="D12" s="575"/>
      <c r="E12" s="575"/>
      <c r="F12" s="575"/>
      <c r="G12" s="80">
        <f>SUM(G10:G11)</f>
        <v>0</v>
      </c>
      <c r="H12" s="80">
        <f>SUM(H10:H11)</f>
        <v>0</v>
      </c>
      <c r="I12" s="80">
        <f>I11</f>
        <v>527.38000000000102</v>
      </c>
      <c r="J12" s="32"/>
      <c r="K12" s="285" t="e">
        <f>SUM(#REF!)</f>
        <v>#REF!</v>
      </c>
      <c r="M12" s="84"/>
    </row>
    <row r="13" spans="1:16" ht="16.5" customHeight="1"/>
    <row r="14" spans="1:16" s="473" customFormat="1" ht="52.5" customHeight="1">
      <c r="A14" s="8"/>
      <c r="B14" s="8"/>
      <c r="C14" s="8"/>
      <c r="D14" s="8" t="s">
        <v>592</v>
      </c>
      <c r="E14" s="8"/>
      <c r="F14" s="8"/>
      <c r="G14" s="8" t="s">
        <v>593</v>
      </c>
      <c r="H14" s="8"/>
      <c r="I14" s="8"/>
      <c r="J14" s="8"/>
      <c r="K14" s="471"/>
      <c r="L14" s="472"/>
    </row>
    <row r="15" spans="1:16" s="194" customFormat="1" ht="16.5" customHeight="1">
      <c r="A15" s="470"/>
      <c r="B15" s="470"/>
      <c r="C15" s="470"/>
      <c r="D15" s="470" t="s">
        <v>589</v>
      </c>
      <c r="E15" s="470"/>
      <c r="F15" s="470"/>
      <c r="G15" s="470" t="s">
        <v>103</v>
      </c>
      <c r="H15" s="470"/>
      <c r="I15" s="470"/>
      <c r="J15" s="470"/>
      <c r="K15" s="403"/>
      <c r="L15" s="408"/>
    </row>
    <row r="16" spans="1:16" customFormat="1" ht="16.5" customHeight="1">
      <c r="A16" s="7"/>
      <c r="B16" s="7"/>
      <c r="C16" s="7"/>
      <c r="D16" s="7" t="s">
        <v>591</v>
      </c>
      <c r="E16" s="7"/>
      <c r="F16" s="7"/>
      <c r="G16" s="7" t="s">
        <v>590</v>
      </c>
      <c r="H16" s="7"/>
      <c r="I16" s="7"/>
      <c r="J16" s="7"/>
      <c r="K16" s="403"/>
      <c r="L16" s="408"/>
    </row>
    <row r="17" spans="2:9" ht="39.75" customHeight="1"/>
    <row r="18" spans="2:9" ht="24.95" customHeight="1"/>
    <row r="19" spans="2:9" ht="24.95" customHeight="1">
      <c r="B19" s="8"/>
      <c r="C19" s="440"/>
      <c r="D19" s="8"/>
      <c r="E19" s="8"/>
      <c r="F19" s="8"/>
      <c r="G19" s="8"/>
      <c r="H19" s="8"/>
      <c r="I19" s="8"/>
    </row>
    <row r="20" spans="2:9" ht="40.5" customHeight="1">
      <c r="B20" s="22"/>
      <c r="C20" s="22"/>
      <c r="D20" s="22"/>
      <c r="E20" s="22"/>
      <c r="F20" s="22"/>
      <c r="G20" s="22"/>
      <c r="H20" s="22"/>
      <c r="I20" s="22"/>
    </row>
  </sheetData>
  <mergeCells count="7">
    <mergeCell ref="B2:I2"/>
    <mergeCell ref="B3:I3"/>
    <mergeCell ref="B4:I4"/>
    <mergeCell ref="B12:F12"/>
    <mergeCell ref="F6:G6"/>
    <mergeCell ref="H6:I6"/>
    <mergeCell ref="F7:I7"/>
  </mergeCells>
  <printOptions horizontalCentered="1"/>
  <pageMargins left="0.59055118110236227" right="0.23622047244094491" top="0.23622047244094491" bottom="0.19685039370078741" header="0.23622047244094491" footer="0.23622047244094491"/>
  <pageSetup scale="90" orientation="portrait" horizontalDpi="4294967294" verticalDpi="72"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tabColor rgb="FFC00000"/>
  </sheetPr>
  <dimension ref="A1:P31"/>
  <sheetViews>
    <sheetView zoomScale="160" zoomScaleNormal="160" zoomScaleSheetLayoutView="160" zoomScalePageLayoutView="10" workbookViewId="0">
      <selection activeCell="B10" sqref="B10"/>
    </sheetView>
  </sheetViews>
  <sheetFormatPr baseColWidth="10" defaultRowHeight="18.75"/>
  <cols>
    <col min="1" max="1" width="0.5703125" style="7" customWidth="1"/>
    <col min="2" max="2" width="9" style="7" customWidth="1"/>
    <col min="3" max="3" width="5.7109375" style="7" customWidth="1"/>
    <col min="4" max="4" width="6.42578125" style="7" customWidth="1"/>
    <col min="5" max="5" width="16.7109375" style="7" customWidth="1"/>
    <col min="6" max="6" width="32.42578125" style="7" customWidth="1"/>
    <col min="7" max="9" width="12.42578125" style="7" customWidth="1"/>
    <col min="10" max="10" width="1.28515625" style="7" customWidth="1"/>
    <col min="11" max="11" width="13" style="283" customWidth="1"/>
    <col min="12" max="12" width="0.85546875" style="7" customWidth="1"/>
    <col min="13" max="13" width="14.28515625" style="83" customWidth="1"/>
    <col min="14" max="14" width="12.28515625" style="7" customWidth="1"/>
    <col min="15" max="15" width="2.85546875" style="7" customWidth="1"/>
    <col min="16" max="16" width="14" style="7" customWidth="1"/>
    <col min="17" max="16384" width="11.42578125" style="7"/>
  </cols>
  <sheetData>
    <row r="1" spans="2:16" ht="6.75" customHeight="1"/>
    <row r="2" spans="2:16" ht="30">
      <c r="B2" s="576" t="s">
        <v>9</v>
      </c>
      <c r="C2" s="576"/>
      <c r="D2" s="576"/>
      <c r="E2" s="576"/>
      <c r="F2" s="576"/>
      <c r="G2" s="576"/>
      <c r="H2" s="576"/>
      <c r="I2" s="576"/>
    </row>
    <row r="3" spans="2:16" ht="25.5" customHeight="1">
      <c r="B3" s="577" t="s">
        <v>24</v>
      </c>
      <c r="C3" s="577"/>
      <c r="D3" s="577"/>
      <c r="E3" s="577"/>
      <c r="F3" s="577"/>
      <c r="G3" s="577"/>
      <c r="H3" s="577"/>
      <c r="I3" s="577"/>
    </row>
    <row r="4" spans="2:16" ht="27.75">
      <c r="B4" s="578" t="s">
        <v>656</v>
      </c>
      <c r="C4" s="578"/>
      <c r="D4" s="578"/>
      <c r="E4" s="578"/>
      <c r="F4" s="578"/>
      <c r="G4" s="578"/>
      <c r="H4" s="578"/>
      <c r="I4" s="578"/>
    </row>
    <row r="5" spans="2:16" ht="69.75" customHeight="1">
      <c r="B5" s="38" t="s">
        <v>32</v>
      </c>
      <c r="C5" s="33"/>
      <c r="D5" s="34"/>
      <c r="E5" s="591" t="s">
        <v>551</v>
      </c>
      <c r="F5" s="591"/>
      <c r="G5" s="39" t="s">
        <v>549</v>
      </c>
      <c r="H5" s="39"/>
      <c r="I5" s="39"/>
    </row>
    <row r="6" spans="2:16" ht="24.95" customHeight="1" thickBot="1">
      <c r="B6" s="45" t="s">
        <v>33</v>
      </c>
      <c r="C6" s="33"/>
      <c r="D6" s="43" t="s">
        <v>550</v>
      </c>
      <c r="E6" s="36"/>
      <c r="F6" s="585" t="s">
        <v>8</v>
      </c>
      <c r="G6" s="585"/>
      <c r="H6" s="581">
        <v>0</v>
      </c>
      <c r="I6" s="581"/>
      <c r="K6" s="316">
        <v>10.74</v>
      </c>
    </row>
    <row r="7" spans="2:16" ht="24.95" customHeight="1" thickTop="1">
      <c r="B7" s="44" t="s">
        <v>28</v>
      </c>
      <c r="C7" s="36"/>
      <c r="D7" s="36"/>
      <c r="E7" s="36"/>
      <c r="F7" s="587" t="s">
        <v>7</v>
      </c>
      <c r="G7" s="587"/>
      <c r="H7" s="587"/>
      <c r="I7" s="587"/>
    </row>
    <row r="8" spans="2:16" ht="7.5" customHeight="1" thickBot="1">
      <c r="B8" s="3"/>
      <c r="C8" s="3"/>
      <c r="D8" s="3"/>
      <c r="E8" s="3"/>
      <c r="F8" s="6"/>
      <c r="G8" s="6"/>
      <c r="H8" s="6"/>
      <c r="I8" s="6"/>
    </row>
    <row r="9" spans="2:16" ht="41.25" customHeight="1" thickBot="1">
      <c r="B9" s="60" t="s">
        <v>0</v>
      </c>
      <c r="C9" s="61" t="s">
        <v>1</v>
      </c>
      <c r="D9" s="61" t="s">
        <v>31</v>
      </c>
      <c r="E9" s="67" t="s">
        <v>2</v>
      </c>
      <c r="F9" s="63" t="s">
        <v>3</v>
      </c>
      <c r="G9" s="64" t="s">
        <v>5</v>
      </c>
      <c r="H9" s="64" t="s">
        <v>4</v>
      </c>
      <c r="I9" s="65" t="s">
        <v>6</v>
      </c>
      <c r="K9" s="127" t="s">
        <v>48</v>
      </c>
      <c r="P9" s="23" t="e">
        <f>+#REF!+#REF!-#REF!-#REF!</f>
        <v>#REF!</v>
      </c>
    </row>
    <row r="10" spans="2:16" s="2" customFormat="1" ht="15" customHeight="1" thickBot="1">
      <c r="B10" s="9">
        <v>44652</v>
      </c>
      <c r="C10" s="16"/>
      <c r="D10" s="17"/>
      <c r="E10" s="10" t="s">
        <v>8</v>
      </c>
      <c r="F10" s="98"/>
      <c r="G10" s="12">
        <v>0</v>
      </c>
      <c r="H10" s="12">
        <v>0</v>
      </c>
      <c r="I10" s="13">
        <f>H6</f>
        <v>0</v>
      </c>
      <c r="K10" s="128"/>
      <c r="M10" s="84"/>
    </row>
    <row r="11" spans="2:16" s="2" customFormat="1" ht="101.25" hidden="1" customHeight="1">
      <c r="B11" s="9"/>
      <c r="C11" s="338"/>
      <c r="D11" s="17"/>
      <c r="E11" s="130"/>
      <c r="F11" s="93"/>
      <c r="G11" s="14"/>
      <c r="H11" s="14"/>
      <c r="I11" s="13">
        <f>I10+G11-H11</f>
        <v>0</v>
      </c>
      <c r="K11" s="128"/>
      <c r="M11" s="84"/>
    </row>
    <row r="12" spans="2:16" s="2" customFormat="1" ht="101.25" hidden="1" customHeight="1">
      <c r="B12" s="9"/>
      <c r="C12" s="338"/>
      <c r="D12" s="17"/>
      <c r="E12" s="130"/>
      <c r="F12" s="93"/>
      <c r="G12" s="14"/>
      <c r="H12" s="14"/>
      <c r="I12" s="13">
        <f t="shared" ref="I12:I22" si="0">I11+G12-H12</f>
        <v>0</v>
      </c>
      <c r="K12" s="524"/>
      <c r="M12" s="84"/>
    </row>
    <row r="13" spans="2:16" s="2" customFormat="1" ht="101.25" hidden="1" customHeight="1">
      <c r="B13" s="9"/>
      <c r="C13" s="338"/>
      <c r="D13" s="17"/>
      <c r="E13" s="130"/>
      <c r="F13" s="93"/>
      <c r="G13" s="14"/>
      <c r="H13" s="14"/>
      <c r="I13" s="13">
        <f t="shared" si="0"/>
        <v>0</v>
      </c>
      <c r="K13" s="128"/>
      <c r="M13" s="84"/>
    </row>
    <row r="14" spans="2:16" s="2" customFormat="1" ht="102.75" hidden="1" customHeight="1">
      <c r="B14" s="9"/>
      <c r="C14" s="338"/>
      <c r="D14" s="17"/>
      <c r="E14" s="130"/>
      <c r="F14" s="98"/>
      <c r="G14" s="14"/>
      <c r="H14" s="14"/>
      <c r="I14" s="13">
        <f t="shared" si="0"/>
        <v>0</v>
      </c>
      <c r="K14" s="128"/>
      <c r="M14" s="84"/>
    </row>
    <row r="15" spans="2:16" s="2" customFormat="1" ht="102.75" hidden="1" customHeight="1">
      <c r="B15" s="9"/>
      <c r="C15" s="338"/>
      <c r="D15" s="17"/>
      <c r="E15" s="130"/>
      <c r="F15" s="98"/>
      <c r="G15" s="14"/>
      <c r="H15" s="14"/>
      <c r="I15" s="13">
        <f t="shared" si="0"/>
        <v>0</v>
      </c>
      <c r="K15" s="128"/>
      <c r="M15" s="84"/>
    </row>
    <row r="16" spans="2:16" s="2" customFormat="1" ht="102.75" hidden="1" customHeight="1">
      <c r="B16" s="9"/>
      <c r="C16" s="338"/>
      <c r="D16" s="17"/>
      <c r="E16" s="130"/>
      <c r="F16" s="98"/>
      <c r="G16" s="14"/>
      <c r="H16" s="14"/>
      <c r="I16" s="13">
        <f t="shared" si="0"/>
        <v>0</v>
      </c>
      <c r="K16" s="128"/>
      <c r="M16" s="84"/>
    </row>
    <row r="17" spans="1:13" s="2" customFormat="1" ht="100.5" hidden="1" customHeight="1">
      <c r="B17" s="9"/>
      <c r="C17" s="338"/>
      <c r="D17" s="17"/>
      <c r="E17" s="130"/>
      <c r="F17" s="98"/>
      <c r="G17" s="14"/>
      <c r="H17" s="14"/>
      <c r="I17" s="13">
        <f t="shared" si="0"/>
        <v>0</v>
      </c>
      <c r="K17" s="128"/>
      <c r="M17" s="84"/>
    </row>
    <row r="18" spans="1:13" s="2" customFormat="1" ht="100.5" hidden="1" customHeight="1">
      <c r="B18" s="9"/>
      <c r="C18" s="338"/>
      <c r="D18" s="17"/>
      <c r="E18" s="130"/>
      <c r="F18" s="98"/>
      <c r="G18" s="14"/>
      <c r="H18" s="14"/>
      <c r="I18" s="13">
        <f t="shared" si="0"/>
        <v>0</v>
      </c>
      <c r="K18" s="128"/>
      <c r="M18" s="84"/>
    </row>
    <row r="19" spans="1:13" s="2" customFormat="1" ht="100.5" hidden="1" customHeight="1">
      <c r="B19" s="9"/>
      <c r="C19" s="338"/>
      <c r="D19" s="17"/>
      <c r="E19" s="130"/>
      <c r="F19" s="98"/>
      <c r="G19" s="14"/>
      <c r="H19" s="14"/>
      <c r="I19" s="13">
        <f t="shared" si="0"/>
        <v>0</v>
      </c>
      <c r="K19" s="128"/>
      <c r="M19" s="84"/>
    </row>
    <row r="20" spans="1:13" s="2" customFormat="1" ht="101.25" hidden="1" customHeight="1">
      <c r="B20" s="9"/>
      <c r="C20" s="338"/>
      <c r="D20" s="17"/>
      <c r="E20" s="130"/>
      <c r="F20" s="98"/>
      <c r="G20" s="14"/>
      <c r="H20" s="14"/>
      <c r="I20" s="13">
        <f t="shared" si="0"/>
        <v>0</v>
      </c>
      <c r="K20" s="128"/>
      <c r="M20" s="84"/>
    </row>
    <row r="21" spans="1:13" s="2" customFormat="1" ht="101.25" hidden="1" customHeight="1">
      <c r="B21" s="9"/>
      <c r="C21" s="338"/>
      <c r="D21" s="17"/>
      <c r="E21" s="130"/>
      <c r="F21" s="98"/>
      <c r="G21" s="14"/>
      <c r="H21" s="14"/>
      <c r="I21" s="13">
        <f t="shared" si="0"/>
        <v>0</v>
      </c>
      <c r="K21" s="128"/>
      <c r="M21" s="84"/>
    </row>
    <row r="22" spans="1:13" s="2" customFormat="1" ht="101.25" hidden="1" customHeight="1" thickBot="1">
      <c r="B22" s="9"/>
      <c r="C22" s="338"/>
      <c r="D22" s="17"/>
      <c r="E22" s="130"/>
      <c r="F22" s="98"/>
      <c r="G22" s="14"/>
      <c r="H22" s="14"/>
      <c r="I22" s="13">
        <f t="shared" si="0"/>
        <v>0</v>
      </c>
      <c r="K22" s="128"/>
      <c r="M22" s="84"/>
    </row>
    <row r="23" spans="1:13" s="2" customFormat="1" ht="23.25" customHeight="1" thickBot="1">
      <c r="B23" s="588" t="s">
        <v>11</v>
      </c>
      <c r="C23" s="589"/>
      <c r="D23" s="589"/>
      <c r="E23" s="589"/>
      <c r="F23" s="590"/>
      <c r="G23" s="80">
        <f>SUM(G10:G10)</f>
        <v>0</v>
      </c>
      <c r="H23" s="80">
        <f>SUM(H10:H10)</f>
        <v>0</v>
      </c>
      <c r="I23" s="80">
        <f>I22</f>
        <v>0</v>
      </c>
      <c r="J23" s="32"/>
      <c r="K23" s="285" t="e">
        <f>SUM(#REF!)</f>
        <v>#REF!</v>
      </c>
      <c r="M23" s="84"/>
    </row>
    <row r="24" spans="1:13" ht="16.5" customHeight="1"/>
    <row r="25" spans="1:13" s="473" customFormat="1" ht="52.5" customHeight="1">
      <c r="A25" s="8"/>
      <c r="B25" s="8"/>
      <c r="C25" s="8"/>
      <c r="D25" s="8" t="s">
        <v>592</v>
      </c>
      <c r="E25" s="8"/>
      <c r="F25" s="8"/>
      <c r="G25" s="8" t="s">
        <v>593</v>
      </c>
      <c r="H25" s="8"/>
      <c r="I25" s="8"/>
      <c r="J25" s="8"/>
      <c r="K25" s="471"/>
      <c r="L25" s="472"/>
    </row>
    <row r="26" spans="1:13" s="194" customFormat="1" ht="16.5" customHeight="1">
      <c r="A26" s="470"/>
      <c r="B26" s="470"/>
      <c r="C26" s="470"/>
      <c r="D26" s="470" t="s">
        <v>589</v>
      </c>
      <c r="E26" s="470"/>
      <c r="F26" s="470"/>
      <c r="G26" s="470" t="s">
        <v>103</v>
      </c>
      <c r="H26" s="470"/>
      <c r="I26" s="470"/>
      <c r="J26" s="470"/>
      <c r="K26" s="403"/>
      <c r="L26" s="408"/>
    </row>
    <row r="27" spans="1:13" customFormat="1" ht="16.5" customHeight="1">
      <c r="A27" s="7"/>
      <c r="B27" s="7"/>
      <c r="C27" s="7"/>
      <c r="D27" s="7" t="s">
        <v>591</v>
      </c>
      <c r="E27" s="7"/>
      <c r="F27" s="7"/>
      <c r="G27" s="7" t="s">
        <v>590</v>
      </c>
      <c r="H27" s="7"/>
      <c r="I27" s="7"/>
      <c r="J27" s="7"/>
      <c r="K27" s="403"/>
      <c r="L27" s="408"/>
    </row>
    <row r="28" spans="1:13" ht="39.75" customHeight="1"/>
    <row r="29" spans="1:13" ht="24.95" customHeight="1"/>
    <row r="30" spans="1:13" ht="24.95" customHeight="1">
      <c r="B30" s="8"/>
      <c r="C30" s="440"/>
      <c r="D30" s="8"/>
      <c r="E30" s="8"/>
      <c r="F30" s="8"/>
      <c r="G30" s="8"/>
      <c r="H30" s="8"/>
      <c r="I30" s="8"/>
    </row>
    <row r="31" spans="1:13" ht="40.5" customHeight="1">
      <c r="B31" s="22"/>
      <c r="C31" s="22"/>
      <c r="D31" s="22"/>
      <c r="E31" s="22"/>
      <c r="F31" s="22"/>
      <c r="G31" s="22"/>
      <c r="H31" s="22"/>
      <c r="I31" s="22"/>
    </row>
  </sheetData>
  <mergeCells count="8">
    <mergeCell ref="B23:F23"/>
    <mergeCell ref="E5:F5"/>
    <mergeCell ref="B2:I2"/>
    <mergeCell ref="B3:I3"/>
    <mergeCell ref="B4:I4"/>
    <mergeCell ref="F6:G6"/>
    <mergeCell ref="H6:I6"/>
    <mergeCell ref="F7:I7"/>
  </mergeCells>
  <printOptions horizontalCentered="1"/>
  <pageMargins left="0.59055118110236227" right="0.23622047244094491" top="0.23622047244094491" bottom="0.19685039370078741" header="0.23622047244094491" footer="0.23622047244094491"/>
  <pageSetup scale="90" orientation="portrait" horizontalDpi="4294967294" verticalDpi="72"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theme="6" tint="-0.499984740745262"/>
  </sheetPr>
  <dimension ref="A1:P25"/>
  <sheetViews>
    <sheetView topLeftCell="A4" zoomScale="160" zoomScaleNormal="160" zoomScaleSheetLayoutView="160" zoomScalePageLayoutView="10" workbookViewId="0">
      <selection activeCell="F10" sqref="F10"/>
    </sheetView>
  </sheetViews>
  <sheetFormatPr baseColWidth="10" defaultRowHeight="18.75"/>
  <cols>
    <col min="1" max="1" width="0.5703125" style="7" customWidth="1"/>
    <col min="2" max="2" width="9" style="7" customWidth="1"/>
    <col min="3" max="3" width="5.7109375" style="7" customWidth="1"/>
    <col min="4" max="4" width="6.42578125" style="7" customWidth="1"/>
    <col min="5" max="5" width="16.7109375" style="7" customWidth="1"/>
    <col min="6" max="6" width="32.42578125" style="7" customWidth="1"/>
    <col min="7" max="9" width="12.42578125" style="7" customWidth="1"/>
    <col min="10" max="10" width="1.28515625" style="7" customWidth="1"/>
    <col min="11" max="11" width="13" style="283" customWidth="1"/>
    <col min="12" max="12" width="0.85546875" style="7" customWidth="1"/>
    <col min="13" max="13" width="14.28515625" style="83" customWidth="1"/>
    <col min="14" max="14" width="12.28515625" style="7" customWidth="1"/>
    <col min="15" max="15" width="2.85546875" style="7" customWidth="1"/>
    <col min="16" max="16" width="14" style="7" customWidth="1"/>
    <col min="17" max="16384" width="11.42578125" style="7"/>
  </cols>
  <sheetData>
    <row r="1" spans="2:16" ht="6.75" customHeight="1"/>
    <row r="2" spans="2:16" ht="30">
      <c r="B2" s="576" t="s">
        <v>9</v>
      </c>
      <c r="C2" s="576"/>
      <c r="D2" s="576"/>
      <c r="E2" s="576"/>
      <c r="F2" s="576"/>
      <c r="G2" s="576"/>
      <c r="H2" s="576"/>
      <c r="I2" s="576"/>
    </row>
    <row r="3" spans="2:16" ht="25.5" customHeight="1">
      <c r="B3" s="577" t="s">
        <v>24</v>
      </c>
      <c r="C3" s="577"/>
      <c r="D3" s="577"/>
      <c r="E3" s="577"/>
      <c r="F3" s="577"/>
      <c r="G3" s="577"/>
      <c r="H3" s="577"/>
      <c r="I3" s="577"/>
    </row>
    <row r="4" spans="2:16" ht="27.75">
      <c r="B4" s="578" t="s">
        <v>656</v>
      </c>
      <c r="C4" s="578"/>
      <c r="D4" s="578"/>
      <c r="E4" s="578"/>
      <c r="F4" s="578"/>
      <c r="G4" s="578"/>
      <c r="H4" s="578"/>
      <c r="I4" s="578"/>
    </row>
    <row r="5" spans="2:16" ht="69.75" customHeight="1">
      <c r="B5" s="38" t="s">
        <v>32</v>
      </c>
      <c r="C5" s="33"/>
      <c r="D5" s="34"/>
      <c r="E5" s="591" t="s">
        <v>552</v>
      </c>
      <c r="F5" s="591"/>
      <c r="G5" s="39" t="s">
        <v>549</v>
      </c>
      <c r="H5" s="39"/>
      <c r="I5" s="39"/>
    </row>
    <row r="6" spans="2:16" ht="24.95" customHeight="1" thickBot="1">
      <c r="B6" s="45" t="s">
        <v>33</v>
      </c>
      <c r="C6" s="33"/>
      <c r="D6" s="43" t="s">
        <v>553</v>
      </c>
      <c r="E6" s="36"/>
      <c r="F6" s="585" t="s">
        <v>8</v>
      </c>
      <c r="G6" s="585"/>
      <c r="H6" s="581">
        <v>54.449999999982538</v>
      </c>
      <c r="I6" s="581"/>
      <c r="K6" s="316">
        <v>10.74</v>
      </c>
    </row>
    <row r="7" spans="2:16" ht="24.95" customHeight="1" thickTop="1">
      <c r="B7" s="44" t="s">
        <v>28</v>
      </c>
      <c r="C7" s="36"/>
      <c r="D7" s="36"/>
      <c r="E7" s="36"/>
      <c r="F7" s="587" t="s">
        <v>7</v>
      </c>
      <c r="G7" s="587"/>
      <c r="H7" s="587"/>
      <c r="I7" s="587"/>
    </row>
    <row r="8" spans="2:16" ht="7.5" customHeight="1" thickBot="1">
      <c r="B8" s="3"/>
      <c r="C8" s="3"/>
      <c r="D8" s="3"/>
      <c r="E8" s="3"/>
      <c r="F8" s="6"/>
      <c r="G8" s="6"/>
      <c r="H8" s="6"/>
      <c r="I8" s="6"/>
    </row>
    <row r="9" spans="2:16" ht="41.25" customHeight="1" thickBot="1">
      <c r="B9" s="60" t="s">
        <v>0</v>
      </c>
      <c r="C9" s="61" t="s">
        <v>1</v>
      </c>
      <c r="D9" s="61" t="s">
        <v>31</v>
      </c>
      <c r="E9" s="67" t="s">
        <v>2</v>
      </c>
      <c r="F9" s="63" t="s">
        <v>3</v>
      </c>
      <c r="G9" s="64" t="s">
        <v>5</v>
      </c>
      <c r="H9" s="64" t="s">
        <v>4</v>
      </c>
      <c r="I9" s="65" t="s">
        <v>6</v>
      </c>
      <c r="K9" s="127" t="s">
        <v>48</v>
      </c>
      <c r="P9" s="23" t="e">
        <f>+#REF!+#REF!-#REF!-#REF!</f>
        <v>#REF!</v>
      </c>
    </row>
    <row r="10" spans="2:16" s="2" customFormat="1" ht="15" customHeight="1" thickBot="1">
      <c r="B10" s="9">
        <v>44652</v>
      </c>
      <c r="C10" s="16"/>
      <c r="D10" s="17"/>
      <c r="E10" s="10" t="s">
        <v>8</v>
      </c>
      <c r="F10" s="98"/>
      <c r="G10" s="12">
        <v>0</v>
      </c>
      <c r="H10" s="12">
        <v>0</v>
      </c>
      <c r="I10" s="13">
        <f>H6</f>
        <v>54.449999999982538</v>
      </c>
      <c r="K10" s="128"/>
      <c r="M10" s="84"/>
    </row>
    <row r="11" spans="2:16" s="2" customFormat="1" ht="77.25" hidden="1" customHeight="1" thickBot="1">
      <c r="B11" s="9"/>
      <c r="C11" s="338"/>
      <c r="D11" s="81"/>
      <c r="E11" s="82"/>
      <c r="F11" s="131"/>
      <c r="G11" s="26"/>
      <c r="H11" s="14"/>
      <c r="I11" s="52">
        <f>I10+G11-H11</f>
        <v>54.449999999982538</v>
      </c>
      <c r="K11" s="128"/>
      <c r="M11" s="84"/>
    </row>
    <row r="12" spans="2:16" s="2" customFormat="1" ht="102" hidden="1" customHeight="1">
      <c r="B12" s="9"/>
      <c r="C12" s="338"/>
      <c r="D12" s="81"/>
      <c r="E12" s="82"/>
      <c r="F12" s="131"/>
      <c r="G12" s="26"/>
      <c r="H12" s="26"/>
      <c r="I12" s="52">
        <f t="shared" ref="I12:I16" si="0">I11+G12-H12</f>
        <v>54.449999999982538</v>
      </c>
      <c r="K12" s="128"/>
      <c r="M12" s="84"/>
    </row>
    <row r="13" spans="2:16" s="2" customFormat="1" ht="103.5" hidden="1" customHeight="1">
      <c r="B13" s="9"/>
      <c r="C13" s="338"/>
      <c r="D13" s="81"/>
      <c r="E13" s="82"/>
      <c r="F13" s="131"/>
      <c r="G13" s="26"/>
      <c r="H13" s="26"/>
      <c r="I13" s="52">
        <f t="shared" si="0"/>
        <v>54.449999999982538</v>
      </c>
      <c r="K13" s="128"/>
      <c r="M13" s="84"/>
    </row>
    <row r="14" spans="2:16" s="2" customFormat="1" ht="43.5" hidden="1" customHeight="1">
      <c r="B14" s="9"/>
      <c r="C14" s="338"/>
      <c r="D14" s="81"/>
      <c r="E14" s="82"/>
      <c r="F14" s="181"/>
      <c r="G14" s="26"/>
      <c r="H14" s="26"/>
      <c r="I14" s="52">
        <f t="shared" si="0"/>
        <v>54.449999999982538</v>
      </c>
      <c r="K14" s="128"/>
      <c r="M14" s="84"/>
    </row>
    <row r="15" spans="2:16" s="2" customFormat="1" ht="42.75" hidden="1" customHeight="1">
      <c r="B15" s="9"/>
      <c r="C15" s="338"/>
      <c r="D15" s="81"/>
      <c r="E15" s="82"/>
      <c r="F15" s="181"/>
      <c r="G15" s="26"/>
      <c r="H15" s="26"/>
      <c r="I15" s="52">
        <f t="shared" si="0"/>
        <v>54.449999999982538</v>
      </c>
      <c r="K15" s="128"/>
      <c r="M15" s="84"/>
    </row>
    <row r="16" spans="2:16" s="2" customFormat="1" ht="66" hidden="1" customHeight="1" thickBot="1">
      <c r="B16" s="9"/>
      <c r="C16" s="338"/>
      <c r="D16" s="17"/>
      <c r="E16" s="130"/>
      <c r="F16" s="93"/>
      <c r="G16" s="14"/>
      <c r="H16" s="14"/>
      <c r="I16" s="52">
        <f t="shared" si="0"/>
        <v>54.449999999982538</v>
      </c>
      <c r="K16" s="128"/>
      <c r="M16" s="84"/>
    </row>
    <row r="17" spans="1:13" s="2" customFormat="1" ht="23.25" customHeight="1" thickBot="1">
      <c r="B17" s="575" t="s">
        <v>11</v>
      </c>
      <c r="C17" s="575"/>
      <c r="D17" s="575"/>
      <c r="E17" s="575"/>
      <c r="F17" s="575"/>
      <c r="G17" s="80">
        <f>SUM(G10:G16)</f>
        <v>0</v>
      </c>
      <c r="H17" s="80">
        <f>SUM(H10:H16)</f>
        <v>0</v>
      </c>
      <c r="I17" s="80">
        <f>+I16</f>
        <v>54.449999999982538</v>
      </c>
      <c r="J17" s="32"/>
      <c r="K17" s="285">
        <f>SUM(K16:K16)</f>
        <v>0</v>
      </c>
      <c r="M17" s="84"/>
    </row>
    <row r="18" spans="1:13" ht="16.5" customHeight="1"/>
    <row r="19" spans="1:13" s="473" customFormat="1" ht="52.5" customHeight="1">
      <c r="A19" s="8"/>
      <c r="B19" s="8"/>
      <c r="C19" s="8"/>
      <c r="D19" s="8" t="s">
        <v>592</v>
      </c>
      <c r="E19" s="8"/>
      <c r="F19" s="8"/>
      <c r="G19" s="8" t="s">
        <v>593</v>
      </c>
      <c r="H19" s="8"/>
      <c r="I19" s="8"/>
      <c r="J19" s="8"/>
      <c r="K19" s="471"/>
      <c r="L19" s="472"/>
    </row>
    <row r="20" spans="1:13" s="194" customFormat="1" ht="16.5" customHeight="1">
      <c r="A20" s="470"/>
      <c r="B20" s="470"/>
      <c r="C20" s="470"/>
      <c r="D20" s="470" t="s">
        <v>589</v>
      </c>
      <c r="E20" s="470"/>
      <c r="F20" s="470"/>
      <c r="G20" s="470" t="s">
        <v>103</v>
      </c>
      <c r="H20" s="470"/>
      <c r="I20" s="470"/>
      <c r="J20" s="470"/>
      <c r="K20" s="403"/>
      <c r="L20" s="408"/>
    </row>
    <row r="21" spans="1:13" customFormat="1" ht="16.5" customHeight="1">
      <c r="A21" s="7"/>
      <c r="B21" s="7"/>
      <c r="C21" s="7"/>
      <c r="D21" s="7" t="s">
        <v>591</v>
      </c>
      <c r="E21" s="7"/>
      <c r="F21" s="7"/>
      <c r="G21" s="7" t="s">
        <v>590</v>
      </c>
      <c r="H21" s="7"/>
      <c r="I21" s="7"/>
      <c r="J21" s="7"/>
      <c r="K21" s="403"/>
      <c r="L21" s="408"/>
    </row>
    <row r="22" spans="1:13" ht="39.75" customHeight="1"/>
    <row r="23" spans="1:13" ht="24.95" customHeight="1"/>
    <row r="24" spans="1:13" ht="24.95" customHeight="1">
      <c r="B24" s="8"/>
      <c r="C24" s="440"/>
      <c r="D24" s="8"/>
      <c r="E24" s="8"/>
      <c r="F24" s="8"/>
      <c r="G24" s="8"/>
      <c r="H24" s="8"/>
      <c r="I24" s="8"/>
    </row>
    <row r="25" spans="1:13" ht="40.5" customHeight="1">
      <c r="B25" s="22"/>
      <c r="C25" s="22"/>
      <c r="D25" s="22"/>
      <c r="E25" s="22"/>
      <c r="F25" s="22"/>
      <c r="G25" s="22"/>
      <c r="H25" s="22"/>
      <c r="I25" s="22"/>
    </row>
  </sheetData>
  <mergeCells count="8">
    <mergeCell ref="F7:I7"/>
    <mergeCell ref="B17:F17"/>
    <mergeCell ref="B2:I2"/>
    <mergeCell ref="B3:I3"/>
    <mergeCell ref="B4:I4"/>
    <mergeCell ref="E5:F5"/>
    <mergeCell ref="F6:G6"/>
    <mergeCell ref="H6:I6"/>
  </mergeCells>
  <printOptions horizontalCentered="1"/>
  <pageMargins left="0.59055118110236227" right="0.23622047244094491" top="0.23622047244094491" bottom="0.19685039370078741" header="0.23622047244094491" footer="0.23622047244094491"/>
  <pageSetup scale="90" orientation="portrait" horizontalDpi="4294967294" verticalDpi="72"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tabColor theme="6" tint="-0.499984740745262"/>
  </sheetPr>
  <dimension ref="A1:O26"/>
  <sheetViews>
    <sheetView topLeftCell="A7" zoomScale="160" zoomScaleNormal="160" zoomScaleSheetLayoutView="160" zoomScalePageLayoutView="10" workbookViewId="0">
      <selection activeCell="F19" sqref="F19"/>
    </sheetView>
  </sheetViews>
  <sheetFormatPr baseColWidth="10" defaultRowHeight="18.75"/>
  <cols>
    <col min="1" max="1" width="0.5703125" style="7" customWidth="1"/>
    <col min="2" max="2" width="9" style="7" customWidth="1"/>
    <col min="3" max="3" width="5.7109375" style="7" customWidth="1"/>
    <col min="4" max="4" width="6.42578125" style="7" customWidth="1"/>
    <col min="5" max="5" width="16.7109375" style="7" customWidth="1"/>
    <col min="6" max="6" width="32.42578125" style="7" customWidth="1"/>
    <col min="7" max="9" width="12.42578125" style="7" customWidth="1"/>
    <col min="10" max="10" width="1.28515625" style="7" customWidth="1"/>
    <col min="11" max="11" width="13" style="283" customWidth="1"/>
    <col min="12" max="12" width="14.28515625" style="83" customWidth="1"/>
    <col min="13" max="13" width="12.28515625" style="7" customWidth="1"/>
    <col min="14" max="14" width="2.85546875" style="7" customWidth="1"/>
    <col min="15" max="15" width="14" style="7" customWidth="1"/>
    <col min="16" max="16384" width="11.42578125" style="7"/>
  </cols>
  <sheetData>
    <row r="1" spans="2:15" ht="6.75" customHeight="1"/>
    <row r="2" spans="2:15" ht="30">
      <c r="B2" s="576" t="s">
        <v>9</v>
      </c>
      <c r="C2" s="576"/>
      <c r="D2" s="576"/>
      <c r="E2" s="576"/>
      <c r="F2" s="576"/>
      <c r="G2" s="576"/>
      <c r="H2" s="576"/>
      <c r="I2" s="576"/>
    </row>
    <row r="3" spans="2:15" ht="25.5" customHeight="1">
      <c r="B3" s="577" t="s">
        <v>24</v>
      </c>
      <c r="C3" s="577"/>
      <c r="D3" s="577"/>
      <c r="E3" s="577"/>
      <c r="F3" s="577"/>
      <c r="G3" s="577"/>
      <c r="H3" s="577"/>
      <c r="I3" s="577"/>
    </row>
    <row r="4" spans="2:15" ht="27.75">
      <c r="B4" s="578" t="s">
        <v>656</v>
      </c>
      <c r="C4" s="578"/>
      <c r="D4" s="578"/>
      <c r="E4" s="578"/>
      <c r="F4" s="578"/>
      <c r="G4" s="578"/>
      <c r="H4" s="578"/>
      <c r="I4" s="578"/>
    </row>
    <row r="5" spans="2:15" ht="69.75" customHeight="1">
      <c r="B5" s="38" t="s">
        <v>32</v>
      </c>
      <c r="C5" s="33"/>
      <c r="D5" s="34"/>
      <c r="E5" s="591" t="s">
        <v>555</v>
      </c>
      <c r="F5" s="591"/>
      <c r="G5" s="39" t="s">
        <v>549</v>
      </c>
      <c r="H5" s="39"/>
      <c r="I5" s="39"/>
    </row>
    <row r="6" spans="2:15" ht="24.95" customHeight="1" thickBot="1">
      <c r="B6" s="45" t="s">
        <v>33</v>
      </c>
      <c r="C6" s="33"/>
      <c r="D6" s="43" t="s">
        <v>554</v>
      </c>
      <c r="E6" s="36"/>
      <c r="F6" s="585" t="s">
        <v>8</v>
      </c>
      <c r="G6" s="585"/>
      <c r="H6" s="581">
        <v>3957.6100000000079</v>
      </c>
      <c r="I6" s="581"/>
      <c r="K6" s="316">
        <v>10.74</v>
      </c>
    </row>
    <row r="7" spans="2:15" ht="24.95" customHeight="1" thickTop="1">
      <c r="B7" s="44" t="s">
        <v>28</v>
      </c>
      <c r="C7" s="36"/>
      <c r="D7" s="36"/>
      <c r="E7" s="36"/>
      <c r="F7" s="587" t="s">
        <v>7</v>
      </c>
      <c r="G7" s="587"/>
      <c r="H7" s="587"/>
      <c r="I7" s="587"/>
    </row>
    <row r="8" spans="2:15" ht="7.5" customHeight="1" thickBot="1">
      <c r="B8" s="3"/>
      <c r="C8" s="3"/>
      <c r="D8" s="3"/>
      <c r="E8" s="3"/>
      <c r="F8" s="6"/>
      <c r="G8" s="6"/>
      <c r="H8" s="6"/>
      <c r="I8" s="6"/>
    </row>
    <row r="9" spans="2:15" ht="41.25" customHeight="1" thickBot="1">
      <c r="B9" s="60" t="s">
        <v>0</v>
      </c>
      <c r="C9" s="61" t="s">
        <v>1</v>
      </c>
      <c r="D9" s="61" t="s">
        <v>31</v>
      </c>
      <c r="E9" s="67" t="s">
        <v>2</v>
      </c>
      <c r="F9" s="63" t="s">
        <v>3</v>
      </c>
      <c r="G9" s="64" t="s">
        <v>5</v>
      </c>
      <c r="H9" s="64" t="s">
        <v>4</v>
      </c>
      <c r="I9" s="65" t="s">
        <v>6</v>
      </c>
      <c r="K9" s="127" t="s">
        <v>48</v>
      </c>
      <c r="L9" s="527" t="s">
        <v>437</v>
      </c>
      <c r="O9" s="23" t="e">
        <f>+#REF!+#REF!-#REF!-#REF!</f>
        <v>#REF!</v>
      </c>
    </row>
    <row r="10" spans="2:15" s="2" customFormat="1" ht="15" customHeight="1">
      <c r="B10" s="9">
        <v>44652</v>
      </c>
      <c r="C10" s="16"/>
      <c r="D10" s="17"/>
      <c r="E10" s="10" t="s">
        <v>8</v>
      </c>
      <c r="F10" s="98"/>
      <c r="G10" s="12">
        <v>0</v>
      </c>
      <c r="H10" s="12">
        <v>0</v>
      </c>
      <c r="I10" s="13">
        <f>H6</f>
        <v>3957.6100000000079</v>
      </c>
      <c r="K10" s="128"/>
      <c r="L10" s="84"/>
    </row>
    <row r="11" spans="2:15" s="2" customFormat="1" ht="64.5" customHeight="1">
      <c r="B11" s="135">
        <v>44673</v>
      </c>
      <c r="C11" s="523"/>
      <c r="D11" s="525" t="s">
        <v>60</v>
      </c>
      <c r="E11" s="25" t="s">
        <v>722</v>
      </c>
      <c r="F11" s="139" t="s">
        <v>762</v>
      </c>
      <c r="G11" s="26">
        <v>0</v>
      </c>
      <c r="H11" s="26">
        <v>205.31</v>
      </c>
      <c r="I11" s="52">
        <f>I10+G11-H11</f>
        <v>3752.3000000000079</v>
      </c>
      <c r="K11" s="128"/>
      <c r="L11" s="532"/>
    </row>
    <row r="12" spans="2:15" s="2" customFormat="1" ht="63.75" customHeight="1" thickBot="1">
      <c r="B12" s="49">
        <v>44673</v>
      </c>
      <c r="C12" s="47"/>
      <c r="D12" s="17" t="s">
        <v>60</v>
      </c>
      <c r="E12" s="130" t="s">
        <v>23</v>
      </c>
      <c r="F12" s="480" t="s">
        <v>769</v>
      </c>
      <c r="G12" s="26">
        <v>0</v>
      </c>
      <c r="H12" s="26">
        <v>20.53</v>
      </c>
      <c r="I12" s="52">
        <f>I11+G12-H12</f>
        <v>3731.7700000000077</v>
      </c>
      <c r="K12" s="128"/>
      <c r="L12" s="532"/>
    </row>
    <row r="13" spans="2:15" s="2" customFormat="1" ht="63.75" hidden="1" customHeight="1">
      <c r="B13" s="49"/>
      <c r="C13" s="47"/>
      <c r="D13" s="17"/>
      <c r="E13" s="130"/>
      <c r="F13" s="93"/>
      <c r="G13" s="26"/>
      <c r="H13" s="26"/>
      <c r="I13" s="52">
        <f t="shared" ref="I13:I17" si="0">I12+G13-H13</f>
        <v>3731.7700000000077</v>
      </c>
      <c r="K13" s="128"/>
      <c r="L13" s="532"/>
    </row>
    <row r="14" spans="2:15" s="2" customFormat="1" ht="64.5" hidden="1" customHeight="1">
      <c r="B14" s="49"/>
      <c r="C14" s="47"/>
      <c r="D14" s="17"/>
      <c r="E14" s="130"/>
      <c r="F14" s="93"/>
      <c r="G14" s="26"/>
      <c r="H14" s="26"/>
      <c r="I14" s="52">
        <f t="shared" si="0"/>
        <v>3731.7700000000077</v>
      </c>
      <c r="K14" s="128"/>
      <c r="L14" s="532"/>
    </row>
    <row r="15" spans="2:15" s="2" customFormat="1" ht="64.5" hidden="1" customHeight="1">
      <c r="B15" s="135"/>
      <c r="C15" s="338"/>
      <c r="D15" s="17"/>
      <c r="E15" s="130"/>
      <c r="F15" s="480"/>
      <c r="G15" s="184"/>
      <c r="H15" s="184"/>
      <c r="I15" s="52">
        <f t="shared" si="0"/>
        <v>3731.7700000000077</v>
      </c>
      <c r="K15" s="128"/>
      <c r="M15" s="128"/>
      <c r="N15" s="84"/>
    </row>
    <row r="16" spans="2:15" s="2" customFormat="1" ht="76.5" hidden="1" customHeight="1">
      <c r="B16" s="49"/>
      <c r="C16" s="47"/>
      <c r="D16" s="81"/>
      <c r="E16" s="82"/>
      <c r="F16" s="131"/>
      <c r="G16" s="26"/>
      <c r="H16" s="26"/>
      <c r="I16" s="52">
        <f t="shared" si="0"/>
        <v>3731.7700000000077</v>
      </c>
      <c r="K16" s="128"/>
      <c r="L16" s="532"/>
    </row>
    <row r="17" spans="1:12" s="2" customFormat="1" ht="89.25" hidden="1" customHeight="1" thickBot="1">
      <c r="B17" s="49"/>
      <c r="C17" s="47"/>
      <c r="D17" s="18"/>
      <c r="E17" s="11"/>
      <c r="F17" s="92"/>
      <c r="G17" s="26"/>
      <c r="H17" s="15"/>
      <c r="I17" s="52">
        <f t="shared" si="0"/>
        <v>3731.7700000000077</v>
      </c>
      <c r="K17" s="128"/>
      <c r="L17" s="532"/>
    </row>
    <row r="18" spans="1:12" s="2" customFormat="1" ht="23.25" customHeight="1" thickBot="1">
      <c r="B18" s="575" t="s">
        <v>11</v>
      </c>
      <c r="C18" s="575"/>
      <c r="D18" s="575"/>
      <c r="E18" s="575"/>
      <c r="F18" s="575"/>
      <c r="G18" s="80">
        <f>SUM(G10:G17)</f>
        <v>0</v>
      </c>
      <c r="H18" s="80">
        <f>SUM(H10:H11)</f>
        <v>205.31</v>
      </c>
      <c r="I18" s="80">
        <f>I17</f>
        <v>3731.7700000000077</v>
      </c>
      <c r="J18" s="32"/>
      <c r="K18" s="285" t="e">
        <f>SUM(#REF!)</f>
        <v>#REF!</v>
      </c>
      <c r="L18" s="285">
        <f>SUM(L11:L11)</f>
        <v>0</v>
      </c>
    </row>
    <row r="19" spans="1:12" ht="16.5" customHeight="1"/>
    <row r="20" spans="1:12" s="473" customFormat="1" ht="52.5" customHeight="1">
      <c r="A20" s="8"/>
      <c r="B20" s="8"/>
      <c r="C20" s="8"/>
      <c r="D20" s="8" t="s">
        <v>592</v>
      </c>
      <c r="E20" s="8"/>
      <c r="F20" s="8"/>
      <c r="G20" s="8" t="s">
        <v>593</v>
      </c>
      <c r="H20" s="8"/>
      <c r="I20" s="8"/>
      <c r="J20" s="8"/>
      <c r="K20" s="471"/>
    </row>
    <row r="21" spans="1:12" s="194" customFormat="1" ht="16.5" customHeight="1">
      <c r="A21" s="470"/>
      <c r="B21" s="470"/>
      <c r="C21" s="470"/>
      <c r="D21" s="470" t="s">
        <v>589</v>
      </c>
      <c r="E21" s="470"/>
      <c r="F21" s="470"/>
      <c r="G21" s="470" t="s">
        <v>103</v>
      </c>
      <c r="H21" s="470"/>
      <c r="I21" s="470"/>
      <c r="J21" s="470"/>
      <c r="K21" s="403"/>
    </row>
    <row r="22" spans="1:12" customFormat="1" ht="16.5" customHeight="1">
      <c r="A22" s="7"/>
      <c r="B22" s="7"/>
      <c r="C22" s="7"/>
      <c r="D22" s="7" t="s">
        <v>591</v>
      </c>
      <c r="E22" s="7"/>
      <c r="F22" s="7"/>
      <c r="G22" s="7" t="s">
        <v>590</v>
      </c>
      <c r="H22" s="7"/>
      <c r="I22" s="7"/>
      <c r="J22" s="7"/>
      <c r="K22" s="403"/>
    </row>
    <row r="23" spans="1:12" ht="39.75" customHeight="1"/>
    <row r="24" spans="1:12" ht="24.95" customHeight="1"/>
    <row r="25" spans="1:12" ht="24.95" customHeight="1">
      <c r="B25" s="8"/>
      <c r="C25" s="440"/>
      <c r="D25" s="8"/>
      <c r="E25" s="8"/>
      <c r="F25" s="8"/>
      <c r="G25" s="8"/>
      <c r="H25" s="8"/>
      <c r="I25" s="8"/>
    </row>
    <row r="26" spans="1:12" ht="40.5" customHeight="1">
      <c r="B26" s="22"/>
      <c r="C26" s="22"/>
      <c r="D26" s="22"/>
      <c r="E26" s="22"/>
      <c r="F26" s="22"/>
      <c r="G26" s="22"/>
      <c r="H26" s="22"/>
      <c r="I26" s="22"/>
    </row>
  </sheetData>
  <mergeCells count="8">
    <mergeCell ref="F7:I7"/>
    <mergeCell ref="B18:F18"/>
    <mergeCell ref="B2:I2"/>
    <mergeCell ref="B3:I3"/>
    <mergeCell ref="B4:I4"/>
    <mergeCell ref="E5:F5"/>
    <mergeCell ref="F6:G6"/>
    <mergeCell ref="H6:I6"/>
  </mergeCells>
  <printOptions horizontalCentered="1"/>
  <pageMargins left="0.59055118110236227" right="0.23622047244094491" top="0.23622047244094491" bottom="0.19685039370078741" header="0.23622047244094491" footer="0.23622047244094491"/>
  <pageSetup scale="90" orientation="portrait" horizontalDpi="4294967294" verticalDpi="72"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tabColor theme="6" tint="-0.499984740745262"/>
  </sheetPr>
  <dimension ref="A1:Q51"/>
  <sheetViews>
    <sheetView topLeftCell="A22" zoomScale="160" zoomScaleNormal="160" zoomScaleSheetLayoutView="160" zoomScalePageLayoutView="10" workbookViewId="0">
      <selection activeCell="F23" sqref="F23"/>
    </sheetView>
  </sheetViews>
  <sheetFormatPr baseColWidth="10" defaultRowHeight="18.75"/>
  <cols>
    <col min="1" max="1" width="0.5703125" style="7" customWidth="1"/>
    <col min="2" max="2" width="9" style="7" customWidth="1"/>
    <col min="3" max="3" width="5.7109375" style="7" customWidth="1"/>
    <col min="4" max="4" width="6.42578125" style="7" customWidth="1"/>
    <col min="5" max="5" width="16.7109375" style="7" customWidth="1"/>
    <col min="6" max="6" width="32.42578125" style="7" customWidth="1"/>
    <col min="7" max="9" width="12.42578125" style="7" customWidth="1"/>
    <col min="10" max="10" width="1.28515625" style="7" customWidth="1"/>
    <col min="11" max="11" width="13" style="283" customWidth="1"/>
    <col min="12" max="12" width="0.85546875" style="7" customWidth="1"/>
    <col min="13" max="13" width="13" style="283" customWidth="1"/>
    <col min="14" max="14" width="14.28515625" style="83" customWidth="1"/>
    <col min="15" max="15" width="12.28515625" style="7" customWidth="1"/>
    <col min="16" max="16" width="2.85546875" style="7" customWidth="1"/>
    <col min="17" max="17" width="14" style="7" customWidth="1"/>
    <col min="18" max="16384" width="11.42578125" style="7"/>
  </cols>
  <sheetData>
    <row r="1" spans="2:17" ht="6.75" customHeight="1"/>
    <row r="2" spans="2:17" ht="30">
      <c r="B2" s="576" t="s">
        <v>9</v>
      </c>
      <c r="C2" s="576"/>
      <c r="D2" s="576"/>
      <c r="E2" s="576"/>
      <c r="F2" s="576"/>
      <c r="G2" s="576"/>
      <c r="H2" s="576"/>
      <c r="I2" s="576"/>
    </row>
    <row r="3" spans="2:17" ht="25.5" customHeight="1">
      <c r="B3" s="577" t="s">
        <v>24</v>
      </c>
      <c r="C3" s="577"/>
      <c r="D3" s="577"/>
      <c r="E3" s="577"/>
      <c r="F3" s="577"/>
      <c r="G3" s="577"/>
      <c r="H3" s="577"/>
      <c r="I3" s="577"/>
    </row>
    <row r="4" spans="2:17" ht="27.75">
      <c r="B4" s="578" t="s">
        <v>656</v>
      </c>
      <c r="C4" s="578"/>
      <c r="D4" s="578"/>
      <c r="E4" s="578"/>
      <c r="F4" s="578"/>
      <c r="G4" s="578"/>
      <c r="H4" s="578"/>
      <c r="I4" s="578"/>
    </row>
    <row r="5" spans="2:17" ht="69.75" customHeight="1">
      <c r="B5" s="38" t="s">
        <v>32</v>
      </c>
      <c r="C5" s="33"/>
      <c r="D5" s="34"/>
      <c r="E5" s="591" t="s">
        <v>557</v>
      </c>
      <c r="F5" s="591"/>
      <c r="G5" s="39" t="s">
        <v>549</v>
      </c>
      <c r="H5" s="39"/>
      <c r="I5" s="39"/>
    </row>
    <row r="6" spans="2:17" ht="24.95" customHeight="1" thickBot="1">
      <c r="B6" s="45" t="s">
        <v>33</v>
      </c>
      <c r="C6" s="33"/>
      <c r="D6" s="43" t="s">
        <v>556</v>
      </c>
      <c r="E6" s="36"/>
      <c r="F6" s="585" t="s">
        <v>8</v>
      </c>
      <c r="G6" s="585"/>
      <c r="H6" s="581">
        <v>17308.35999999999</v>
      </c>
      <c r="I6" s="581"/>
      <c r="K6" s="316">
        <v>10.74</v>
      </c>
      <c r="M6" s="316">
        <v>10.74</v>
      </c>
    </row>
    <row r="7" spans="2:17" ht="24.95" customHeight="1" thickTop="1">
      <c r="B7" s="44" t="s">
        <v>28</v>
      </c>
      <c r="C7" s="36"/>
      <c r="D7" s="36"/>
      <c r="E7" s="36"/>
      <c r="F7" s="587" t="s">
        <v>7</v>
      </c>
      <c r="G7" s="587"/>
      <c r="H7" s="587"/>
      <c r="I7" s="587"/>
    </row>
    <row r="8" spans="2:17" ht="7.5" customHeight="1" thickBot="1">
      <c r="B8" s="3"/>
      <c r="C8" s="3"/>
      <c r="D8" s="3"/>
      <c r="E8" s="3"/>
      <c r="F8" s="6"/>
      <c r="G8" s="6"/>
      <c r="H8" s="6"/>
      <c r="I8" s="6"/>
    </row>
    <row r="9" spans="2:17" ht="41.25" customHeight="1" thickBot="1">
      <c r="B9" s="60" t="s">
        <v>0</v>
      </c>
      <c r="C9" s="61" t="s">
        <v>1</v>
      </c>
      <c r="D9" s="61" t="s">
        <v>31</v>
      </c>
      <c r="E9" s="67" t="s">
        <v>2</v>
      </c>
      <c r="F9" s="63" t="s">
        <v>3</v>
      </c>
      <c r="G9" s="64" t="s">
        <v>5</v>
      </c>
      <c r="H9" s="64" t="s">
        <v>4</v>
      </c>
      <c r="I9" s="65" t="s">
        <v>6</v>
      </c>
      <c r="K9" s="127" t="s">
        <v>48</v>
      </c>
      <c r="M9" s="527" t="s">
        <v>437</v>
      </c>
      <c r="Q9" s="23" t="e">
        <f>+#REF!+#REF!-#REF!-#REF!</f>
        <v>#REF!</v>
      </c>
    </row>
    <row r="10" spans="2:17" s="2" customFormat="1" ht="15" customHeight="1">
      <c r="B10" s="9">
        <v>44652</v>
      </c>
      <c r="C10" s="16"/>
      <c r="D10" s="17"/>
      <c r="E10" s="10" t="s">
        <v>8</v>
      </c>
      <c r="F10" s="98"/>
      <c r="G10" s="12">
        <v>0</v>
      </c>
      <c r="H10" s="12">
        <v>0</v>
      </c>
      <c r="I10" s="13">
        <f>H6</f>
        <v>17308.35999999999</v>
      </c>
      <c r="K10" s="128"/>
      <c r="M10" s="128"/>
      <c r="N10" s="84"/>
    </row>
    <row r="11" spans="2:17" s="2" customFormat="1" ht="114.75" customHeight="1">
      <c r="B11" s="9">
        <v>44657</v>
      </c>
      <c r="C11" s="338" t="s">
        <v>682</v>
      </c>
      <c r="D11" s="81" t="s">
        <v>22</v>
      </c>
      <c r="E11" s="82" t="s">
        <v>679</v>
      </c>
      <c r="F11" s="131" t="s">
        <v>680</v>
      </c>
      <c r="G11" s="133">
        <v>0</v>
      </c>
      <c r="H11" s="14">
        <v>1347.68</v>
      </c>
      <c r="I11" s="13">
        <f>I10+G11-H11</f>
        <v>15960.679999999989</v>
      </c>
      <c r="K11" s="128"/>
      <c r="M11" s="557">
        <v>12.03</v>
      </c>
      <c r="N11" s="84"/>
    </row>
    <row r="12" spans="2:17" s="94" customFormat="1" ht="66" customHeight="1">
      <c r="B12" s="49">
        <v>44659</v>
      </c>
      <c r="C12" s="47" t="s">
        <v>698</v>
      </c>
      <c r="D12" s="81" t="s">
        <v>22</v>
      </c>
      <c r="E12" s="138" t="s">
        <v>699</v>
      </c>
      <c r="F12" s="520" t="s">
        <v>857</v>
      </c>
      <c r="G12" s="140">
        <v>0</v>
      </c>
      <c r="H12" s="114">
        <v>388.54</v>
      </c>
      <c r="I12" s="13">
        <f t="shared" ref="I12:I42" si="0">I11+G12-H12</f>
        <v>15572.139999999989</v>
      </c>
      <c r="K12" s="211"/>
      <c r="M12" s="535">
        <v>3.46</v>
      </c>
    </row>
    <row r="13" spans="2:17" s="94" customFormat="1" ht="90" customHeight="1">
      <c r="B13" s="9">
        <v>44659</v>
      </c>
      <c r="C13" s="47" t="s">
        <v>700</v>
      </c>
      <c r="D13" s="147" t="s">
        <v>22</v>
      </c>
      <c r="E13" s="179" t="s">
        <v>701</v>
      </c>
      <c r="F13" s="139" t="s">
        <v>858</v>
      </c>
      <c r="G13" s="114">
        <v>0</v>
      </c>
      <c r="H13" s="114">
        <v>468.92</v>
      </c>
      <c r="I13" s="13">
        <f t="shared" si="0"/>
        <v>15103.219999999988</v>
      </c>
      <c r="K13" s="211"/>
      <c r="M13" s="535">
        <v>4.1100000000000003</v>
      </c>
    </row>
    <row r="14" spans="2:17" s="94" customFormat="1" ht="94.5" customHeight="1">
      <c r="B14" s="9">
        <v>44664</v>
      </c>
      <c r="C14" s="47" t="s">
        <v>707</v>
      </c>
      <c r="D14" s="17" t="s">
        <v>22</v>
      </c>
      <c r="E14" s="82" t="s">
        <v>694</v>
      </c>
      <c r="F14" s="131" t="s">
        <v>708</v>
      </c>
      <c r="G14" s="114">
        <v>0</v>
      </c>
      <c r="H14" s="114">
        <v>1224.5</v>
      </c>
      <c r="I14" s="13">
        <f t="shared" si="0"/>
        <v>13878.719999999988</v>
      </c>
      <c r="K14" s="211"/>
    </row>
    <row r="15" spans="2:17" s="94" customFormat="1" ht="35.1" customHeight="1">
      <c r="B15" s="9">
        <v>44669</v>
      </c>
      <c r="C15" s="47"/>
      <c r="D15" s="147" t="s">
        <v>684</v>
      </c>
      <c r="E15" s="179" t="s">
        <v>685</v>
      </c>
      <c r="F15" s="139" t="s">
        <v>711</v>
      </c>
      <c r="G15" s="114">
        <v>0</v>
      </c>
      <c r="H15" s="114">
        <v>1907.25</v>
      </c>
      <c r="I15" s="13">
        <f t="shared" si="0"/>
        <v>11971.469999999988</v>
      </c>
      <c r="K15" s="211"/>
    </row>
    <row r="16" spans="2:17" s="94" customFormat="1" ht="35.1" customHeight="1">
      <c r="B16" s="9">
        <v>44669</v>
      </c>
      <c r="C16" s="47"/>
      <c r="D16" s="147" t="s">
        <v>684</v>
      </c>
      <c r="E16" s="179" t="s">
        <v>686</v>
      </c>
      <c r="F16" s="139" t="s">
        <v>711</v>
      </c>
      <c r="G16" s="114">
        <v>0</v>
      </c>
      <c r="H16" s="114">
        <v>1144.06</v>
      </c>
      <c r="I16" s="13">
        <f t="shared" si="0"/>
        <v>10827.409999999989</v>
      </c>
      <c r="K16" s="211"/>
    </row>
    <row r="17" spans="1:14" s="94" customFormat="1" ht="35.1" customHeight="1">
      <c r="B17" s="9">
        <v>44669</v>
      </c>
      <c r="C17" s="47"/>
      <c r="D17" s="147" t="s">
        <v>684</v>
      </c>
      <c r="E17" s="179" t="s">
        <v>688</v>
      </c>
      <c r="F17" s="139" t="s">
        <v>711</v>
      </c>
      <c r="G17" s="114">
        <v>0</v>
      </c>
      <c r="H17" s="114">
        <v>2008.06</v>
      </c>
      <c r="I17" s="13">
        <f t="shared" si="0"/>
        <v>8819.3499999999894</v>
      </c>
      <c r="K17" s="211"/>
    </row>
    <row r="18" spans="1:14" s="94" customFormat="1" ht="42.75" customHeight="1">
      <c r="B18" s="9">
        <v>44671</v>
      </c>
      <c r="C18" s="47" t="s">
        <v>717</v>
      </c>
      <c r="D18" s="17" t="s">
        <v>22</v>
      </c>
      <c r="E18" s="130" t="s">
        <v>303</v>
      </c>
      <c r="F18" s="93" t="s">
        <v>718</v>
      </c>
      <c r="G18" s="114">
        <v>0</v>
      </c>
      <c r="H18" s="114">
        <v>143.69999999999999</v>
      </c>
      <c r="I18" s="13">
        <f t="shared" si="0"/>
        <v>8675.6499999999887</v>
      </c>
      <c r="K18" s="211"/>
    </row>
    <row r="19" spans="1:14" s="94" customFormat="1" ht="42.75" customHeight="1">
      <c r="B19" s="9">
        <v>44672</v>
      </c>
      <c r="C19" s="47" t="s">
        <v>760</v>
      </c>
      <c r="D19" s="17" t="s">
        <v>21</v>
      </c>
      <c r="E19" s="130" t="s">
        <v>761</v>
      </c>
      <c r="F19" s="93" t="s">
        <v>859</v>
      </c>
      <c r="G19" s="114">
        <v>0</v>
      </c>
      <c r="H19" s="114">
        <v>292.5</v>
      </c>
      <c r="I19" s="13">
        <f t="shared" si="0"/>
        <v>8383.1499999999887</v>
      </c>
      <c r="K19" s="554">
        <v>32.5</v>
      </c>
    </row>
    <row r="20" spans="1:14" s="2" customFormat="1" ht="64.5" customHeight="1">
      <c r="B20" s="135">
        <v>44673</v>
      </c>
      <c r="C20" s="523"/>
      <c r="D20" s="525" t="s">
        <v>60</v>
      </c>
      <c r="E20" s="25" t="s">
        <v>722</v>
      </c>
      <c r="F20" s="139" t="s">
        <v>762</v>
      </c>
      <c r="G20" s="26">
        <v>0</v>
      </c>
      <c r="H20" s="26">
        <v>1230.6400000000001</v>
      </c>
      <c r="I20" s="13">
        <f t="shared" si="0"/>
        <v>7152.5099999999884</v>
      </c>
      <c r="K20" s="128"/>
      <c r="L20" s="532"/>
    </row>
    <row r="21" spans="1:14" s="2" customFormat="1" ht="63.75" customHeight="1">
      <c r="B21" s="49">
        <v>44673</v>
      </c>
      <c r="C21" s="47"/>
      <c r="D21" s="17" t="s">
        <v>60</v>
      </c>
      <c r="E21" s="130" t="s">
        <v>23</v>
      </c>
      <c r="F21" s="480" t="s">
        <v>769</v>
      </c>
      <c r="G21" s="26">
        <v>0</v>
      </c>
      <c r="H21" s="26">
        <v>44.5</v>
      </c>
      <c r="I21" s="13">
        <f t="shared" si="0"/>
        <v>7108.0099999999884</v>
      </c>
      <c r="K21" s="128"/>
      <c r="L21" s="532"/>
    </row>
    <row r="22" spans="1:14" s="2" customFormat="1" ht="53.25" customHeight="1">
      <c r="B22" s="9">
        <v>44677</v>
      </c>
      <c r="C22" s="338"/>
      <c r="D22" s="17" t="s">
        <v>54</v>
      </c>
      <c r="E22" s="130" t="s">
        <v>722</v>
      </c>
      <c r="F22" s="93" t="s">
        <v>794</v>
      </c>
      <c r="G22" s="14">
        <v>27313.51</v>
      </c>
      <c r="H22" s="14">
        <v>0</v>
      </c>
      <c r="I22" s="13">
        <f t="shared" si="0"/>
        <v>34421.51999999999</v>
      </c>
      <c r="K22" s="128"/>
      <c r="M22" s="128"/>
      <c r="N22" s="84"/>
    </row>
    <row r="23" spans="1:14" s="53" customFormat="1" ht="105" customHeight="1">
      <c r="A23" s="48"/>
      <c r="B23" s="49">
        <v>44678</v>
      </c>
      <c r="C23" s="47"/>
      <c r="D23" s="50" t="s">
        <v>60</v>
      </c>
      <c r="E23" s="25" t="s">
        <v>23</v>
      </c>
      <c r="F23" s="91" t="s">
        <v>821</v>
      </c>
      <c r="G23" s="99">
        <v>0</v>
      </c>
      <c r="H23" s="51">
        <v>3416.27</v>
      </c>
      <c r="I23" s="13">
        <f t="shared" si="0"/>
        <v>31005.249999999989</v>
      </c>
      <c r="J23" s="48"/>
      <c r="K23" s="88"/>
      <c r="L23" s="196"/>
      <c r="M23" s="204"/>
      <c r="N23" s="201"/>
    </row>
    <row r="24" spans="1:14" s="2" customFormat="1" ht="45" customHeight="1">
      <c r="B24" s="49">
        <v>44678</v>
      </c>
      <c r="C24" s="47" t="s">
        <v>812</v>
      </c>
      <c r="D24" s="81" t="s">
        <v>684</v>
      </c>
      <c r="E24" s="82" t="s">
        <v>722</v>
      </c>
      <c r="F24" s="131" t="s">
        <v>747</v>
      </c>
      <c r="G24" s="26">
        <v>0</v>
      </c>
      <c r="H24" s="26">
        <v>6771.89</v>
      </c>
      <c r="I24" s="13">
        <f t="shared" si="0"/>
        <v>24233.35999999999</v>
      </c>
      <c r="K24" s="128">
        <v>958.21</v>
      </c>
      <c r="M24" s="128"/>
      <c r="N24" s="84"/>
    </row>
    <row r="25" spans="1:14" s="2" customFormat="1" ht="45" customHeight="1">
      <c r="B25" s="49">
        <v>44678</v>
      </c>
      <c r="C25" s="47" t="s">
        <v>813</v>
      </c>
      <c r="D25" s="81" t="s">
        <v>684</v>
      </c>
      <c r="E25" s="82" t="s">
        <v>722</v>
      </c>
      <c r="F25" s="131" t="s">
        <v>747</v>
      </c>
      <c r="G25" s="26">
        <v>0</v>
      </c>
      <c r="H25" s="26">
        <v>5241.16</v>
      </c>
      <c r="I25" s="13">
        <f t="shared" si="0"/>
        <v>18992.19999999999</v>
      </c>
      <c r="K25" s="128">
        <v>198.06</v>
      </c>
      <c r="M25" s="128"/>
      <c r="N25" s="84"/>
    </row>
    <row r="26" spans="1:14" s="94" customFormat="1" ht="48.75" customHeight="1">
      <c r="B26" s="49">
        <v>44680</v>
      </c>
      <c r="C26" s="47" t="s">
        <v>830</v>
      </c>
      <c r="D26" s="81" t="s">
        <v>22</v>
      </c>
      <c r="E26" s="25" t="s">
        <v>738</v>
      </c>
      <c r="F26" s="97" t="s">
        <v>748</v>
      </c>
      <c r="G26" s="26">
        <v>0</v>
      </c>
      <c r="H26" s="26">
        <v>808.22</v>
      </c>
      <c r="I26" s="13">
        <f t="shared" si="0"/>
        <v>18183.979999999989</v>
      </c>
      <c r="K26" s="211"/>
    </row>
    <row r="27" spans="1:14" s="94" customFormat="1" ht="51" customHeight="1">
      <c r="B27" s="49">
        <v>44680</v>
      </c>
      <c r="C27" s="47" t="s">
        <v>831</v>
      </c>
      <c r="D27" s="81" t="s">
        <v>22</v>
      </c>
      <c r="E27" s="25" t="s">
        <v>739</v>
      </c>
      <c r="F27" s="97" t="s">
        <v>748</v>
      </c>
      <c r="G27" s="26">
        <v>0</v>
      </c>
      <c r="H27" s="26">
        <v>1089.9000000000001</v>
      </c>
      <c r="I27" s="13">
        <f t="shared" si="0"/>
        <v>17094.079999999987</v>
      </c>
      <c r="K27" s="211"/>
    </row>
    <row r="28" spans="1:14" s="94" customFormat="1" ht="54" customHeight="1">
      <c r="B28" s="49">
        <v>44680</v>
      </c>
      <c r="C28" s="47" t="s">
        <v>832</v>
      </c>
      <c r="D28" s="81" t="s">
        <v>22</v>
      </c>
      <c r="E28" s="25" t="s">
        <v>730</v>
      </c>
      <c r="F28" s="97" t="s">
        <v>748</v>
      </c>
      <c r="G28" s="26">
        <v>0</v>
      </c>
      <c r="H28" s="26">
        <v>133.94999999999999</v>
      </c>
      <c r="I28" s="13">
        <f t="shared" si="0"/>
        <v>16960.129999999986</v>
      </c>
      <c r="K28" s="211"/>
    </row>
    <row r="29" spans="1:14" s="94" customFormat="1" ht="52.5" customHeight="1">
      <c r="B29" s="49">
        <v>44680</v>
      </c>
      <c r="C29" s="47" t="s">
        <v>833</v>
      </c>
      <c r="D29" s="81" t="s">
        <v>22</v>
      </c>
      <c r="E29" s="25" t="s">
        <v>740</v>
      </c>
      <c r="F29" s="97" t="s">
        <v>748</v>
      </c>
      <c r="G29" s="26">
        <v>0</v>
      </c>
      <c r="H29" s="26">
        <v>454</v>
      </c>
      <c r="I29" s="13">
        <f t="shared" si="0"/>
        <v>16506.129999999986</v>
      </c>
      <c r="K29" s="211"/>
    </row>
    <row r="30" spans="1:14" s="94" customFormat="1" ht="21.75" customHeight="1">
      <c r="B30" s="49">
        <v>44680</v>
      </c>
      <c r="C30" s="47" t="s">
        <v>834</v>
      </c>
      <c r="D30" s="81"/>
      <c r="E30" s="25" t="s">
        <v>45</v>
      </c>
      <c r="F30" s="97"/>
      <c r="G30" s="26">
        <v>0</v>
      </c>
      <c r="H30" s="26">
        <v>0</v>
      </c>
      <c r="I30" s="13">
        <f t="shared" si="0"/>
        <v>16506.129999999986</v>
      </c>
      <c r="K30" s="211"/>
    </row>
    <row r="31" spans="1:14" s="94" customFormat="1" ht="68.099999999999994" customHeight="1">
      <c r="B31" s="49">
        <v>44680</v>
      </c>
      <c r="C31" s="47" t="s">
        <v>835</v>
      </c>
      <c r="D31" s="81" t="s">
        <v>22</v>
      </c>
      <c r="E31" s="25" t="s">
        <v>742</v>
      </c>
      <c r="F31" s="97" t="s">
        <v>750</v>
      </c>
      <c r="G31" s="26">
        <v>0</v>
      </c>
      <c r="H31" s="26">
        <v>59.96</v>
      </c>
      <c r="I31" s="13">
        <f t="shared" si="0"/>
        <v>16446.169999999987</v>
      </c>
      <c r="K31" s="211"/>
    </row>
    <row r="32" spans="1:14" s="94" customFormat="1" ht="53.25" customHeight="1">
      <c r="B32" s="49">
        <v>44680</v>
      </c>
      <c r="C32" s="47" t="s">
        <v>836</v>
      </c>
      <c r="D32" s="81" t="s">
        <v>22</v>
      </c>
      <c r="E32" s="138" t="s">
        <v>743</v>
      </c>
      <c r="F32" s="181" t="s">
        <v>751</v>
      </c>
      <c r="G32" s="140">
        <v>0</v>
      </c>
      <c r="H32" s="114">
        <v>1035.02</v>
      </c>
      <c r="I32" s="13">
        <f t="shared" si="0"/>
        <v>15411.149999999987</v>
      </c>
      <c r="K32" s="211"/>
    </row>
    <row r="33" spans="1:15" s="94" customFormat="1" ht="51" customHeight="1">
      <c r="B33" s="49">
        <v>44680</v>
      </c>
      <c r="C33" s="47" t="s">
        <v>837</v>
      </c>
      <c r="D33" s="81" t="s">
        <v>22</v>
      </c>
      <c r="E33" s="25" t="s">
        <v>731</v>
      </c>
      <c r="F33" s="97" t="s">
        <v>748</v>
      </c>
      <c r="G33" s="26">
        <v>0</v>
      </c>
      <c r="H33" s="26">
        <v>204.25</v>
      </c>
      <c r="I33" s="13">
        <f t="shared" si="0"/>
        <v>15206.899999999987</v>
      </c>
      <c r="K33" s="211"/>
    </row>
    <row r="34" spans="1:15" s="94" customFormat="1" ht="55.5" customHeight="1">
      <c r="B34" s="49">
        <v>44680</v>
      </c>
      <c r="C34" s="47" t="s">
        <v>838</v>
      </c>
      <c r="D34" s="81" t="s">
        <v>22</v>
      </c>
      <c r="E34" s="25" t="s">
        <v>744</v>
      </c>
      <c r="F34" s="97" t="s">
        <v>752</v>
      </c>
      <c r="G34" s="26">
        <v>0</v>
      </c>
      <c r="H34" s="26">
        <v>137</v>
      </c>
      <c r="I34" s="13">
        <f t="shared" si="0"/>
        <v>15069.899999999987</v>
      </c>
      <c r="K34" s="211"/>
    </row>
    <row r="35" spans="1:15" s="94" customFormat="1" ht="63.75">
      <c r="B35" s="49">
        <v>44680</v>
      </c>
      <c r="C35" s="47" t="s">
        <v>839</v>
      </c>
      <c r="D35" s="81" t="s">
        <v>22</v>
      </c>
      <c r="E35" s="25" t="s">
        <v>745</v>
      </c>
      <c r="F35" s="97" t="s">
        <v>753</v>
      </c>
      <c r="G35" s="26">
        <v>0</v>
      </c>
      <c r="H35" s="26">
        <v>183.48</v>
      </c>
      <c r="I35" s="13">
        <f t="shared" si="0"/>
        <v>14886.419999999987</v>
      </c>
      <c r="K35" s="211"/>
    </row>
    <row r="36" spans="1:15" s="53" customFormat="1" ht="90.75" customHeight="1">
      <c r="A36" s="48"/>
      <c r="B36" s="49">
        <v>44680</v>
      </c>
      <c r="C36" s="47" t="s">
        <v>840</v>
      </c>
      <c r="D36" s="81" t="s">
        <v>22</v>
      </c>
      <c r="E36" s="138" t="s">
        <v>732</v>
      </c>
      <c r="F36" s="181" t="s">
        <v>754</v>
      </c>
      <c r="G36" s="99">
        <v>0</v>
      </c>
      <c r="H36" s="99">
        <v>75</v>
      </c>
      <c r="I36" s="13">
        <f t="shared" si="0"/>
        <v>14811.419999999987</v>
      </c>
      <c r="J36" s="48"/>
      <c r="K36" s="88"/>
      <c r="L36" s="196"/>
      <c r="M36" s="204"/>
      <c r="N36" s="201"/>
    </row>
    <row r="37" spans="1:15" s="94" customFormat="1" ht="51.75" customHeight="1">
      <c r="B37" s="49">
        <v>44680</v>
      </c>
      <c r="C37" s="47" t="s">
        <v>841</v>
      </c>
      <c r="D37" s="81" t="s">
        <v>22</v>
      </c>
      <c r="E37" s="25" t="s">
        <v>733</v>
      </c>
      <c r="F37" s="97" t="s">
        <v>749</v>
      </c>
      <c r="G37" s="26">
        <v>0</v>
      </c>
      <c r="H37" s="26">
        <v>38</v>
      </c>
      <c r="I37" s="13">
        <f t="shared" si="0"/>
        <v>14773.419999999987</v>
      </c>
      <c r="K37" s="211"/>
    </row>
    <row r="38" spans="1:15" s="94" customFormat="1" ht="93" customHeight="1">
      <c r="B38" s="49">
        <v>44680</v>
      </c>
      <c r="C38" s="47" t="s">
        <v>842</v>
      </c>
      <c r="D38" s="81" t="s">
        <v>21</v>
      </c>
      <c r="E38" s="82" t="s">
        <v>734</v>
      </c>
      <c r="F38" s="131" t="s">
        <v>736</v>
      </c>
      <c r="G38" s="26">
        <v>0</v>
      </c>
      <c r="H38" s="26">
        <v>92.76</v>
      </c>
      <c r="I38" s="13">
        <f t="shared" si="0"/>
        <v>14680.659999999987</v>
      </c>
      <c r="K38" s="211"/>
    </row>
    <row r="39" spans="1:15" s="2" customFormat="1" ht="78.75" customHeight="1">
      <c r="B39" s="49">
        <v>44680</v>
      </c>
      <c r="C39" s="47" t="s">
        <v>843</v>
      </c>
      <c r="D39" s="81" t="s">
        <v>21</v>
      </c>
      <c r="E39" s="82" t="s">
        <v>746</v>
      </c>
      <c r="F39" s="131" t="s">
        <v>755</v>
      </c>
      <c r="G39" s="26">
        <v>0</v>
      </c>
      <c r="H39" s="26">
        <f>35+300</f>
        <v>335</v>
      </c>
      <c r="I39" s="13">
        <f t="shared" si="0"/>
        <v>14345.659999999987</v>
      </c>
      <c r="K39" s="128"/>
      <c r="M39" s="84"/>
    </row>
    <row r="40" spans="1:15" s="94" customFormat="1" ht="53.25" customHeight="1">
      <c r="B40" s="49">
        <v>44680</v>
      </c>
      <c r="C40" s="47"/>
      <c r="D40" s="81" t="s">
        <v>60</v>
      </c>
      <c r="E40" s="138" t="s">
        <v>743</v>
      </c>
      <c r="F40" s="181" t="s">
        <v>844</v>
      </c>
      <c r="G40" s="140">
        <v>0</v>
      </c>
      <c r="H40" s="114">
        <v>3.5</v>
      </c>
      <c r="I40" s="13">
        <f t="shared" si="0"/>
        <v>14342.159999999987</v>
      </c>
      <c r="K40" s="211"/>
    </row>
    <row r="41" spans="1:15" s="94" customFormat="1" ht="63.75" customHeight="1" thickBot="1">
      <c r="B41" s="49">
        <v>44680</v>
      </c>
      <c r="C41" s="47" t="s">
        <v>849</v>
      </c>
      <c r="D41" s="81" t="s">
        <v>22</v>
      </c>
      <c r="E41" s="25" t="s">
        <v>741</v>
      </c>
      <c r="F41" s="97" t="s">
        <v>850</v>
      </c>
      <c r="G41" s="26">
        <v>0</v>
      </c>
      <c r="H41" s="26">
        <v>87.69</v>
      </c>
      <c r="I41" s="13">
        <f t="shared" si="0"/>
        <v>14254.469999999987</v>
      </c>
      <c r="K41" s="211"/>
    </row>
    <row r="42" spans="1:15" s="53" customFormat="1" ht="63.75" hidden="1" customHeight="1" thickBot="1">
      <c r="A42" s="48"/>
      <c r="B42" s="135"/>
      <c r="C42" s="47"/>
      <c r="D42" s="81"/>
      <c r="E42" s="82"/>
      <c r="F42" s="139"/>
      <c r="G42" s="26"/>
      <c r="H42" s="26"/>
      <c r="I42" s="13">
        <f t="shared" si="0"/>
        <v>14254.469999999987</v>
      </c>
      <c r="J42" s="48"/>
      <c r="K42" s="88"/>
      <c r="L42" s="309"/>
      <c r="M42" s="526"/>
      <c r="N42" s="204"/>
      <c r="O42" s="201"/>
    </row>
    <row r="43" spans="1:15" s="2" customFormat="1" ht="23.25" customHeight="1" thickBot="1">
      <c r="B43" s="575" t="s">
        <v>11</v>
      </c>
      <c r="C43" s="575"/>
      <c r="D43" s="575"/>
      <c r="E43" s="575"/>
      <c r="F43" s="575"/>
      <c r="G43" s="80">
        <f>SUM(G10:G42)</f>
        <v>27313.51</v>
      </c>
      <c r="H43" s="80">
        <f>SUM(H10:H42)</f>
        <v>30367.399999999998</v>
      </c>
      <c r="I43" s="80">
        <f>I42</f>
        <v>14254.469999999987</v>
      </c>
      <c r="J43" s="32"/>
      <c r="K43" s="285">
        <f>SUM(K12:K42)</f>
        <v>1188.77</v>
      </c>
      <c r="L43" s="285">
        <f>SUM(L12:L42)</f>
        <v>0</v>
      </c>
      <c r="M43" s="530">
        <f>SUM(M12:M42)</f>
        <v>7.57</v>
      </c>
      <c r="N43" s="84"/>
    </row>
    <row r="44" spans="1:15" ht="16.5" customHeight="1"/>
    <row r="45" spans="1:15" s="473" customFormat="1" ht="52.5" customHeight="1">
      <c r="A45" s="8"/>
      <c r="B45" s="8"/>
      <c r="C45" s="8"/>
      <c r="D45" s="8" t="s">
        <v>592</v>
      </c>
      <c r="E45" s="8"/>
      <c r="F45" s="8"/>
      <c r="G45" s="8" t="s">
        <v>593</v>
      </c>
      <c r="H45" s="8"/>
      <c r="I45" s="8"/>
      <c r="J45" s="8"/>
      <c r="K45" s="471"/>
      <c r="L45" s="472"/>
      <c r="M45" s="471"/>
    </row>
    <row r="46" spans="1:15" s="194" customFormat="1" ht="16.5" customHeight="1">
      <c r="A46" s="470"/>
      <c r="B46" s="470"/>
      <c r="C46" s="470"/>
      <c r="D46" s="470" t="s">
        <v>589</v>
      </c>
      <c r="E46" s="470"/>
      <c r="F46" s="470"/>
      <c r="G46" s="470" t="s">
        <v>103</v>
      </c>
      <c r="H46" s="470"/>
      <c r="I46" s="470"/>
      <c r="J46" s="470"/>
      <c r="K46" s="403"/>
      <c r="L46" s="408"/>
      <c r="M46" s="403"/>
    </row>
    <row r="47" spans="1:15" customFormat="1" ht="16.5" customHeight="1">
      <c r="A47" s="7"/>
      <c r="B47" s="7"/>
      <c r="C47" s="7"/>
      <c r="D47" s="7" t="s">
        <v>591</v>
      </c>
      <c r="E47" s="7"/>
      <c r="F47" s="7"/>
      <c r="G47" s="7" t="s">
        <v>590</v>
      </c>
      <c r="H47" s="7"/>
      <c r="I47" s="7"/>
      <c r="J47" s="7"/>
      <c r="K47" s="403"/>
      <c r="L47" s="408"/>
      <c r="M47" s="403"/>
    </row>
    <row r="48" spans="1:15" ht="39.75" customHeight="1">
      <c r="N48" s="7"/>
    </row>
    <row r="49" spans="2:14" ht="24.95" customHeight="1">
      <c r="N49" s="7"/>
    </row>
    <row r="50" spans="2:14" ht="24.95" customHeight="1">
      <c r="B50" s="8"/>
      <c r="C50" s="440"/>
      <c r="D50" s="8"/>
      <c r="E50" s="8"/>
      <c r="F50" s="8"/>
      <c r="G50" s="8"/>
      <c r="H50" s="8"/>
      <c r="I50" s="8"/>
      <c r="N50" s="7"/>
    </row>
    <row r="51" spans="2:14" ht="40.5" customHeight="1">
      <c r="B51" s="22"/>
      <c r="C51" s="22"/>
      <c r="D51" s="22"/>
      <c r="E51" s="22"/>
      <c r="F51" s="22"/>
      <c r="G51" s="22"/>
      <c r="H51" s="22"/>
      <c r="I51" s="22"/>
      <c r="N51" s="7"/>
    </row>
  </sheetData>
  <mergeCells count="8">
    <mergeCell ref="F7:I7"/>
    <mergeCell ref="B43:F43"/>
    <mergeCell ref="B2:I2"/>
    <mergeCell ref="B3:I3"/>
    <mergeCell ref="B4:I4"/>
    <mergeCell ref="E5:F5"/>
    <mergeCell ref="F6:G6"/>
    <mergeCell ref="H6:I6"/>
  </mergeCells>
  <printOptions horizontalCentered="1"/>
  <pageMargins left="0.59055118110236227" right="0.23622047244094491" top="0.23622047244094491" bottom="0.19685039370078741" header="0.23622047244094491" footer="0.23622047244094491"/>
  <pageSetup scale="90" orientation="portrait" horizontalDpi="4294967294" verticalDpi="72"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rgb="FF00B050"/>
  </sheetPr>
  <dimension ref="A1:N31"/>
  <sheetViews>
    <sheetView topLeftCell="A4" zoomScale="160" zoomScaleNormal="160" zoomScaleSheetLayoutView="175" workbookViewId="0">
      <selection activeCell="E11" sqref="E11"/>
    </sheetView>
  </sheetViews>
  <sheetFormatPr baseColWidth="10" defaultRowHeight="18"/>
  <cols>
    <col min="1" max="1" width="0.42578125" customWidth="1"/>
    <col min="2" max="2" width="9" customWidth="1"/>
    <col min="3" max="3" width="5.5703125" customWidth="1"/>
    <col min="4" max="4" width="6.42578125" customWidth="1"/>
    <col min="5" max="5" width="16.7109375" customWidth="1"/>
    <col min="6" max="6" width="34" customWidth="1"/>
    <col min="7" max="9" width="13.28515625" customWidth="1"/>
    <col min="10" max="10" width="1.85546875" customWidth="1"/>
    <col min="11" max="12" width="15.28515625" style="85" bestFit="1" customWidth="1"/>
  </cols>
  <sheetData>
    <row r="1" spans="1:13" ht="7.5" customHeight="1">
      <c r="A1" s="7"/>
      <c r="B1" s="7"/>
      <c r="C1" s="7"/>
      <c r="D1" s="7"/>
      <c r="E1" s="7"/>
      <c r="F1" s="7"/>
      <c r="G1" s="7"/>
      <c r="H1" s="7"/>
      <c r="I1" s="7"/>
      <c r="J1" s="7"/>
    </row>
    <row r="2" spans="1:13" ht="30">
      <c r="A2" s="7"/>
      <c r="B2" s="576" t="s">
        <v>9</v>
      </c>
      <c r="C2" s="576"/>
      <c r="D2" s="576"/>
      <c r="E2" s="576"/>
      <c r="F2" s="576"/>
      <c r="G2" s="576"/>
      <c r="H2" s="576"/>
      <c r="I2" s="576"/>
      <c r="J2" s="7"/>
    </row>
    <row r="3" spans="1:13" ht="26.25">
      <c r="A3" s="7"/>
      <c r="B3" s="577" t="s">
        <v>24</v>
      </c>
      <c r="C3" s="577"/>
      <c r="D3" s="577"/>
      <c r="E3" s="577"/>
      <c r="F3" s="577"/>
      <c r="G3" s="577"/>
      <c r="H3" s="577"/>
      <c r="I3" s="577"/>
      <c r="J3" s="7"/>
    </row>
    <row r="4" spans="1:13" ht="27.75">
      <c r="A4" s="7"/>
      <c r="B4" s="578" t="s">
        <v>656</v>
      </c>
      <c r="C4" s="578"/>
      <c r="D4" s="578"/>
      <c r="E4" s="578"/>
      <c r="F4" s="578"/>
      <c r="G4" s="578"/>
      <c r="H4" s="578"/>
      <c r="I4" s="578"/>
      <c r="J4" s="7"/>
    </row>
    <row r="5" spans="1:13" ht="86.25" customHeight="1">
      <c r="A5" s="7"/>
      <c r="B5" s="41" t="s">
        <v>32</v>
      </c>
      <c r="C5" s="33"/>
      <c r="D5" s="42"/>
      <c r="E5" s="592" t="s">
        <v>276</v>
      </c>
      <c r="F5" s="592"/>
      <c r="G5" s="580" t="s">
        <v>274</v>
      </c>
      <c r="H5" s="580"/>
      <c r="I5" s="580"/>
      <c r="J5" s="7"/>
    </row>
    <row r="6" spans="1:13" ht="21" thickBot="1">
      <c r="A6" s="7"/>
      <c r="B6" s="40" t="s">
        <v>33</v>
      </c>
      <c r="C6" s="33"/>
      <c r="D6" s="43" t="s">
        <v>275</v>
      </c>
      <c r="E6" s="33"/>
      <c r="F6" s="587" t="s">
        <v>8</v>
      </c>
      <c r="G6" s="587"/>
      <c r="H6" s="593">
        <v>27940.01999999999</v>
      </c>
      <c r="I6" s="593"/>
      <c r="J6" s="7"/>
      <c r="K6" s="121">
        <v>256</v>
      </c>
      <c r="L6" s="121">
        <v>256</v>
      </c>
      <c r="M6" s="106"/>
    </row>
    <row r="7" spans="1:13" ht="21" thickTop="1">
      <c r="A7" s="7"/>
      <c r="B7" s="44" t="s">
        <v>28</v>
      </c>
      <c r="C7" s="33"/>
      <c r="D7" s="33"/>
      <c r="E7" s="33"/>
      <c r="F7" s="587" t="s">
        <v>7</v>
      </c>
      <c r="G7" s="587"/>
      <c r="H7" s="587"/>
      <c r="I7" s="587"/>
      <c r="J7" s="7"/>
    </row>
    <row r="8" spans="1:13" ht="6" customHeight="1" thickBot="1">
      <c r="A8" s="7"/>
      <c r="B8" s="36"/>
      <c r="C8" s="36"/>
      <c r="D8" s="36"/>
      <c r="E8" s="36"/>
      <c r="F8" s="37"/>
      <c r="G8" s="37"/>
      <c r="H8" s="37"/>
      <c r="I8" s="37"/>
      <c r="J8" s="7"/>
    </row>
    <row r="9" spans="1:13" ht="35.25" customHeight="1" thickBot="1">
      <c r="A9" s="7"/>
      <c r="B9" s="60" t="s">
        <v>0</v>
      </c>
      <c r="C9" s="61" t="s">
        <v>1</v>
      </c>
      <c r="D9" s="61" t="s">
        <v>31</v>
      </c>
      <c r="E9" s="67" t="s">
        <v>2</v>
      </c>
      <c r="F9" s="63" t="s">
        <v>3</v>
      </c>
      <c r="G9" s="64" t="s">
        <v>5</v>
      </c>
      <c r="H9" s="64" t="s">
        <v>4</v>
      </c>
      <c r="I9" s="65" t="s">
        <v>6</v>
      </c>
      <c r="J9" s="7"/>
      <c r="K9" s="123" t="s">
        <v>48</v>
      </c>
      <c r="L9" s="491" t="s">
        <v>437</v>
      </c>
    </row>
    <row r="10" spans="1:13">
      <c r="A10" s="2"/>
      <c r="B10" s="9">
        <v>44652</v>
      </c>
      <c r="C10" s="16"/>
      <c r="D10" s="17"/>
      <c r="E10" s="10" t="s">
        <v>8</v>
      </c>
      <c r="F10" s="93"/>
      <c r="G10" s="31">
        <v>0</v>
      </c>
      <c r="H10" s="12">
        <v>0</v>
      </c>
      <c r="I10" s="13">
        <f>H6+G10-H10</f>
        <v>27940.01999999999</v>
      </c>
      <c r="J10" s="2"/>
    </row>
    <row r="11" spans="1:13" s="53" customFormat="1" ht="81" customHeight="1" thickBot="1">
      <c r="A11" s="48"/>
      <c r="B11" s="49">
        <v>44677</v>
      </c>
      <c r="C11" s="47" t="s">
        <v>792</v>
      </c>
      <c r="D11" s="81"/>
      <c r="E11" s="82" t="s">
        <v>788</v>
      </c>
      <c r="F11" s="520" t="s">
        <v>793</v>
      </c>
      <c r="G11" s="140">
        <v>0</v>
      </c>
      <c r="H11" s="26">
        <v>27000</v>
      </c>
      <c r="I11" s="141">
        <f>I10+G11-H11</f>
        <v>940.01999999998952</v>
      </c>
      <c r="J11" s="48"/>
      <c r="K11" s="105"/>
      <c r="L11" s="492"/>
    </row>
    <row r="12" spans="1:13" s="53" customFormat="1" ht="68.25" hidden="1" customHeight="1">
      <c r="A12" s="48"/>
      <c r="B12" s="49"/>
      <c r="C12" s="47"/>
      <c r="D12" s="81"/>
      <c r="E12" s="138"/>
      <c r="F12" s="139"/>
      <c r="G12" s="140"/>
      <c r="H12" s="26"/>
      <c r="I12" s="141">
        <f t="shared" ref="I12:I19" si="0">I11+G12-H12</f>
        <v>940.01999999998952</v>
      </c>
      <c r="J12" s="48"/>
      <c r="K12" s="105"/>
      <c r="L12" s="105"/>
    </row>
    <row r="13" spans="1:13" s="53" customFormat="1" ht="67.5" hidden="1" customHeight="1">
      <c r="A13" s="48"/>
      <c r="B13" s="49"/>
      <c r="C13" s="47"/>
      <c r="D13" s="81"/>
      <c r="E13" s="138"/>
      <c r="F13" s="139"/>
      <c r="G13" s="140"/>
      <c r="H13" s="26"/>
      <c r="I13" s="141">
        <f t="shared" si="0"/>
        <v>940.01999999998952</v>
      </c>
      <c r="J13" s="48"/>
      <c r="K13" s="105"/>
      <c r="L13" s="492"/>
    </row>
    <row r="14" spans="1:13" s="53" customFormat="1" ht="67.5" hidden="1" customHeight="1">
      <c r="A14" s="48"/>
      <c r="B14" s="49"/>
      <c r="C14" s="47"/>
      <c r="D14" s="81"/>
      <c r="E14" s="138"/>
      <c r="F14" s="139"/>
      <c r="G14" s="140"/>
      <c r="H14" s="26"/>
      <c r="I14" s="141">
        <f t="shared" si="0"/>
        <v>940.01999999998952</v>
      </c>
      <c r="J14" s="48"/>
      <c r="K14" s="105"/>
      <c r="L14" s="105"/>
    </row>
    <row r="15" spans="1:13" s="53" customFormat="1" ht="78" hidden="1" customHeight="1">
      <c r="A15" s="48"/>
      <c r="B15" s="49"/>
      <c r="C15" s="47"/>
      <c r="D15" s="81"/>
      <c r="E15" s="138"/>
      <c r="F15" s="93"/>
      <c r="G15" s="140"/>
      <c r="H15" s="26"/>
      <c r="I15" s="141">
        <f t="shared" si="0"/>
        <v>940.01999999998952</v>
      </c>
      <c r="J15" s="48"/>
      <c r="K15" s="105"/>
      <c r="L15" s="105"/>
    </row>
    <row r="16" spans="1:13" s="53" customFormat="1" ht="96" hidden="1" customHeight="1">
      <c r="A16" s="48"/>
      <c r="B16" s="49"/>
      <c r="C16" s="47"/>
      <c r="D16" s="81"/>
      <c r="E16" s="138"/>
      <c r="F16" s="139"/>
      <c r="G16" s="140"/>
      <c r="H16" s="26"/>
      <c r="I16" s="141">
        <f t="shared" si="0"/>
        <v>940.01999999998952</v>
      </c>
      <c r="J16" s="48"/>
      <c r="K16" s="105"/>
      <c r="L16" s="105"/>
    </row>
    <row r="17" spans="1:14" s="53" customFormat="1" ht="20.25" hidden="1" customHeight="1">
      <c r="A17" s="48"/>
      <c r="B17" s="49"/>
      <c r="C17" s="47"/>
      <c r="D17" s="81"/>
      <c r="E17" s="138"/>
      <c r="F17" s="139"/>
      <c r="G17" s="140"/>
      <c r="H17" s="26"/>
      <c r="I17" s="141">
        <f t="shared" si="0"/>
        <v>940.01999999998952</v>
      </c>
      <c r="J17" s="48"/>
      <c r="K17" s="105"/>
      <c r="L17" s="105"/>
    </row>
    <row r="18" spans="1:14" s="53" customFormat="1" ht="77.25" hidden="1" customHeight="1">
      <c r="A18" s="48"/>
      <c r="B18" s="49"/>
      <c r="C18" s="47"/>
      <c r="D18" s="81"/>
      <c r="E18" s="138"/>
      <c r="F18" s="139"/>
      <c r="G18" s="140"/>
      <c r="H18" s="26"/>
      <c r="I18" s="141">
        <f t="shared" si="0"/>
        <v>940.01999999998952</v>
      </c>
      <c r="J18" s="48"/>
      <c r="K18" s="105"/>
      <c r="L18" s="105"/>
    </row>
    <row r="19" spans="1:14" s="2" customFormat="1" ht="69.95" hidden="1" customHeight="1" thickBot="1">
      <c r="B19" s="49"/>
      <c r="C19" s="47"/>
      <c r="D19" s="81"/>
      <c r="E19" s="179"/>
      <c r="F19" s="181"/>
      <c r="G19" s="114"/>
      <c r="H19" s="114"/>
      <c r="I19" s="141">
        <f t="shared" si="0"/>
        <v>940.01999999998952</v>
      </c>
      <c r="K19" s="128"/>
      <c r="L19" s="128"/>
      <c r="N19" s="84">
        <v>9852.42</v>
      </c>
    </row>
    <row r="20" spans="1:14" ht="24.75" customHeight="1" thickBot="1">
      <c r="A20" s="7"/>
      <c r="B20" s="575" t="s">
        <v>11</v>
      </c>
      <c r="C20" s="575"/>
      <c r="D20" s="575"/>
      <c r="E20" s="575"/>
      <c r="F20" s="575"/>
      <c r="G20" s="80">
        <f>SUM(G10:G19)</f>
        <v>0</v>
      </c>
      <c r="H20" s="80">
        <f>SUM(H10:H19)</f>
        <v>27000</v>
      </c>
      <c r="I20" s="80">
        <f>+I19</f>
        <v>940.01999999998952</v>
      </c>
      <c r="J20" s="7"/>
      <c r="K20" s="172">
        <f>SUM(K10:K19)</f>
        <v>0</v>
      </c>
      <c r="L20" s="172">
        <f>SUM(L10:L19)</f>
        <v>0</v>
      </c>
    </row>
    <row r="21" spans="1:14" ht="16.5" customHeight="1">
      <c r="A21" s="7"/>
      <c r="B21" s="7"/>
      <c r="C21" s="7"/>
      <c r="D21" s="7"/>
      <c r="E21" s="7"/>
      <c r="F21" s="7"/>
      <c r="G21" s="7"/>
      <c r="H21" s="7"/>
      <c r="I21" s="7"/>
      <c r="J21" s="7"/>
    </row>
    <row r="22" spans="1:14" s="473" customFormat="1" ht="52.5" customHeight="1">
      <c r="A22" s="8"/>
      <c r="B22" s="8"/>
      <c r="C22" s="8"/>
      <c r="D22" s="8" t="s">
        <v>592</v>
      </c>
      <c r="E22" s="8"/>
      <c r="F22" s="8"/>
      <c r="G22" s="8" t="s">
        <v>593</v>
      </c>
      <c r="H22" s="8"/>
      <c r="I22" s="8"/>
      <c r="J22" s="8"/>
      <c r="K22" s="471"/>
      <c r="L22" s="471"/>
      <c r="M22" s="472"/>
    </row>
    <row r="23" spans="1:14" s="194" customFormat="1" ht="16.5" customHeight="1">
      <c r="A23" s="470"/>
      <c r="B23" s="470"/>
      <c r="C23" s="470"/>
      <c r="D23" s="470" t="s">
        <v>589</v>
      </c>
      <c r="E23" s="470"/>
      <c r="F23" s="470"/>
      <c r="G23" s="470" t="s">
        <v>103</v>
      </c>
      <c r="H23" s="470"/>
      <c r="I23" s="470"/>
      <c r="J23" s="470"/>
      <c r="K23" s="403"/>
      <c r="L23" s="403"/>
      <c r="M23" s="408"/>
    </row>
    <row r="24" spans="1:14" ht="16.5" customHeight="1">
      <c r="A24" s="7"/>
      <c r="B24" s="7"/>
      <c r="C24" s="7"/>
      <c r="D24" s="7" t="s">
        <v>591</v>
      </c>
      <c r="E24" s="7"/>
      <c r="F24" s="7"/>
      <c r="G24" s="7" t="s">
        <v>590</v>
      </c>
      <c r="H24" s="7"/>
      <c r="I24" s="7"/>
      <c r="J24" s="7"/>
      <c r="K24" s="403"/>
      <c r="L24" s="403"/>
      <c r="M24" s="408"/>
    </row>
    <row r="25" spans="1:14" s="85" customFormat="1" ht="58.5" customHeight="1">
      <c r="A25" s="7"/>
      <c r="B25" s="7"/>
      <c r="C25" s="7"/>
      <c r="D25" s="7"/>
      <c r="E25" s="7"/>
      <c r="F25" s="7"/>
      <c r="G25" s="7"/>
      <c r="H25" s="7"/>
      <c r="I25" s="7"/>
      <c r="J25" s="7"/>
      <c r="M25"/>
      <c r="N25"/>
    </row>
    <row r="26" spans="1:14" s="85" customFormat="1">
      <c r="A26" s="7"/>
      <c r="B26" s="7"/>
      <c r="C26" s="7"/>
      <c r="D26" s="7"/>
      <c r="E26" s="7"/>
      <c r="F26" s="7"/>
      <c r="G26" s="7"/>
      <c r="H26" s="7"/>
      <c r="I26" s="7"/>
      <c r="J26" s="7"/>
      <c r="M26"/>
      <c r="N26"/>
    </row>
    <row r="27" spans="1:14" s="85" customFormat="1">
      <c r="A27" s="7"/>
      <c r="B27" s="20"/>
      <c r="C27" s="20"/>
      <c r="D27" s="20"/>
      <c r="E27" s="20"/>
      <c r="F27" s="20"/>
      <c r="G27" s="20"/>
      <c r="H27" s="20"/>
      <c r="I27" s="20"/>
      <c r="J27" s="7"/>
      <c r="M27"/>
      <c r="N27"/>
    </row>
    <row r="28" spans="1:14" s="85" customFormat="1">
      <c r="A28" s="7"/>
      <c r="B28" s="7"/>
      <c r="C28" s="7"/>
      <c r="D28" s="7"/>
      <c r="E28" s="7"/>
      <c r="F28" s="21"/>
      <c r="G28" s="7"/>
      <c r="H28" s="7"/>
      <c r="I28" s="7"/>
      <c r="J28" s="7"/>
      <c r="M28"/>
      <c r="N28"/>
    </row>
    <row r="29" spans="1:14" s="85" customFormat="1">
      <c r="A29" s="7"/>
      <c r="B29" s="7"/>
      <c r="C29" s="7"/>
      <c r="D29" s="7"/>
      <c r="E29" s="7"/>
      <c r="F29" s="7"/>
      <c r="G29" s="7"/>
      <c r="H29" s="7"/>
      <c r="I29" s="7"/>
      <c r="J29" s="7"/>
      <c r="M29"/>
      <c r="N29"/>
    </row>
    <row r="30" spans="1:14" s="85" customFormat="1">
      <c r="A30" s="7"/>
      <c r="B30" s="7"/>
      <c r="C30" s="7"/>
      <c r="D30" s="7"/>
      <c r="E30" s="7"/>
      <c r="F30" s="7"/>
      <c r="G30" s="7"/>
      <c r="H30" s="7"/>
      <c r="I30" s="7"/>
      <c r="J30" s="7"/>
      <c r="M30"/>
      <c r="N30"/>
    </row>
    <row r="31" spans="1:14" s="85" customFormat="1">
      <c r="A31" s="7"/>
      <c r="B31" s="7"/>
      <c r="C31" s="7"/>
      <c r="D31" s="7"/>
      <c r="E31" s="7"/>
      <c r="F31" s="7"/>
      <c r="G31" s="7"/>
      <c r="H31" s="7"/>
      <c r="I31" s="7"/>
      <c r="J31" s="7"/>
      <c r="M31"/>
      <c r="N31"/>
    </row>
  </sheetData>
  <mergeCells count="9">
    <mergeCell ref="F7:I7"/>
    <mergeCell ref="B20:F20"/>
    <mergeCell ref="B2:I2"/>
    <mergeCell ref="B3:I3"/>
    <mergeCell ref="B4:I4"/>
    <mergeCell ref="E5:F5"/>
    <mergeCell ref="G5:I5"/>
    <mergeCell ref="F6:G6"/>
    <mergeCell ref="H6:I6"/>
  </mergeCells>
  <printOptions horizontalCentered="1"/>
  <pageMargins left="0.19685039370078741" right="0" top="0.39370078740157483" bottom="0.19685039370078741" header="0.31496062992125984" footer="0.31496062992125984"/>
  <pageSetup scale="90" orientation="portrait" horizontalDpi="4294967294" verticalDpi="72"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tabColor rgb="FF00B050"/>
  </sheetPr>
  <dimension ref="A1:N27"/>
  <sheetViews>
    <sheetView zoomScale="160" zoomScaleNormal="160" zoomScaleSheetLayoutView="175" workbookViewId="0">
      <selection activeCell="E5" sqref="E5:F5"/>
    </sheetView>
  </sheetViews>
  <sheetFormatPr baseColWidth="10" defaultRowHeight="18"/>
  <cols>
    <col min="1" max="1" width="0.42578125" customWidth="1"/>
    <col min="2" max="2" width="9" customWidth="1"/>
    <col min="3" max="3" width="5.5703125" customWidth="1"/>
    <col min="4" max="4" width="6.42578125" customWidth="1"/>
    <col min="5" max="5" width="16.7109375" customWidth="1"/>
    <col min="6" max="6" width="34" customWidth="1"/>
    <col min="7" max="9" width="12.7109375" customWidth="1"/>
    <col min="10" max="10" width="1.85546875" customWidth="1"/>
    <col min="11" max="12" width="15.28515625" style="85" bestFit="1" customWidth="1"/>
  </cols>
  <sheetData>
    <row r="1" spans="1:14" ht="7.5" customHeight="1">
      <c r="A1" s="7"/>
      <c r="B1" s="7"/>
      <c r="C1" s="7"/>
      <c r="D1" s="7"/>
      <c r="E1" s="7"/>
      <c r="F1" s="7"/>
      <c r="G1" s="7"/>
      <c r="H1" s="7"/>
      <c r="I1" s="7"/>
      <c r="J1" s="7"/>
    </row>
    <row r="2" spans="1:14" ht="30">
      <c r="A2" s="7"/>
      <c r="B2" s="576" t="s">
        <v>9</v>
      </c>
      <c r="C2" s="576"/>
      <c r="D2" s="576"/>
      <c r="E2" s="576"/>
      <c r="F2" s="576"/>
      <c r="G2" s="576"/>
      <c r="H2" s="576"/>
      <c r="I2" s="576"/>
      <c r="J2" s="7"/>
    </row>
    <row r="3" spans="1:14" ht="26.25">
      <c r="A3" s="7"/>
      <c r="B3" s="577" t="s">
        <v>24</v>
      </c>
      <c r="C3" s="577"/>
      <c r="D3" s="577"/>
      <c r="E3" s="577"/>
      <c r="F3" s="577"/>
      <c r="G3" s="577"/>
      <c r="H3" s="577"/>
      <c r="I3" s="577"/>
      <c r="J3" s="7"/>
    </row>
    <row r="4" spans="1:14" ht="27.75">
      <c r="A4" s="7"/>
      <c r="B4" s="578" t="s">
        <v>656</v>
      </c>
      <c r="C4" s="578"/>
      <c r="D4" s="578"/>
      <c r="E4" s="578"/>
      <c r="F4" s="578"/>
      <c r="G4" s="578"/>
      <c r="H4" s="578"/>
      <c r="I4" s="578"/>
      <c r="J4" s="7"/>
    </row>
    <row r="5" spans="1:14" ht="107.25" customHeight="1">
      <c r="A5" s="7"/>
      <c r="B5" s="41" t="s">
        <v>32</v>
      </c>
      <c r="C5" s="33"/>
      <c r="D5" s="42"/>
      <c r="E5" s="594" t="s">
        <v>283</v>
      </c>
      <c r="F5" s="594"/>
      <c r="G5" s="595" t="s">
        <v>293</v>
      </c>
      <c r="H5" s="595"/>
      <c r="I5" s="595"/>
      <c r="J5" s="7"/>
    </row>
    <row r="6" spans="1:14" ht="21" thickBot="1">
      <c r="A6" s="7"/>
      <c r="B6" s="40" t="s">
        <v>33</v>
      </c>
      <c r="C6" s="33"/>
      <c r="D6" s="43" t="s">
        <v>292</v>
      </c>
      <c r="E6" s="90"/>
      <c r="F6" s="587" t="s">
        <v>8</v>
      </c>
      <c r="G6" s="587"/>
      <c r="H6" s="593">
        <v>137.48000000000008</v>
      </c>
      <c r="I6" s="593"/>
      <c r="J6" s="7"/>
      <c r="K6" s="121">
        <v>358.18</v>
      </c>
      <c r="L6" s="121">
        <v>358.18</v>
      </c>
      <c r="M6" s="106"/>
    </row>
    <row r="7" spans="1:14" ht="21" thickTop="1">
      <c r="A7" s="7"/>
      <c r="B7" s="44" t="s">
        <v>28</v>
      </c>
      <c r="C7" s="33"/>
      <c r="D7" s="90"/>
      <c r="E7" s="90"/>
      <c r="F7" s="587" t="s">
        <v>7</v>
      </c>
      <c r="G7" s="587"/>
      <c r="H7" s="587"/>
      <c r="I7" s="587"/>
      <c r="J7" s="7"/>
    </row>
    <row r="8" spans="1:14" ht="6" customHeight="1" thickBot="1">
      <c r="A8" s="7"/>
      <c r="B8" s="36"/>
      <c r="C8" s="36"/>
      <c r="D8" s="36"/>
      <c r="E8" s="36"/>
      <c r="F8" s="37"/>
      <c r="G8" s="37"/>
      <c r="H8" s="37"/>
      <c r="I8" s="37"/>
      <c r="J8" s="7"/>
    </row>
    <row r="9" spans="1:14" ht="35.25" customHeight="1" thickBot="1">
      <c r="A9" s="7"/>
      <c r="B9" s="449" t="s">
        <v>0</v>
      </c>
      <c r="C9" s="450" t="s">
        <v>1</v>
      </c>
      <c r="D9" s="450" t="s">
        <v>31</v>
      </c>
      <c r="E9" s="451" t="s">
        <v>2</v>
      </c>
      <c r="F9" s="452" t="s">
        <v>3</v>
      </c>
      <c r="G9" s="453" t="s">
        <v>5</v>
      </c>
      <c r="H9" s="453" t="s">
        <v>4</v>
      </c>
      <c r="I9" s="454" t="s">
        <v>6</v>
      </c>
      <c r="J9" s="7"/>
      <c r="K9" s="123" t="s">
        <v>48</v>
      </c>
      <c r="L9" s="123" t="s">
        <v>437</v>
      </c>
    </row>
    <row r="10" spans="1:14" ht="18.75" thickBot="1">
      <c r="A10" s="2"/>
      <c r="B10" s="461">
        <v>44652</v>
      </c>
      <c r="C10" s="455"/>
      <c r="D10" s="456"/>
      <c r="E10" s="457" t="s">
        <v>8</v>
      </c>
      <c r="F10" s="458"/>
      <c r="G10" s="459">
        <v>0</v>
      </c>
      <c r="H10" s="460">
        <v>0</v>
      </c>
      <c r="I10" s="460">
        <f>H6</f>
        <v>137.48000000000008</v>
      </c>
      <c r="J10" s="2"/>
    </row>
    <row r="11" spans="1:14" s="2" customFormat="1" ht="64.5" hidden="1" customHeight="1">
      <c r="B11" s="9"/>
      <c r="C11" s="338"/>
      <c r="D11" s="17"/>
      <c r="E11" s="130"/>
      <c r="F11" s="480"/>
      <c r="G11" s="184"/>
      <c r="H11" s="184"/>
      <c r="I11" s="52">
        <f>I10+G11-H11</f>
        <v>137.48000000000008</v>
      </c>
      <c r="K11" s="128"/>
      <c r="M11" s="128"/>
      <c r="N11" s="84"/>
    </row>
    <row r="12" spans="1:14" ht="171" hidden="1" customHeight="1" thickBot="1">
      <c r="A12" s="2"/>
      <c r="B12" s="461"/>
      <c r="C12" s="493"/>
      <c r="D12" s="509"/>
      <c r="E12" s="510"/>
      <c r="F12" s="511"/>
      <c r="G12" s="512"/>
      <c r="H12" s="498"/>
      <c r="I12" s="52">
        <f>I11+G12-H12</f>
        <v>137.48000000000008</v>
      </c>
      <c r="J12" s="2"/>
    </row>
    <row r="13" spans="1:14" ht="39.75" hidden="1" customHeight="1">
      <c r="A13" s="2"/>
      <c r="B13" s="461"/>
      <c r="C13" s="493"/>
      <c r="D13" s="509"/>
      <c r="E13" s="510"/>
      <c r="F13" s="511"/>
      <c r="G13" s="512"/>
      <c r="H13" s="498"/>
      <c r="I13" s="460">
        <f t="shared" ref="I13:I15" si="0">I12+G13-H13</f>
        <v>137.48000000000008</v>
      </c>
      <c r="J13" s="2"/>
    </row>
    <row r="14" spans="1:14" ht="34.5" hidden="1" customHeight="1">
      <c r="A14" s="2"/>
      <c r="B14" s="481"/>
      <c r="C14" s="493"/>
      <c r="D14" s="494"/>
      <c r="E14" s="495"/>
      <c r="F14" s="496"/>
      <c r="G14" s="497"/>
      <c r="H14" s="498"/>
      <c r="I14" s="460">
        <f t="shared" si="0"/>
        <v>137.48000000000008</v>
      </c>
      <c r="J14" s="2"/>
    </row>
    <row r="15" spans="1:14" ht="34.5" hidden="1" customHeight="1" thickBot="1">
      <c r="A15" s="2"/>
      <c r="B15" s="462"/>
      <c r="C15" s="463"/>
      <c r="D15" s="464"/>
      <c r="E15" s="465"/>
      <c r="F15" s="466"/>
      <c r="G15" s="467"/>
      <c r="H15" s="468"/>
      <c r="I15" s="460">
        <f t="shared" si="0"/>
        <v>137.48000000000008</v>
      </c>
      <c r="J15" s="2"/>
    </row>
    <row r="16" spans="1:14" ht="24.75" customHeight="1" thickBot="1">
      <c r="A16" s="7"/>
      <c r="B16" s="575" t="s">
        <v>11</v>
      </c>
      <c r="C16" s="575"/>
      <c r="D16" s="575"/>
      <c r="E16" s="575"/>
      <c r="F16" s="575"/>
      <c r="G16" s="80">
        <f>SUM(G15:G15)</f>
        <v>0</v>
      </c>
      <c r="H16" s="80">
        <f>SUM(H15:H15)</f>
        <v>0</v>
      </c>
      <c r="I16" s="80">
        <f>+I15</f>
        <v>137.48000000000008</v>
      </c>
      <c r="J16" s="7"/>
      <c r="K16" s="172">
        <f>SUM(K15:K15)</f>
        <v>0</v>
      </c>
      <c r="L16" s="172">
        <f>SUM(L15:L15)</f>
        <v>0</v>
      </c>
    </row>
    <row r="17" spans="1:14" ht="16.5" customHeight="1">
      <c r="A17" s="7"/>
      <c r="B17" s="7"/>
      <c r="C17" s="7"/>
      <c r="D17" s="7"/>
      <c r="E17" s="7"/>
      <c r="F17" s="7"/>
      <c r="G17" s="7"/>
      <c r="H17" s="7"/>
      <c r="I17" s="7"/>
      <c r="J17" s="7"/>
    </row>
    <row r="18" spans="1:14" s="473" customFormat="1" ht="52.5" customHeight="1">
      <c r="A18" s="8"/>
      <c r="B18" s="8"/>
      <c r="C18" s="8"/>
      <c r="D18" s="8" t="s">
        <v>592</v>
      </c>
      <c r="E18" s="8"/>
      <c r="F18" s="8"/>
      <c r="G18" s="8" t="s">
        <v>593</v>
      </c>
      <c r="H18" s="8"/>
      <c r="I18" s="8"/>
      <c r="J18" s="8"/>
      <c r="K18" s="471"/>
      <c r="L18" s="472"/>
    </row>
    <row r="19" spans="1:14" s="194" customFormat="1" ht="16.5" customHeight="1">
      <c r="A19" s="470"/>
      <c r="B19" s="470"/>
      <c r="C19" s="470"/>
      <c r="D19" s="470" t="s">
        <v>589</v>
      </c>
      <c r="E19" s="470"/>
      <c r="F19" s="470"/>
      <c r="G19" s="470" t="s">
        <v>103</v>
      </c>
      <c r="H19" s="470"/>
      <c r="I19" s="470"/>
      <c r="J19" s="470"/>
      <c r="K19" s="403"/>
      <c r="L19" s="408"/>
    </row>
    <row r="20" spans="1:14" ht="16.5" customHeight="1">
      <c r="A20" s="7"/>
      <c r="B20" s="7"/>
      <c r="C20" s="7"/>
      <c r="D20" s="7" t="s">
        <v>591</v>
      </c>
      <c r="E20" s="7"/>
      <c r="F20" s="7"/>
      <c r="G20" s="7" t="s">
        <v>590</v>
      </c>
      <c r="H20" s="7"/>
      <c r="I20" s="7"/>
      <c r="J20" s="7"/>
      <c r="K20" s="403"/>
      <c r="L20" s="408"/>
    </row>
    <row r="21" spans="1:14" s="85" customFormat="1" ht="58.5" customHeight="1">
      <c r="A21" s="7"/>
      <c r="B21" s="7"/>
      <c r="C21" s="7"/>
      <c r="D21" s="7"/>
      <c r="E21" s="7"/>
      <c r="F21" s="7"/>
      <c r="G21" s="7"/>
      <c r="H21" s="7"/>
      <c r="I21" s="7"/>
      <c r="J21" s="7"/>
      <c r="M21"/>
      <c r="N21"/>
    </row>
    <row r="22" spans="1:14" s="85" customFormat="1">
      <c r="A22" s="7"/>
      <c r="B22" s="7"/>
      <c r="C22" s="7"/>
      <c r="D22" s="7"/>
      <c r="E22" s="7"/>
      <c r="F22" s="7"/>
      <c r="G22" s="7"/>
      <c r="H22" s="7"/>
      <c r="I22" s="7"/>
      <c r="J22" s="7"/>
      <c r="M22"/>
      <c r="N22"/>
    </row>
    <row r="23" spans="1:14" s="85" customFormat="1">
      <c r="A23" s="7"/>
      <c r="B23" s="20"/>
      <c r="C23" s="20"/>
      <c r="D23" s="20"/>
      <c r="E23" s="20"/>
      <c r="F23" s="20"/>
      <c r="G23" s="20"/>
      <c r="H23" s="20"/>
      <c r="I23" s="20"/>
      <c r="J23" s="7"/>
      <c r="M23"/>
      <c r="N23"/>
    </row>
    <row r="24" spans="1:14" s="85" customFormat="1">
      <c r="A24" s="7"/>
      <c r="B24" s="7"/>
      <c r="C24" s="7"/>
      <c r="D24" s="7"/>
      <c r="E24" s="7"/>
      <c r="F24" s="21"/>
      <c r="G24" s="7"/>
      <c r="H24" s="7"/>
      <c r="I24" s="7"/>
      <c r="J24" s="7"/>
      <c r="M24"/>
      <c r="N24"/>
    </row>
    <row r="25" spans="1:14" s="85" customFormat="1">
      <c r="A25" s="7"/>
      <c r="B25" s="7"/>
      <c r="C25" s="7"/>
      <c r="D25" s="7"/>
      <c r="E25" s="7"/>
      <c r="F25" s="7"/>
      <c r="G25" s="7"/>
      <c r="H25" s="7"/>
      <c r="I25" s="7"/>
      <c r="J25" s="7"/>
      <c r="M25"/>
      <c r="N25"/>
    </row>
    <row r="26" spans="1:14" s="85" customFormat="1">
      <c r="A26" s="7"/>
      <c r="B26" s="7"/>
      <c r="C26" s="7"/>
      <c r="D26" s="7"/>
      <c r="E26" s="7"/>
      <c r="F26" s="7"/>
      <c r="G26" s="7"/>
      <c r="H26" s="7"/>
      <c r="I26" s="7"/>
      <c r="J26" s="7"/>
      <c r="M26"/>
      <c r="N26"/>
    </row>
    <row r="27" spans="1:14" s="85" customFormat="1">
      <c r="A27" s="7"/>
      <c r="B27" s="7"/>
      <c r="C27" s="7"/>
      <c r="D27" s="7"/>
      <c r="E27" s="7"/>
      <c r="F27" s="7"/>
      <c r="G27" s="7"/>
      <c r="H27" s="7"/>
      <c r="I27" s="7"/>
      <c r="J27" s="7"/>
      <c r="M27"/>
      <c r="N27"/>
    </row>
  </sheetData>
  <mergeCells count="9">
    <mergeCell ref="F7:I7"/>
    <mergeCell ref="B16:F16"/>
    <mergeCell ref="B2:I2"/>
    <mergeCell ref="B3:I3"/>
    <mergeCell ref="B4:I4"/>
    <mergeCell ref="E5:F5"/>
    <mergeCell ref="G5:I5"/>
    <mergeCell ref="F6:G6"/>
    <mergeCell ref="H6:I6"/>
  </mergeCells>
  <printOptions horizontalCentered="1"/>
  <pageMargins left="0.19685039370078741" right="0" top="0.39370078740157483" bottom="0.19685039370078741" header="0.31496062992125984" footer="0.31496062992125984"/>
  <pageSetup scale="90" orientation="portrait" horizontalDpi="4294967294" verticalDpi="72"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theme="6" tint="-0.499984740745262"/>
  </sheetPr>
  <dimension ref="A1:L22"/>
  <sheetViews>
    <sheetView zoomScale="160" zoomScaleNormal="160" zoomScaleSheetLayoutView="175" workbookViewId="0">
      <selection activeCell="C10" sqref="C10"/>
    </sheetView>
  </sheetViews>
  <sheetFormatPr baseColWidth="10" defaultRowHeight="18"/>
  <cols>
    <col min="1" max="1" width="0.42578125" customWidth="1"/>
    <col min="2" max="2" width="9" customWidth="1"/>
    <col min="3" max="3" width="5.5703125" customWidth="1"/>
    <col min="4" max="4" width="6.42578125" customWidth="1"/>
    <col min="5" max="5" width="16.7109375" customWidth="1"/>
    <col min="6" max="6" width="35.28515625" customWidth="1"/>
    <col min="7" max="8" width="10.5703125" customWidth="1"/>
    <col min="9" max="9" width="11.7109375" customWidth="1"/>
    <col min="10" max="10" width="1.85546875" customWidth="1"/>
    <col min="11" max="11" width="15.28515625" style="85" bestFit="1" customWidth="1"/>
  </cols>
  <sheetData>
    <row r="1" spans="1:12" ht="7.5" customHeight="1">
      <c r="A1" s="7"/>
      <c r="B1" s="7"/>
      <c r="C1" s="7"/>
      <c r="D1" s="7"/>
      <c r="E1" s="7"/>
      <c r="F1" s="7"/>
      <c r="G1" s="7"/>
      <c r="H1" s="7"/>
      <c r="I1" s="7"/>
      <c r="J1" s="7"/>
    </row>
    <row r="2" spans="1:12" ht="30">
      <c r="A2" s="7"/>
      <c r="B2" s="576" t="s">
        <v>9</v>
      </c>
      <c r="C2" s="576"/>
      <c r="D2" s="576"/>
      <c r="E2" s="576"/>
      <c r="F2" s="576"/>
      <c r="G2" s="576"/>
      <c r="H2" s="576"/>
      <c r="I2" s="576"/>
      <c r="J2" s="7"/>
    </row>
    <row r="3" spans="1:12" ht="26.25">
      <c r="A3" s="7"/>
      <c r="B3" s="577" t="s">
        <v>24</v>
      </c>
      <c r="C3" s="577"/>
      <c r="D3" s="577"/>
      <c r="E3" s="577"/>
      <c r="F3" s="577"/>
      <c r="G3" s="577"/>
      <c r="H3" s="577"/>
      <c r="I3" s="577"/>
      <c r="J3" s="7"/>
    </row>
    <row r="4" spans="1:12" ht="27.75">
      <c r="A4" s="7"/>
      <c r="B4" s="578" t="s">
        <v>656</v>
      </c>
      <c r="C4" s="578"/>
      <c r="D4" s="578"/>
      <c r="E4" s="578"/>
      <c r="F4" s="578"/>
      <c r="G4" s="578"/>
      <c r="H4" s="578"/>
      <c r="I4" s="578"/>
      <c r="J4" s="7"/>
    </row>
    <row r="5" spans="1:12" ht="42" customHeight="1">
      <c r="A5" s="7"/>
      <c r="B5" s="41" t="s">
        <v>32</v>
      </c>
      <c r="C5" s="33"/>
      <c r="D5" s="42"/>
      <c r="E5" s="596" t="s">
        <v>37</v>
      </c>
      <c r="F5" s="596"/>
      <c r="G5" s="595" t="s">
        <v>29</v>
      </c>
      <c r="H5" s="595"/>
      <c r="I5" s="595"/>
      <c r="J5" s="7"/>
    </row>
    <row r="6" spans="1:12" ht="21" thickBot="1">
      <c r="A6" s="7"/>
      <c r="B6" s="40" t="s">
        <v>33</v>
      </c>
      <c r="C6" s="33"/>
      <c r="D6" s="43" t="s">
        <v>39</v>
      </c>
      <c r="E6" s="33"/>
      <c r="F6" s="587" t="s">
        <v>8</v>
      </c>
      <c r="G6" s="587"/>
      <c r="H6" s="593">
        <v>0</v>
      </c>
      <c r="I6" s="593"/>
      <c r="J6" s="7"/>
      <c r="L6" s="106"/>
    </row>
    <row r="7" spans="1:12" ht="21" thickTop="1">
      <c r="A7" s="7"/>
      <c r="B7" s="44" t="s">
        <v>28</v>
      </c>
      <c r="C7" s="33"/>
      <c r="D7" s="33"/>
      <c r="E7" s="33"/>
      <c r="F7" s="587" t="s">
        <v>7</v>
      </c>
      <c r="G7" s="587"/>
      <c r="H7" s="587"/>
      <c r="I7" s="587"/>
      <c r="J7" s="7"/>
    </row>
    <row r="8" spans="1:12" ht="6" customHeight="1" thickBot="1">
      <c r="A8" s="7"/>
      <c r="B8" s="36"/>
      <c r="C8" s="36"/>
      <c r="D8" s="36"/>
      <c r="E8" s="36"/>
      <c r="F8" s="37"/>
      <c r="G8" s="37"/>
      <c r="H8" s="37"/>
      <c r="I8" s="37"/>
      <c r="J8" s="7"/>
    </row>
    <row r="9" spans="1:12" ht="35.25" customHeight="1" thickBot="1">
      <c r="A9" s="7"/>
      <c r="B9" s="60" t="s">
        <v>0</v>
      </c>
      <c r="C9" s="61" t="s">
        <v>1</v>
      </c>
      <c r="D9" s="61" t="s">
        <v>31</v>
      </c>
      <c r="E9" s="67" t="s">
        <v>2</v>
      </c>
      <c r="F9" s="63" t="s">
        <v>3</v>
      </c>
      <c r="G9" s="64" t="s">
        <v>5</v>
      </c>
      <c r="H9" s="64" t="s">
        <v>4</v>
      </c>
      <c r="I9" s="65" t="s">
        <v>6</v>
      </c>
      <c r="J9" s="7"/>
      <c r="K9" s="123" t="s">
        <v>48</v>
      </c>
    </row>
    <row r="10" spans="1:12" ht="18.75" thickBot="1">
      <c r="A10" s="2"/>
      <c r="B10" s="9">
        <v>44652</v>
      </c>
      <c r="C10" s="16"/>
      <c r="D10" s="17"/>
      <c r="E10" s="10" t="s">
        <v>8</v>
      </c>
      <c r="F10" s="93"/>
      <c r="G10" s="31">
        <v>0</v>
      </c>
      <c r="H10" s="12">
        <v>0</v>
      </c>
      <c r="I10" s="13">
        <f>H6+G10-H10</f>
        <v>0</v>
      </c>
      <c r="J10" s="2"/>
    </row>
    <row r="11" spans="1:12" ht="24.75" customHeight="1" thickBot="1">
      <c r="A11" s="7"/>
      <c r="B11" s="575" t="s">
        <v>11</v>
      </c>
      <c r="C11" s="575"/>
      <c r="D11" s="575"/>
      <c r="E11" s="575"/>
      <c r="F11" s="575"/>
      <c r="G11" s="80">
        <f>SUM(G10:G10)</f>
        <v>0</v>
      </c>
      <c r="H11" s="80">
        <f>SUM(H10:H10)</f>
        <v>0</v>
      </c>
      <c r="I11" s="80">
        <f>+I10</f>
        <v>0</v>
      </c>
      <c r="J11" s="7"/>
      <c r="K11" s="172">
        <f>SUM(K10:K10)</f>
        <v>0</v>
      </c>
    </row>
    <row r="12" spans="1:12" ht="16.5" customHeight="1">
      <c r="A12" s="7"/>
      <c r="B12" s="7"/>
      <c r="C12" s="7"/>
      <c r="D12" s="7"/>
      <c r="E12" s="7"/>
      <c r="F12" s="7"/>
      <c r="G12" s="7"/>
      <c r="H12" s="7"/>
      <c r="I12" s="7"/>
      <c r="J12" s="7"/>
    </row>
    <row r="13" spans="1:12" s="473" customFormat="1" ht="52.5" customHeight="1">
      <c r="A13" s="8"/>
      <c r="B13" s="8"/>
      <c r="C13" s="8"/>
      <c r="D13" s="8" t="s">
        <v>592</v>
      </c>
      <c r="E13" s="8"/>
      <c r="F13" s="8"/>
      <c r="G13" s="8" t="s">
        <v>593</v>
      </c>
      <c r="H13" s="8"/>
      <c r="I13" s="8"/>
      <c r="J13" s="8"/>
      <c r="K13" s="471"/>
      <c r="L13" s="472"/>
    </row>
    <row r="14" spans="1:12" s="194" customFormat="1" ht="16.5" customHeight="1">
      <c r="A14" s="470"/>
      <c r="B14" s="470"/>
      <c r="C14" s="470"/>
      <c r="D14" s="470" t="s">
        <v>589</v>
      </c>
      <c r="E14" s="470"/>
      <c r="F14" s="470"/>
      <c r="G14" s="470" t="s">
        <v>103</v>
      </c>
      <c r="H14" s="470"/>
      <c r="I14" s="470"/>
      <c r="J14" s="470"/>
      <c r="K14" s="403"/>
      <c r="L14" s="408"/>
    </row>
    <row r="15" spans="1:12" ht="16.5" customHeight="1">
      <c r="A15" s="7"/>
      <c r="B15" s="7"/>
      <c r="C15" s="7"/>
      <c r="D15" s="7" t="s">
        <v>591</v>
      </c>
      <c r="E15" s="7"/>
      <c r="F15" s="7"/>
      <c r="G15" s="7" t="s">
        <v>590</v>
      </c>
      <c r="H15" s="7"/>
      <c r="I15" s="7"/>
      <c r="J15" s="7"/>
      <c r="K15" s="403"/>
      <c r="L15" s="408"/>
    </row>
    <row r="16" spans="1:12" ht="58.5" customHeight="1">
      <c r="A16" s="7"/>
      <c r="B16" s="7"/>
      <c r="C16" s="7"/>
      <c r="D16" s="7"/>
      <c r="E16" s="7"/>
      <c r="F16" s="7"/>
      <c r="G16" s="7"/>
      <c r="H16" s="7"/>
      <c r="I16" s="7"/>
      <c r="J16" s="7"/>
    </row>
    <row r="17" spans="1:10">
      <c r="A17" s="7"/>
      <c r="B17" s="7"/>
      <c r="C17" s="7"/>
      <c r="D17" s="7"/>
      <c r="E17" s="7"/>
      <c r="F17" s="7"/>
      <c r="G17" s="7"/>
      <c r="H17" s="7"/>
      <c r="I17" s="7"/>
      <c r="J17" s="7"/>
    </row>
    <row r="18" spans="1:10">
      <c r="A18" s="7"/>
      <c r="B18" s="20"/>
      <c r="C18" s="20"/>
      <c r="D18" s="20"/>
      <c r="E18" s="20"/>
      <c r="F18" s="20"/>
      <c r="G18" s="20"/>
      <c r="H18" s="20"/>
      <c r="I18" s="20"/>
      <c r="J18" s="7"/>
    </row>
    <row r="19" spans="1:10">
      <c r="A19" s="7"/>
      <c r="B19" s="7"/>
      <c r="C19" s="7"/>
      <c r="D19" s="7"/>
      <c r="E19" s="7"/>
      <c r="F19" s="21"/>
      <c r="G19" s="7"/>
      <c r="H19" s="7"/>
      <c r="I19" s="7"/>
      <c r="J19" s="7"/>
    </row>
    <row r="20" spans="1:10">
      <c r="A20" s="7"/>
      <c r="B20" s="7"/>
      <c r="C20" s="7"/>
      <c r="D20" s="7"/>
      <c r="E20" s="7"/>
      <c r="F20" s="7"/>
      <c r="G20" s="7"/>
      <c r="H20" s="7"/>
      <c r="I20" s="7"/>
      <c r="J20" s="7"/>
    </row>
    <row r="21" spans="1:10">
      <c r="A21" s="7"/>
      <c r="B21" s="7"/>
      <c r="C21" s="7"/>
      <c r="D21" s="7"/>
      <c r="E21" s="7"/>
      <c r="F21" s="7"/>
      <c r="G21" s="7"/>
      <c r="H21" s="7"/>
      <c r="I21" s="7"/>
      <c r="J21" s="7"/>
    </row>
    <row r="22" spans="1:10">
      <c r="A22" s="7"/>
      <c r="B22" s="7"/>
      <c r="C22" s="7"/>
      <c r="D22" s="7"/>
      <c r="E22" s="7"/>
      <c r="F22" s="7"/>
      <c r="G22" s="7"/>
      <c r="H22" s="7"/>
      <c r="I22" s="7"/>
      <c r="J22" s="7"/>
    </row>
  </sheetData>
  <mergeCells count="9">
    <mergeCell ref="F7:I7"/>
    <mergeCell ref="B11:F11"/>
    <mergeCell ref="B2:I2"/>
    <mergeCell ref="B3:I3"/>
    <mergeCell ref="B4:I4"/>
    <mergeCell ref="E5:F5"/>
    <mergeCell ref="G5:I5"/>
    <mergeCell ref="F6:G6"/>
    <mergeCell ref="H6:I6"/>
  </mergeCells>
  <printOptions horizontalCentered="1"/>
  <pageMargins left="0.39370078740157483" right="0" top="0.39370078740157483" bottom="0.19685039370078741" header="0.31496062992125984" footer="0.31496062992125984"/>
  <pageSetup scale="95" orientation="portrait" horizontalDpi="4294967294" verticalDpi="72"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tabColor theme="6" tint="-0.499984740745262"/>
  </sheetPr>
  <dimension ref="A1:N28"/>
  <sheetViews>
    <sheetView topLeftCell="A11" zoomScale="160" zoomScaleNormal="160" zoomScaleSheetLayoutView="145" workbookViewId="0">
      <selection activeCell="D14" sqref="D14:F14"/>
    </sheetView>
  </sheetViews>
  <sheetFormatPr baseColWidth="10" defaultRowHeight="15"/>
  <cols>
    <col min="1" max="1" width="0.42578125" customWidth="1"/>
    <col min="2" max="2" width="9" customWidth="1"/>
    <col min="3" max="3" width="5.5703125" customWidth="1"/>
    <col min="4" max="4" width="6.42578125" customWidth="1"/>
    <col min="5" max="5" width="16.7109375" customWidth="1"/>
    <col min="6" max="6" width="35.28515625" customWidth="1"/>
    <col min="7" max="9" width="11.42578125" customWidth="1"/>
    <col min="10" max="10" width="1.85546875" customWidth="1"/>
    <col min="11" max="11" width="11.42578125" style="148"/>
  </cols>
  <sheetData>
    <row r="1" spans="1:14" ht="7.5" customHeight="1">
      <c r="A1" s="7"/>
      <c r="B1" s="7"/>
      <c r="C1" s="7"/>
      <c r="D1" s="7"/>
      <c r="E1" s="7"/>
      <c r="F1" s="7"/>
      <c r="G1" s="7"/>
      <c r="H1" s="7"/>
      <c r="I1" s="7"/>
      <c r="J1" s="7"/>
    </row>
    <row r="2" spans="1:14" ht="30">
      <c r="A2" s="7"/>
      <c r="B2" s="576" t="s">
        <v>9</v>
      </c>
      <c r="C2" s="576"/>
      <c r="D2" s="576"/>
      <c r="E2" s="576"/>
      <c r="F2" s="576"/>
      <c r="G2" s="576"/>
      <c r="H2" s="576"/>
      <c r="I2" s="576"/>
      <c r="J2" s="7"/>
    </row>
    <row r="3" spans="1:14" ht="26.25">
      <c r="A3" s="7"/>
      <c r="B3" s="577" t="s">
        <v>24</v>
      </c>
      <c r="C3" s="577"/>
      <c r="D3" s="577"/>
      <c r="E3" s="577"/>
      <c r="F3" s="577"/>
      <c r="G3" s="577"/>
      <c r="H3" s="577"/>
      <c r="I3" s="577"/>
      <c r="J3" s="7"/>
    </row>
    <row r="4" spans="1:14" ht="27.75">
      <c r="A4" s="7"/>
      <c r="B4" s="578" t="s">
        <v>656</v>
      </c>
      <c r="C4" s="578"/>
      <c r="D4" s="578"/>
      <c r="E4" s="578"/>
      <c r="F4" s="578"/>
      <c r="G4" s="578"/>
      <c r="H4" s="578"/>
      <c r="I4" s="578"/>
      <c r="J4" s="7"/>
    </row>
    <row r="5" spans="1:14" ht="33" customHeight="1">
      <c r="A5" s="7"/>
      <c r="B5" s="41" t="s">
        <v>32</v>
      </c>
      <c r="C5" s="33"/>
      <c r="D5" s="42"/>
      <c r="E5" s="598" t="s">
        <v>42</v>
      </c>
      <c r="F5" s="598"/>
      <c r="G5" s="595" t="s">
        <v>29</v>
      </c>
      <c r="H5" s="595"/>
      <c r="I5" s="595"/>
      <c r="J5" s="7"/>
    </row>
    <row r="6" spans="1:14" ht="21" thickBot="1">
      <c r="A6" s="7"/>
      <c r="B6" s="40" t="s">
        <v>33</v>
      </c>
      <c r="C6" s="33"/>
      <c r="D6" s="43" t="s">
        <v>40</v>
      </c>
      <c r="E6" s="33"/>
      <c r="F6" s="597" t="s">
        <v>8</v>
      </c>
      <c r="G6" s="597"/>
      <c r="H6" s="581">
        <v>104.11999999999875</v>
      </c>
      <c r="I6" s="581"/>
      <c r="J6" s="7"/>
      <c r="K6" s="382">
        <v>104.12</v>
      </c>
    </row>
    <row r="7" spans="1:14" ht="21" thickTop="1">
      <c r="A7" s="7"/>
      <c r="B7" s="44" t="s">
        <v>28</v>
      </c>
      <c r="C7" s="33"/>
      <c r="D7" s="33"/>
      <c r="E7" s="33"/>
      <c r="F7" s="597" t="s">
        <v>7</v>
      </c>
      <c r="G7" s="597"/>
      <c r="H7" s="597"/>
      <c r="I7" s="597"/>
      <c r="J7" s="7"/>
    </row>
    <row r="8" spans="1:14" ht="6" customHeight="1" thickBot="1">
      <c r="A8" s="7"/>
      <c r="B8" s="36"/>
      <c r="C8" s="36"/>
      <c r="D8" s="36"/>
      <c r="E8" s="36"/>
      <c r="F8" s="37"/>
      <c r="G8" s="37"/>
      <c r="H8" s="37"/>
      <c r="I8" s="37"/>
      <c r="J8" s="7"/>
    </row>
    <row r="9" spans="1:14" ht="35.25" customHeight="1" thickBot="1">
      <c r="A9" s="7"/>
      <c r="B9" s="60" t="s">
        <v>0</v>
      </c>
      <c r="C9" s="61" t="s">
        <v>1</v>
      </c>
      <c r="D9" s="61" t="s">
        <v>31</v>
      </c>
      <c r="E9" s="67" t="s">
        <v>2</v>
      </c>
      <c r="F9" s="63" t="s">
        <v>3</v>
      </c>
      <c r="G9" s="64" t="s">
        <v>5</v>
      </c>
      <c r="H9" s="64" t="s">
        <v>4</v>
      </c>
      <c r="I9" s="65" t="s">
        <v>6</v>
      </c>
      <c r="J9" s="7"/>
    </row>
    <row r="10" spans="1:14" ht="16.5">
      <c r="A10" s="115"/>
      <c r="B10" s="9">
        <v>44652</v>
      </c>
      <c r="C10" s="16"/>
      <c r="D10" s="17"/>
      <c r="E10" s="10" t="s">
        <v>8</v>
      </c>
      <c r="F10" s="93"/>
      <c r="G10" s="31">
        <v>0</v>
      </c>
      <c r="H10" s="12">
        <v>0</v>
      </c>
      <c r="I10" s="52">
        <f>H6+G10-H10</f>
        <v>104.11999999999875</v>
      </c>
      <c r="J10" s="2"/>
    </row>
    <row r="11" spans="1:14" s="53" customFormat="1" ht="54.75" customHeight="1">
      <c r="A11" s="48"/>
      <c r="B11" s="135">
        <v>44673</v>
      </c>
      <c r="C11" s="136"/>
      <c r="D11" s="18" t="s">
        <v>54</v>
      </c>
      <c r="E11" s="82" t="s">
        <v>722</v>
      </c>
      <c r="F11" s="181" t="s">
        <v>763</v>
      </c>
      <c r="G11" s="99">
        <v>949.21</v>
      </c>
      <c r="H11" s="99">
        <v>0</v>
      </c>
      <c r="I11" s="52">
        <f>I10+G11-H11</f>
        <v>1053.3299999999988</v>
      </c>
      <c r="J11" s="48"/>
      <c r="K11" s="88"/>
      <c r="L11" s="196"/>
      <c r="M11" s="204"/>
      <c r="N11" s="201"/>
    </row>
    <row r="12" spans="1:14" s="53" customFormat="1" ht="65.25" customHeight="1">
      <c r="A12" s="48"/>
      <c r="B12" s="135">
        <v>44673</v>
      </c>
      <c r="C12" s="136"/>
      <c r="D12" s="50" t="s">
        <v>54</v>
      </c>
      <c r="E12" s="25" t="s">
        <v>722</v>
      </c>
      <c r="F12" s="91" t="s">
        <v>764</v>
      </c>
      <c r="G12" s="99">
        <v>205.31</v>
      </c>
      <c r="H12" s="99">
        <v>0</v>
      </c>
      <c r="I12" s="52">
        <f t="shared" ref="I12:I15" si="0">I11+G12-H12</f>
        <v>1258.6399999999987</v>
      </c>
      <c r="J12" s="48"/>
      <c r="K12" s="88"/>
      <c r="L12" s="196"/>
      <c r="M12" s="204"/>
      <c r="N12" s="201"/>
    </row>
    <row r="13" spans="1:14" s="53" customFormat="1" ht="65.25" customHeight="1">
      <c r="A13" s="48"/>
      <c r="B13" s="135">
        <v>44673</v>
      </c>
      <c r="C13" s="136"/>
      <c r="D13" s="50" t="s">
        <v>54</v>
      </c>
      <c r="E13" s="25" t="s">
        <v>722</v>
      </c>
      <c r="F13" s="91" t="s">
        <v>765</v>
      </c>
      <c r="G13" s="99">
        <v>1230.6400000000001</v>
      </c>
      <c r="H13" s="99">
        <v>0</v>
      </c>
      <c r="I13" s="52">
        <f t="shared" si="0"/>
        <v>2489.2799999999988</v>
      </c>
      <c r="J13" s="48"/>
      <c r="K13" s="88"/>
      <c r="L13" s="196"/>
      <c r="M13" s="204"/>
      <c r="N13" s="201"/>
    </row>
    <row r="14" spans="1:14" ht="67.5" customHeight="1">
      <c r="A14" s="115"/>
      <c r="B14" s="135">
        <v>44673</v>
      </c>
      <c r="C14" s="136"/>
      <c r="D14" s="50" t="s">
        <v>54</v>
      </c>
      <c r="E14" s="25" t="s">
        <v>722</v>
      </c>
      <c r="F14" s="91" t="s">
        <v>766</v>
      </c>
      <c r="G14" s="51">
        <v>4.42</v>
      </c>
      <c r="H14" s="51">
        <v>0</v>
      </c>
      <c r="I14" s="52">
        <f t="shared" si="0"/>
        <v>2493.6999999999989</v>
      </c>
      <c r="J14" s="2"/>
      <c r="L14" s="517"/>
      <c r="N14" s="519"/>
    </row>
    <row r="15" spans="1:14" ht="52.5" customHeight="1" thickBot="1">
      <c r="A15" s="115"/>
      <c r="B15" s="135">
        <v>44673</v>
      </c>
      <c r="C15" s="136"/>
      <c r="D15" s="514" t="s">
        <v>60</v>
      </c>
      <c r="E15" s="25" t="s">
        <v>767</v>
      </c>
      <c r="F15" s="515" t="s">
        <v>768</v>
      </c>
      <c r="G15" s="51">
        <v>0</v>
      </c>
      <c r="H15" s="51">
        <v>2389.58</v>
      </c>
      <c r="I15" s="52">
        <f t="shared" si="0"/>
        <v>104.11999999999898</v>
      </c>
      <c r="J15" s="2"/>
      <c r="L15" s="517"/>
    </row>
    <row r="16" spans="1:14" s="53" customFormat="1" ht="54.75" hidden="1" customHeight="1" thickBot="1">
      <c r="A16" s="48"/>
      <c r="B16" s="135"/>
      <c r="C16" s="518"/>
      <c r="D16" s="514"/>
      <c r="E16" s="25"/>
      <c r="F16" s="515"/>
      <c r="G16" s="99"/>
      <c r="H16" s="516"/>
      <c r="I16" s="52">
        <f t="shared" ref="I16" si="1">I15+G16-H16</f>
        <v>104.11999999999898</v>
      </c>
      <c r="J16" s="48"/>
      <c r="K16" s="88"/>
      <c r="L16" s="196"/>
      <c r="M16" s="204"/>
      <c r="N16" s="201"/>
    </row>
    <row r="17" spans="1:12" ht="24.75" customHeight="1" thickBot="1">
      <c r="A17" s="116"/>
      <c r="B17" s="575" t="s">
        <v>11</v>
      </c>
      <c r="C17" s="575"/>
      <c r="D17" s="575"/>
      <c r="E17" s="575"/>
      <c r="F17" s="575"/>
      <c r="G17" s="80">
        <f>SUM(G10:G16)</f>
        <v>2389.58</v>
      </c>
      <c r="H17" s="80">
        <f>SUM(H10:H16)</f>
        <v>2389.58</v>
      </c>
      <c r="I17" s="80">
        <f>I16</f>
        <v>104.11999999999898</v>
      </c>
      <c r="J17" s="7"/>
    </row>
    <row r="18" spans="1:12" ht="19.5" customHeight="1">
      <c r="A18" s="116"/>
      <c r="B18" s="7"/>
      <c r="C18" s="7"/>
      <c r="D18" s="7"/>
      <c r="E18" s="7"/>
      <c r="F18" s="7"/>
      <c r="G18" s="7"/>
      <c r="H18" s="7"/>
      <c r="I18" s="7"/>
      <c r="J18" s="7"/>
    </row>
    <row r="19" spans="1:12" s="473" customFormat="1" ht="52.5" customHeight="1">
      <c r="A19" s="8"/>
      <c r="B19" s="8"/>
      <c r="C19" s="8"/>
      <c r="D19" s="8" t="s">
        <v>592</v>
      </c>
      <c r="E19" s="8"/>
      <c r="F19" s="8"/>
      <c r="G19" s="8" t="s">
        <v>593</v>
      </c>
      <c r="H19" s="8"/>
      <c r="I19" s="8"/>
      <c r="J19" s="8"/>
      <c r="K19" s="471"/>
      <c r="L19" s="472"/>
    </row>
    <row r="20" spans="1:12" s="194" customFormat="1" ht="16.5" customHeight="1">
      <c r="A20" s="470"/>
      <c r="B20" s="470"/>
      <c r="C20" s="470"/>
      <c r="D20" s="470" t="s">
        <v>589</v>
      </c>
      <c r="E20" s="470"/>
      <c r="F20" s="470"/>
      <c r="G20" s="470" t="s">
        <v>103</v>
      </c>
      <c r="H20" s="470"/>
      <c r="I20" s="470"/>
      <c r="J20" s="470"/>
      <c r="K20" s="403"/>
      <c r="L20" s="408"/>
    </row>
    <row r="21" spans="1:12" ht="16.5" customHeight="1">
      <c r="A21" s="7"/>
      <c r="B21" s="7"/>
      <c r="C21" s="7"/>
      <c r="D21" s="7" t="s">
        <v>591</v>
      </c>
      <c r="E21" s="7"/>
      <c r="F21" s="7"/>
      <c r="G21" s="7" t="s">
        <v>590</v>
      </c>
      <c r="H21" s="7"/>
      <c r="I21" s="7"/>
      <c r="J21" s="7"/>
      <c r="K21" s="403"/>
      <c r="L21" s="408"/>
    </row>
    <row r="22" spans="1:12" ht="36" customHeight="1">
      <c r="A22" s="7"/>
      <c r="B22" s="7"/>
      <c r="C22" s="7"/>
      <c r="D22" s="7"/>
      <c r="E22" s="7"/>
      <c r="F22" s="7"/>
      <c r="G22" s="7"/>
      <c r="H22" s="7"/>
      <c r="I22" s="7"/>
      <c r="J22" s="7"/>
    </row>
    <row r="23" spans="1:12" ht="16.5">
      <c r="A23" s="7"/>
      <c r="B23" s="7"/>
      <c r="C23" s="7"/>
      <c r="D23" s="7"/>
      <c r="E23" s="7"/>
      <c r="F23" s="7"/>
      <c r="G23" s="7"/>
      <c r="H23" s="7"/>
      <c r="I23" s="7"/>
      <c r="J23" s="7"/>
    </row>
    <row r="24" spans="1:12" ht="16.5">
      <c r="A24" s="7"/>
      <c r="B24" s="20"/>
      <c r="C24" s="20"/>
      <c r="D24" s="20"/>
      <c r="E24" s="20"/>
      <c r="F24" s="20"/>
      <c r="G24" s="20"/>
      <c r="H24" s="20"/>
      <c r="I24" s="20"/>
      <c r="J24" s="7"/>
    </row>
    <row r="25" spans="1:12" ht="16.5">
      <c r="A25" s="7"/>
      <c r="B25" s="7"/>
      <c r="C25" s="7"/>
      <c r="D25" s="7"/>
      <c r="E25" s="7"/>
      <c r="F25" s="21"/>
      <c r="G25" s="7"/>
      <c r="H25" s="7"/>
      <c r="I25" s="7"/>
      <c r="J25" s="7"/>
    </row>
    <row r="26" spans="1:12" ht="16.5">
      <c r="A26" s="7"/>
      <c r="B26" s="7"/>
      <c r="C26" s="7"/>
      <c r="D26" s="7"/>
      <c r="E26" s="7"/>
      <c r="F26" s="7"/>
      <c r="G26" s="7"/>
      <c r="H26" s="7"/>
      <c r="I26" s="7"/>
      <c r="J26" s="7"/>
    </row>
    <row r="27" spans="1:12" ht="16.5">
      <c r="A27" s="7"/>
      <c r="B27" s="7"/>
      <c r="C27" s="7"/>
      <c r="D27" s="7"/>
      <c r="E27" s="7"/>
      <c r="F27" s="7"/>
      <c r="G27" s="7"/>
      <c r="H27" s="7"/>
      <c r="I27" s="7"/>
      <c r="J27" s="7"/>
    </row>
    <row r="28" spans="1:12" ht="16.5">
      <c r="A28" s="7"/>
      <c r="B28" s="7"/>
      <c r="C28" s="7"/>
      <c r="D28" s="7"/>
      <c r="E28" s="7"/>
      <c r="F28" s="7"/>
      <c r="G28" s="7"/>
      <c r="H28" s="7"/>
      <c r="I28" s="7"/>
      <c r="J28" s="7"/>
    </row>
  </sheetData>
  <mergeCells count="9">
    <mergeCell ref="F7:I7"/>
    <mergeCell ref="B17:F17"/>
    <mergeCell ref="B2:I2"/>
    <mergeCell ref="B3:I3"/>
    <mergeCell ref="B4:I4"/>
    <mergeCell ref="E5:F5"/>
    <mergeCell ref="G5:I5"/>
    <mergeCell ref="F6:G6"/>
    <mergeCell ref="H6:I6"/>
  </mergeCells>
  <printOptions horizontalCentered="1"/>
  <pageMargins left="0.59055118110236227" right="0.19685039370078741" top="0.39370078740157483" bottom="0.19685039370078741" header="0.31496062992125984" footer="0.31496062992125984"/>
  <pageSetup scale="90" orientation="portrait" horizontalDpi="4294967294" verticalDpi="72"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tabColor theme="6" tint="-0.499984740745262"/>
  </sheetPr>
  <dimension ref="A1:N32"/>
  <sheetViews>
    <sheetView topLeftCell="A3" zoomScale="160" zoomScaleNormal="160" zoomScaleSheetLayoutView="145" workbookViewId="0">
      <selection activeCell="E19" sqref="E19"/>
    </sheetView>
  </sheetViews>
  <sheetFormatPr baseColWidth="10" defaultRowHeight="18"/>
  <cols>
    <col min="1" max="1" width="0.42578125" customWidth="1"/>
    <col min="2" max="2" width="9" customWidth="1"/>
    <col min="3" max="3" width="5.5703125" customWidth="1"/>
    <col min="4" max="4" width="6.42578125" customWidth="1"/>
    <col min="5" max="5" width="16.7109375" customWidth="1"/>
    <col min="6" max="6" width="35.28515625" customWidth="1"/>
    <col min="7" max="8" width="11.42578125" customWidth="1"/>
    <col min="9" max="9" width="11.5703125" customWidth="1"/>
    <col min="10" max="10" width="1.85546875" customWidth="1"/>
    <col min="11" max="11" width="15.85546875" style="86" customWidth="1"/>
    <col min="12" max="12" width="16" style="258" customWidth="1"/>
  </cols>
  <sheetData>
    <row r="1" spans="1:14" ht="7.5" customHeight="1">
      <c r="A1" s="7"/>
      <c r="B1" s="7"/>
      <c r="C1" s="7"/>
      <c r="D1" s="7"/>
      <c r="E1" s="7"/>
      <c r="F1" s="7"/>
      <c r="G1" s="7"/>
      <c r="H1" s="7"/>
      <c r="I1" s="7"/>
      <c r="J1" s="7"/>
    </row>
    <row r="2" spans="1:14" ht="30">
      <c r="A2" s="7"/>
      <c r="B2" s="576" t="s">
        <v>9</v>
      </c>
      <c r="C2" s="576"/>
      <c r="D2" s="576"/>
      <c r="E2" s="576"/>
      <c r="F2" s="576"/>
      <c r="G2" s="576"/>
      <c r="H2" s="576"/>
      <c r="I2" s="576"/>
      <c r="J2" s="7"/>
    </row>
    <row r="3" spans="1:14" ht="26.25">
      <c r="A3" s="7"/>
      <c r="B3" s="577" t="s">
        <v>24</v>
      </c>
      <c r="C3" s="577"/>
      <c r="D3" s="577"/>
      <c r="E3" s="577"/>
      <c r="F3" s="577"/>
      <c r="G3" s="577"/>
      <c r="H3" s="577"/>
      <c r="I3" s="577"/>
      <c r="J3" s="7"/>
      <c r="K3" s="331">
        <v>81125.11</v>
      </c>
    </row>
    <row r="4" spans="1:14" ht="27.75">
      <c r="A4" s="7"/>
      <c r="B4" s="578" t="s">
        <v>656</v>
      </c>
      <c r="C4" s="578"/>
      <c r="D4" s="578"/>
      <c r="E4" s="578"/>
      <c r="F4" s="578"/>
      <c r="G4" s="578"/>
      <c r="H4" s="578"/>
      <c r="I4" s="578"/>
      <c r="J4" s="7"/>
      <c r="K4" s="322" t="s">
        <v>313</v>
      </c>
    </row>
    <row r="5" spans="1:14" ht="93.75" customHeight="1">
      <c r="A5" s="7"/>
      <c r="B5" s="41" t="s">
        <v>32</v>
      </c>
      <c r="C5" s="33"/>
      <c r="D5" s="42"/>
      <c r="E5" s="599" t="s">
        <v>360</v>
      </c>
      <c r="F5" s="599"/>
      <c r="G5" s="600" t="s">
        <v>359</v>
      </c>
      <c r="H5" s="600"/>
      <c r="I5" s="600"/>
      <c r="J5" s="7"/>
      <c r="K5" s="321" t="s">
        <v>312</v>
      </c>
    </row>
    <row r="6" spans="1:14" ht="21" thickBot="1">
      <c r="A6" s="7"/>
      <c r="B6" s="40" t="s">
        <v>33</v>
      </c>
      <c r="C6" s="33"/>
      <c r="D6" s="43" t="s">
        <v>366</v>
      </c>
      <c r="E6" s="90"/>
      <c r="F6" s="597" t="s">
        <v>8</v>
      </c>
      <c r="G6" s="597"/>
      <c r="H6" s="581">
        <v>497.8</v>
      </c>
      <c r="I6" s="581"/>
      <c r="J6" s="7"/>
      <c r="K6" s="180">
        <v>497.8</v>
      </c>
    </row>
    <row r="7" spans="1:14" ht="21" thickTop="1">
      <c r="A7" s="7"/>
      <c r="B7" s="44" t="s">
        <v>28</v>
      </c>
      <c r="C7" s="33"/>
      <c r="D7" s="33"/>
      <c r="E7" s="33"/>
      <c r="F7" s="587" t="s">
        <v>7</v>
      </c>
      <c r="G7" s="587"/>
      <c r="H7" s="587"/>
      <c r="I7" s="587"/>
      <c r="J7" s="7"/>
    </row>
    <row r="8" spans="1:14" ht="6" customHeight="1" thickBot="1">
      <c r="A8" s="7"/>
      <c r="B8" s="36"/>
      <c r="C8" s="36"/>
      <c r="D8" s="36"/>
      <c r="E8" s="36"/>
      <c r="F8" s="37"/>
      <c r="G8" s="37"/>
      <c r="H8" s="37"/>
      <c r="I8" s="37"/>
      <c r="J8" s="7"/>
    </row>
    <row r="9" spans="1:14" ht="35.25" customHeight="1" thickBot="1">
      <c r="A9" s="7"/>
      <c r="B9" s="60" t="s">
        <v>0</v>
      </c>
      <c r="C9" s="61" t="s">
        <v>1</v>
      </c>
      <c r="D9" s="61" t="s">
        <v>31</v>
      </c>
      <c r="E9" s="67" t="s">
        <v>2</v>
      </c>
      <c r="F9" s="63" t="s">
        <v>3</v>
      </c>
      <c r="G9" s="64" t="s">
        <v>5</v>
      </c>
      <c r="H9" s="64" t="s">
        <v>4</v>
      </c>
      <c r="I9" s="65" t="s">
        <v>6</v>
      </c>
      <c r="J9" s="7"/>
      <c r="K9" s="87" t="s">
        <v>48</v>
      </c>
    </row>
    <row r="10" spans="1:14" ht="18.75" thickBot="1">
      <c r="A10" s="2"/>
      <c r="B10" s="49">
        <v>44652</v>
      </c>
      <c r="C10" s="16"/>
      <c r="D10" s="17"/>
      <c r="E10" s="10" t="s">
        <v>8</v>
      </c>
      <c r="F10" s="24"/>
      <c r="G10" s="31">
        <v>0</v>
      </c>
      <c r="H10" s="12">
        <v>0</v>
      </c>
      <c r="I10" s="13">
        <f>H6+G10-H10</f>
        <v>497.8</v>
      </c>
      <c r="J10" s="2"/>
      <c r="K10" s="332"/>
    </row>
    <row r="11" spans="1:14" ht="81.95" hidden="1" customHeight="1">
      <c r="A11" s="2"/>
      <c r="B11" s="49"/>
      <c r="C11" s="47"/>
      <c r="D11" s="18" t="s">
        <v>54</v>
      </c>
      <c r="E11" s="11" t="s">
        <v>23</v>
      </c>
      <c r="F11" s="92" t="s">
        <v>426</v>
      </c>
      <c r="G11" s="15">
        <v>0</v>
      </c>
      <c r="H11" s="15"/>
      <c r="I11" s="141">
        <f>I10+G11-H11</f>
        <v>497.8</v>
      </c>
      <c r="J11" s="2"/>
      <c r="L11" s="194"/>
      <c r="M11" s="203"/>
      <c r="N11" s="200"/>
    </row>
    <row r="12" spans="1:14" ht="36" hidden="1" customHeight="1">
      <c r="A12" s="2"/>
      <c r="B12" s="49"/>
      <c r="C12" s="47"/>
      <c r="D12" s="18"/>
      <c r="E12" s="11"/>
      <c r="F12" s="92"/>
      <c r="G12" s="15"/>
      <c r="H12" s="15"/>
      <c r="I12" s="141">
        <f t="shared" ref="I12:I16" si="0">I11+G12-H12</f>
        <v>497.8</v>
      </c>
      <c r="J12" s="2"/>
      <c r="L12" s="194"/>
      <c r="M12" s="203"/>
      <c r="N12" s="200"/>
    </row>
    <row r="13" spans="1:14" ht="36" hidden="1" customHeight="1">
      <c r="A13" s="2"/>
      <c r="B13" s="49"/>
      <c r="C13" s="47"/>
      <c r="D13" s="18"/>
      <c r="E13" s="11"/>
      <c r="F13" s="92"/>
      <c r="G13" s="15"/>
      <c r="H13" s="15"/>
      <c r="I13" s="141">
        <f t="shared" si="0"/>
        <v>497.8</v>
      </c>
      <c r="J13" s="2"/>
      <c r="L13" s="194"/>
      <c r="M13" s="203"/>
      <c r="N13" s="200"/>
    </row>
    <row r="14" spans="1:14" s="53" customFormat="1" ht="68.099999999999994" hidden="1" customHeight="1">
      <c r="A14" s="48"/>
      <c r="B14" s="49"/>
      <c r="C14" s="47"/>
      <c r="D14" s="50" t="s">
        <v>54</v>
      </c>
      <c r="E14" s="25" t="s">
        <v>23</v>
      </c>
      <c r="F14" s="91" t="s">
        <v>302</v>
      </c>
      <c r="G14" s="99"/>
      <c r="H14" s="51"/>
      <c r="I14" s="141">
        <f t="shared" si="0"/>
        <v>497.8</v>
      </c>
      <c r="J14" s="48"/>
      <c r="K14" s="105"/>
    </row>
    <row r="15" spans="1:14" s="53" customFormat="1" ht="110.1" hidden="1" customHeight="1">
      <c r="A15" s="48"/>
      <c r="B15" s="49"/>
      <c r="C15" s="47"/>
      <c r="D15" s="50" t="s">
        <v>54</v>
      </c>
      <c r="E15" s="25" t="s">
        <v>23</v>
      </c>
      <c r="F15" s="91" t="s">
        <v>402</v>
      </c>
      <c r="G15" s="99"/>
      <c r="H15" s="51">
        <v>0</v>
      </c>
      <c r="I15" s="141">
        <f t="shared" si="0"/>
        <v>497.8</v>
      </c>
      <c r="J15" s="48"/>
      <c r="K15" s="105"/>
    </row>
    <row r="16" spans="1:14" ht="45" hidden="1" customHeight="1" thickBot="1">
      <c r="A16" s="2"/>
      <c r="B16" s="9"/>
      <c r="C16" s="47"/>
      <c r="D16" s="18"/>
      <c r="E16" s="11"/>
      <c r="F16" s="92"/>
      <c r="G16" s="14"/>
      <c r="H16" s="15"/>
      <c r="I16" s="141">
        <f t="shared" si="0"/>
        <v>497.8</v>
      </c>
      <c r="J16" s="2"/>
      <c r="K16" s="332"/>
      <c r="L16" s="259"/>
    </row>
    <row r="17" spans="1:12" ht="24.75" customHeight="1" thickBot="1">
      <c r="A17" s="7"/>
      <c r="B17" s="575" t="s">
        <v>11</v>
      </c>
      <c r="C17" s="575"/>
      <c r="D17" s="575"/>
      <c r="E17" s="575"/>
      <c r="F17" s="575"/>
      <c r="G17" s="80">
        <f>SUM(G10:G16)</f>
        <v>0</v>
      </c>
      <c r="H17" s="80">
        <f>SUM(H10:H16)</f>
        <v>0</v>
      </c>
      <c r="I17" s="80">
        <f>+I16</f>
        <v>497.8</v>
      </c>
      <c r="J17" s="7"/>
      <c r="K17" s="89">
        <f>SUM(K10:K16)</f>
        <v>0</v>
      </c>
    </row>
    <row r="18" spans="1:12" s="86" customFormat="1" ht="16.5" customHeight="1">
      <c r="A18" s="7"/>
      <c r="B18" s="7"/>
      <c r="C18" s="7"/>
      <c r="D18" s="7"/>
      <c r="E18" s="7"/>
      <c r="F18" s="7"/>
      <c r="G18" s="7"/>
      <c r="H18" s="7"/>
      <c r="I18" s="7"/>
      <c r="J18" s="7"/>
    </row>
    <row r="19" spans="1:12" s="473" customFormat="1" ht="52.5" customHeight="1">
      <c r="A19" s="8"/>
      <c r="B19" s="8"/>
      <c r="C19" s="8"/>
      <c r="D19" s="8" t="s">
        <v>592</v>
      </c>
      <c r="E19" s="8"/>
      <c r="F19" s="8"/>
      <c r="G19" s="8" t="s">
        <v>593</v>
      </c>
      <c r="H19" s="8"/>
      <c r="I19" s="8"/>
      <c r="J19" s="8"/>
      <c r="K19" s="471"/>
      <c r="L19" s="472"/>
    </row>
    <row r="20" spans="1:12" s="194" customFormat="1" ht="16.5" customHeight="1">
      <c r="A20" s="470"/>
      <c r="B20" s="470"/>
      <c r="C20" s="470"/>
      <c r="D20" s="470" t="s">
        <v>589</v>
      </c>
      <c r="E20" s="470"/>
      <c r="F20" s="470"/>
      <c r="G20" s="470" t="s">
        <v>103</v>
      </c>
      <c r="H20" s="470"/>
      <c r="I20" s="470"/>
      <c r="J20" s="470"/>
      <c r="K20" s="403"/>
      <c r="L20" s="408"/>
    </row>
    <row r="21" spans="1:12" ht="16.5" customHeight="1">
      <c r="A21" s="7"/>
      <c r="B21" s="7"/>
      <c r="C21" s="7"/>
      <c r="D21" s="7" t="s">
        <v>591</v>
      </c>
      <c r="E21" s="7"/>
      <c r="F21" s="7"/>
      <c r="G21" s="7" t="s">
        <v>590</v>
      </c>
      <c r="H21" s="7"/>
      <c r="I21" s="7"/>
      <c r="J21" s="7"/>
      <c r="K21" s="403"/>
      <c r="L21" s="408"/>
    </row>
    <row r="22" spans="1:12" s="86" customFormat="1" ht="36" customHeight="1">
      <c r="A22" s="7"/>
      <c r="B22" s="7"/>
      <c r="C22" s="7"/>
      <c r="D22" s="7"/>
      <c r="E22" s="7"/>
      <c r="F22" s="7"/>
      <c r="G22" s="7"/>
      <c r="H22" s="7"/>
      <c r="I22" s="7"/>
      <c r="J22" s="7"/>
    </row>
    <row r="23" spans="1:12" s="86" customFormat="1">
      <c r="A23" s="7"/>
      <c r="B23" s="7"/>
      <c r="C23" s="7"/>
      <c r="D23" s="7"/>
      <c r="E23" s="7"/>
      <c r="F23" s="7"/>
      <c r="G23" s="7"/>
      <c r="H23" s="7"/>
      <c r="I23" s="7"/>
      <c r="J23" s="7"/>
    </row>
    <row r="24" spans="1:12" s="86" customFormat="1">
      <c r="A24" s="7"/>
      <c r="B24" s="20"/>
      <c r="C24" s="20"/>
      <c r="D24" s="20"/>
      <c r="E24" s="20"/>
      <c r="F24" s="20"/>
      <c r="G24" s="20"/>
      <c r="H24" s="20"/>
      <c r="I24" s="20"/>
      <c r="J24" s="7"/>
    </row>
    <row r="25" spans="1:12" s="86" customFormat="1">
      <c r="A25" s="7"/>
      <c r="B25" s="7"/>
      <c r="C25" s="7"/>
      <c r="D25" s="7"/>
      <c r="E25" s="7"/>
      <c r="F25" s="21"/>
      <c r="G25" s="7"/>
      <c r="H25" s="7"/>
      <c r="I25" s="7"/>
      <c r="J25" s="7"/>
    </row>
    <row r="26" spans="1:12" s="86" customFormat="1">
      <c r="A26" s="7"/>
      <c r="B26" s="7"/>
      <c r="C26" s="7"/>
      <c r="D26" s="7"/>
      <c r="E26" s="7"/>
      <c r="F26" s="7"/>
      <c r="G26" s="7"/>
      <c r="H26" s="7"/>
      <c r="I26" s="7"/>
      <c r="J26" s="7"/>
    </row>
    <row r="27" spans="1:12" s="86" customFormat="1">
      <c r="A27" s="7"/>
      <c r="B27" s="7"/>
      <c r="C27" s="7"/>
      <c r="D27" s="7"/>
      <c r="E27" s="83"/>
      <c r="F27" s="7"/>
      <c r="G27" s="7"/>
      <c r="H27" s="7"/>
      <c r="I27" s="7"/>
      <c r="J27" s="7"/>
    </row>
    <row r="28" spans="1:12" s="86" customFormat="1">
      <c r="A28" s="7"/>
      <c r="B28" s="7"/>
      <c r="C28" s="7"/>
      <c r="D28" s="7"/>
      <c r="E28" s="83"/>
      <c r="F28" s="7"/>
      <c r="G28" s="7"/>
      <c r="H28" s="7"/>
      <c r="I28" s="7"/>
      <c r="J28" s="7"/>
    </row>
    <row r="29" spans="1:12" s="86" customFormat="1">
      <c r="A29"/>
      <c r="B29"/>
      <c r="C29"/>
      <c r="D29"/>
      <c r="E29" s="106"/>
      <c r="F29"/>
      <c r="G29"/>
      <c r="H29"/>
      <c r="I29"/>
      <c r="J29"/>
    </row>
    <row r="30" spans="1:12" s="86" customFormat="1">
      <c r="A30"/>
      <c r="B30"/>
      <c r="C30"/>
      <c r="D30"/>
      <c r="E30" s="106"/>
      <c r="F30"/>
      <c r="G30"/>
      <c r="H30"/>
      <c r="I30"/>
      <c r="J30"/>
    </row>
    <row r="31" spans="1:12" s="86" customFormat="1">
      <c r="A31"/>
      <c r="B31"/>
      <c r="C31"/>
      <c r="D31"/>
      <c r="E31" s="106"/>
      <c r="F31"/>
      <c r="G31"/>
      <c r="H31"/>
      <c r="I31"/>
      <c r="J31"/>
    </row>
    <row r="32" spans="1:12" s="86" customFormat="1">
      <c r="A32"/>
      <c r="B32"/>
      <c r="C32"/>
      <c r="D32"/>
      <c r="E32" s="106"/>
      <c r="F32"/>
      <c r="G32"/>
      <c r="H32"/>
      <c r="I32"/>
      <c r="J32"/>
    </row>
  </sheetData>
  <mergeCells count="9">
    <mergeCell ref="F7:I7"/>
    <mergeCell ref="B17:F17"/>
    <mergeCell ref="B2:I2"/>
    <mergeCell ref="B3:I3"/>
    <mergeCell ref="B4:I4"/>
    <mergeCell ref="E5:F5"/>
    <mergeCell ref="G5:I5"/>
    <mergeCell ref="F6:G6"/>
    <mergeCell ref="H6:I6"/>
  </mergeCells>
  <printOptions horizontalCentered="1"/>
  <pageMargins left="0.39370078740157483" right="0" top="0.39370078740157483" bottom="0.19685039370078741" header="0.31496062992125984" footer="0.31496062992125984"/>
  <pageSetup scale="90" orientation="portrait" horizontalDpi="4294967294" verticalDpi="72"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theme="0" tint="-0.499984740745262"/>
  </sheetPr>
  <dimension ref="B1:G20"/>
  <sheetViews>
    <sheetView view="pageBreakPreview" zoomScale="130" zoomScaleNormal="120" zoomScaleSheetLayoutView="130" workbookViewId="0">
      <selection activeCell="C11" sqref="C11"/>
    </sheetView>
  </sheetViews>
  <sheetFormatPr baseColWidth="10" defaultRowHeight="15"/>
  <cols>
    <col min="1" max="1" width="1.28515625" customWidth="1"/>
    <col min="3" max="3" width="55.28515625" customWidth="1"/>
    <col min="4" max="4" width="24.85546875" customWidth="1"/>
    <col min="5" max="5" width="1.85546875" customWidth="1"/>
    <col min="7" max="7" width="17" customWidth="1"/>
  </cols>
  <sheetData>
    <row r="1" spans="2:7" ht="15.75" thickBot="1"/>
    <row r="2" spans="2:7" ht="39.75" customHeight="1" thickBot="1">
      <c r="B2" s="560" t="s">
        <v>521</v>
      </c>
      <c r="C2" s="561"/>
      <c r="D2" s="562"/>
    </row>
    <row r="3" spans="2:7" ht="23.25">
      <c r="B3" s="163" t="s">
        <v>522</v>
      </c>
      <c r="C3" s="164"/>
      <c r="D3" s="287">
        <v>2055.4</v>
      </c>
    </row>
    <row r="4" spans="2:7" ht="23.25">
      <c r="B4" s="163" t="s">
        <v>523</v>
      </c>
      <c r="C4" s="164"/>
      <c r="D4" s="287">
        <v>1279.82</v>
      </c>
      <c r="G4" s="106">
        <f>+D5+D8</f>
        <v>517.53</v>
      </c>
    </row>
    <row r="5" spans="2:7" ht="23.25">
      <c r="B5" s="163" t="s">
        <v>524</v>
      </c>
      <c r="C5" s="164"/>
      <c r="D5" s="287">
        <v>285.17</v>
      </c>
    </row>
    <row r="6" spans="2:7" ht="23.25">
      <c r="B6" s="163" t="s">
        <v>525</v>
      </c>
      <c r="C6" s="164"/>
      <c r="D6" s="287">
        <v>1959.53</v>
      </c>
    </row>
    <row r="7" spans="2:7" ht="23.25">
      <c r="B7" s="163" t="s">
        <v>526</v>
      </c>
      <c r="C7" s="164"/>
      <c r="D7" s="287">
        <v>1198.98</v>
      </c>
    </row>
    <row r="8" spans="2:7" ht="23.25">
      <c r="B8" s="163" t="s">
        <v>527</v>
      </c>
      <c r="C8" s="164"/>
      <c r="D8" s="287">
        <v>232.36</v>
      </c>
    </row>
    <row r="9" spans="2:7" ht="23.25">
      <c r="B9" s="163" t="s">
        <v>528</v>
      </c>
      <c r="C9" s="164"/>
      <c r="D9" s="287">
        <v>1877.26</v>
      </c>
    </row>
    <row r="10" spans="2:7" ht="23.25">
      <c r="B10" s="163" t="s">
        <v>529</v>
      </c>
      <c r="C10" s="164"/>
      <c r="D10" s="287">
        <v>1170.82</v>
      </c>
    </row>
    <row r="11" spans="2:7" ht="23.25">
      <c r="B11" s="163" t="s">
        <v>530</v>
      </c>
      <c r="C11" s="164"/>
      <c r="D11" s="287">
        <v>264.04000000000002</v>
      </c>
    </row>
    <row r="12" spans="2:7" ht="24" thickBot="1">
      <c r="B12" s="163"/>
      <c r="C12" s="164"/>
      <c r="D12" s="287"/>
    </row>
    <row r="13" spans="2:7" ht="24" hidden="1" thickBot="1">
      <c r="B13" s="163"/>
      <c r="C13" s="164"/>
      <c r="D13" s="287"/>
    </row>
    <row r="14" spans="2:7" ht="24" hidden="1" thickBot="1">
      <c r="B14" s="163"/>
      <c r="C14" s="164"/>
      <c r="D14" s="287"/>
    </row>
    <row r="15" spans="2:7" ht="24" hidden="1" thickBot="1">
      <c r="B15" s="163"/>
      <c r="C15" s="164"/>
      <c r="D15" s="287"/>
    </row>
    <row r="16" spans="2:7" ht="24" hidden="1" thickBot="1">
      <c r="B16" s="163"/>
      <c r="C16" s="164"/>
      <c r="D16" s="287"/>
    </row>
    <row r="17" spans="2:4" ht="24" thickBot="1">
      <c r="B17" s="563" t="s">
        <v>51</v>
      </c>
      <c r="C17" s="564"/>
      <c r="D17" s="289">
        <f>SUM(D3:D16)</f>
        <v>10323.379999999999</v>
      </c>
    </row>
    <row r="20" spans="2:4" ht="20.100000000000001" customHeight="1"/>
  </sheetData>
  <mergeCells count="2">
    <mergeCell ref="B2:D2"/>
    <mergeCell ref="B17:C17"/>
  </mergeCells>
  <printOptions horizontalCentered="1"/>
  <pageMargins left="0.39370078740157483" right="0.39370078740157483" top="0.39370078740157483" bottom="0.39370078740157483" header="0.31496062992125984" footer="0.31496062992125984"/>
  <pageSetup scale="95" orientation="portrait" horizontalDpi="0"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tabColor theme="6" tint="-0.499984740745262"/>
  </sheetPr>
  <dimension ref="A1:N29"/>
  <sheetViews>
    <sheetView zoomScale="160" zoomScaleNormal="160" zoomScaleSheetLayoutView="145" workbookViewId="0">
      <selection activeCell="F10" sqref="F10"/>
    </sheetView>
  </sheetViews>
  <sheetFormatPr baseColWidth="10" defaultRowHeight="18"/>
  <cols>
    <col min="1" max="1" width="0.42578125" customWidth="1"/>
    <col min="2" max="2" width="9" customWidth="1"/>
    <col min="3" max="3" width="5.5703125" customWidth="1"/>
    <col min="4" max="4" width="6.42578125" customWidth="1"/>
    <col min="5" max="5" width="18" customWidth="1"/>
    <col min="6" max="6" width="35.28515625" customWidth="1"/>
    <col min="7" max="8" width="11.42578125" customWidth="1"/>
    <col min="9" max="9" width="11.5703125" customWidth="1"/>
    <col min="10" max="10" width="1.85546875" customWidth="1"/>
    <col min="11" max="11" width="15.85546875" style="86" customWidth="1"/>
    <col min="12" max="12" width="16" style="388" customWidth="1"/>
  </cols>
  <sheetData>
    <row r="1" spans="1:14" ht="7.5" customHeight="1">
      <c r="A1" s="7"/>
      <c r="B1" s="7"/>
      <c r="C1" s="7"/>
      <c r="D1" s="7"/>
      <c r="E1" s="7"/>
      <c r="F1" s="7"/>
      <c r="G1" s="7"/>
      <c r="H1" s="7"/>
      <c r="I1" s="7"/>
      <c r="J1" s="7"/>
    </row>
    <row r="2" spans="1:14" ht="30">
      <c r="A2" s="7"/>
      <c r="B2" s="576" t="s">
        <v>9</v>
      </c>
      <c r="C2" s="576"/>
      <c r="D2" s="576"/>
      <c r="E2" s="576"/>
      <c r="F2" s="576"/>
      <c r="G2" s="576"/>
      <c r="H2" s="576"/>
      <c r="I2" s="576"/>
      <c r="J2" s="7"/>
    </row>
    <row r="3" spans="1:14" ht="26.25">
      <c r="A3" s="7"/>
      <c r="B3" s="577" t="s">
        <v>24</v>
      </c>
      <c r="C3" s="577"/>
      <c r="D3" s="577"/>
      <c r="E3" s="577"/>
      <c r="F3" s="577"/>
      <c r="G3" s="577"/>
      <c r="H3" s="577"/>
      <c r="I3" s="577"/>
      <c r="J3" s="7"/>
    </row>
    <row r="4" spans="1:14" ht="27.75">
      <c r="A4" s="7"/>
      <c r="B4" s="578" t="s">
        <v>656</v>
      </c>
      <c r="C4" s="578"/>
      <c r="D4" s="578"/>
      <c r="E4" s="578"/>
      <c r="F4" s="578"/>
      <c r="G4" s="578"/>
      <c r="H4" s="578"/>
      <c r="I4" s="578"/>
      <c r="J4" s="7"/>
      <c r="K4" s="324" t="s">
        <v>313</v>
      </c>
    </row>
    <row r="5" spans="1:14" ht="82.5" customHeight="1">
      <c r="A5" s="7"/>
      <c r="B5" s="41" t="s">
        <v>32</v>
      </c>
      <c r="C5" s="33"/>
      <c r="D5" s="42"/>
      <c r="E5" s="599" t="s">
        <v>596</v>
      </c>
      <c r="F5" s="599"/>
      <c r="G5" s="600" t="s">
        <v>597</v>
      </c>
      <c r="H5" s="600"/>
      <c r="I5" s="600"/>
      <c r="J5" s="7"/>
      <c r="K5" s="323" t="s">
        <v>206</v>
      </c>
    </row>
    <row r="6" spans="1:14" ht="21" thickBot="1">
      <c r="A6" s="7"/>
      <c r="B6" s="40" t="s">
        <v>33</v>
      </c>
      <c r="C6" s="33"/>
      <c r="D6" s="43" t="s">
        <v>598</v>
      </c>
      <c r="E6" s="90"/>
      <c r="F6" s="597" t="s">
        <v>8</v>
      </c>
      <c r="G6" s="597"/>
      <c r="H6" s="581">
        <v>595.48999999999978</v>
      </c>
      <c r="I6" s="581"/>
      <c r="J6" s="7"/>
      <c r="K6" s="86">
        <v>36.75</v>
      </c>
    </row>
    <row r="7" spans="1:14" ht="21" thickTop="1">
      <c r="A7" s="7"/>
      <c r="B7" s="44" t="s">
        <v>28</v>
      </c>
      <c r="C7" s="33"/>
      <c r="D7" s="33"/>
      <c r="E7" s="33"/>
      <c r="F7" s="587" t="s">
        <v>7</v>
      </c>
      <c r="G7" s="587"/>
      <c r="H7" s="587"/>
      <c r="I7" s="587"/>
      <c r="J7" s="7"/>
    </row>
    <row r="8" spans="1:14" ht="6" customHeight="1" thickBot="1">
      <c r="A8" s="7"/>
      <c r="B8" s="36"/>
      <c r="C8" s="36"/>
      <c r="D8" s="36"/>
      <c r="E8" s="36"/>
      <c r="F8" s="37"/>
      <c r="G8" s="37"/>
      <c r="H8" s="37"/>
      <c r="I8" s="37"/>
      <c r="J8" s="7"/>
    </row>
    <row r="9" spans="1:14" ht="35.25" customHeight="1" thickBot="1">
      <c r="A9" s="7"/>
      <c r="B9" s="60" t="s">
        <v>0</v>
      </c>
      <c r="C9" s="61" t="s">
        <v>1</v>
      </c>
      <c r="D9" s="61" t="s">
        <v>31</v>
      </c>
      <c r="E9" s="67" t="s">
        <v>2</v>
      </c>
      <c r="F9" s="63" t="s">
        <v>3</v>
      </c>
      <c r="G9" s="64" t="s">
        <v>5</v>
      </c>
      <c r="H9" s="64" t="s">
        <v>4</v>
      </c>
      <c r="I9" s="65" t="s">
        <v>6</v>
      </c>
      <c r="J9" s="7"/>
      <c r="K9" s="87" t="s">
        <v>48</v>
      </c>
      <c r="L9" s="389" t="s">
        <v>437</v>
      </c>
    </row>
    <row r="10" spans="1:14" ht="18.75" thickBot="1">
      <c r="A10" s="2"/>
      <c r="B10" s="49">
        <v>44652</v>
      </c>
      <c r="C10" s="16"/>
      <c r="D10" s="17"/>
      <c r="E10" s="10" t="s">
        <v>8</v>
      </c>
      <c r="F10" s="24"/>
      <c r="G10" s="31">
        <v>0</v>
      </c>
      <c r="H10" s="12">
        <v>0</v>
      </c>
      <c r="I10" s="13">
        <f>H6+G10-H10</f>
        <v>595.48999999999978</v>
      </c>
      <c r="J10" s="2"/>
    </row>
    <row r="11" spans="1:14" ht="66" hidden="1" customHeight="1">
      <c r="A11" s="2"/>
      <c r="B11" s="49"/>
      <c r="C11" s="47"/>
      <c r="D11" s="18"/>
      <c r="E11" s="11"/>
      <c r="F11" s="92"/>
      <c r="G11" s="15"/>
      <c r="H11" s="15"/>
      <c r="I11" s="52">
        <f>I10+G11-H11</f>
        <v>595.48999999999978</v>
      </c>
      <c r="J11" s="2"/>
      <c r="L11" s="194"/>
      <c r="M11" s="203"/>
      <c r="N11" s="200"/>
    </row>
    <row r="12" spans="1:14" s="134" customFormat="1" ht="68.099999999999994" hidden="1" customHeight="1">
      <c r="B12" s="135"/>
      <c r="C12" s="136"/>
      <c r="D12" s="187"/>
      <c r="E12" s="138"/>
      <c r="F12" s="325"/>
      <c r="G12" s="140"/>
      <c r="H12" s="114"/>
      <c r="I12" s="52">
        <f t="shared" ref="I12:I13" si="0">I11+G12-H12</f>
        <v>595.48999999999978</v>
      </c>
      <c r="K12" s="122"/>
      <c r="L12" s="213"/>
    </row>
    <row r="13" spans="1:14" s="53" customFormat="1" ht="110.1" hidden="1" customHeight="1" thickBot="1">
      <c r="A13" s="48"/>
      <c r="B13" s="49"/>
      <c r="C13" s="47"/>
      <c r="D13" s="187"/>
      <c r="E13" s="138"/>
      <c r="F13" s="139"/>
      <c r="G13" s="140"/>
      <c r="H13" s="99"/>
      <c r="I13" s="52">
        <f t="shared" si="0"/>
        <v>595.48999999999978</v>
      </c>
      <c r="J13" s="48"/>
      <c r="K13" s="88"/>
      <c r="L13" s="390"/>
      <c r="M13" s="145"/>
    </row>
    <row r="14" spans="1:14" ht="24.75" customHeight="1" thickBot="1">
      <c r="A14" s="7"/>
      <c r="B14" s="575" t="s">
        <v>11</v>
      </c>
      <c r="C14" s="575"/>
      <c r="D14" s="575"/>
      <c r="E14" s="575"/>
      <c r="F14" s="575"/>
      <c r="G14" s="80">
        <f>SUM(G10:G13)</f>
        <v>0</v>
      </c>
      <c r="H14" s="80">
        <f>SUM(H10:H13)</f>
        <v>0</v>
      </c>
      <c r="I14" s="80">
        <f>I13</f>
        <v>595.48999999999978</v>
      </c>
      <c r="J14" s="7"/>
      <c r="K14" s="89">
        <f>SUM(K10:K13)</f>
        <v>0</v>
      </c>
      <c r="L14" s="89">
        <f>SUM(L10:L13)</f>
        <v>0</v>
      </c>
    </row>
    <row r="15" spans="1:14" s="86" customFormat="1" ht="16.5" customHeight="1">
      <c r="A15" s="7"/>
      <c r="B15" s="7"/>
      <c r="C15" s="7"/>
      <c r="D15" s="7"/>
      <c r="E15" s="7"/>
      <c r="F15" s="7"/>
      <c r="G15" s="7"/>
      <c r="H15" s="7"/>
      <c r="I15" s="7"/>
      <c r="J15" s="7"/>
      <c r="L15" s="391"/>
    </row>
    <row r="16" spans="1:14" s="473" customFormat="1" ht="52.5" customHeight="1">
      <c r="A16" s="8"/>
      <c r="B16" s="8"/>
      <c r="C16" s="8"/>
      <c r="D16" s="8" t="s">
        <v>592</v>
      </c>
      <c r="E16" s="8"/>
      <c r="F16" s="8"/>
      <c r="G16" s="8" t="s">
        <v>593</v>
      </c>
      <c r="H16" s="8"/>
      <c r="I16" s="8"/>
      <c r="J16" s="8"/>
      <c r="K16" s="471"/>
      <c r="L16" s="472"/>
    </row>
    <row r="17" spans="1:12" s="194" customFormat="1" ht="16.5" customHeight="1">
      <c r="A17" s="470"/>
      <c r="B17" s="470"/>
      <c r="C17" s="470"/>
      <c r="D17" s="470" t="s">
        <v>589</v>
      </c>
      <c r="E17" s="470"/>
      <c r="F17" s="470"/>
      <c r="G17" s="470" t="s">
        <v>103</v>
      </c>
      <c r="H17" s="470"/>
      <c r="I17" s="470"/>
      <c r="J17" s="470"/>
      <c r="K17" s="403"/>
      <c r="L17" s="408"/>
    </row>
    <row r="18" spans="1:12" ht="16.5" customHeight="1">
      <c r="A18" s="7"/>
      <c r="B18" s="7"/>
      <c r="C18" s="7"/>
      <c r="D18" s="7" t="s">
        <v>591</v>
      </c>
      <c r="E18" s="7"/>
      <c r="F18" s="7"/>
      <c r="G18" s="7" t="s">
        <v>590</v>
      </c>
      <c r="H18" s="7"/>
      <c r="I18" s="7"/>
      <c r="J18" s="7"/>
      <c r="K18" s="403"/>
      <c r="L18" s="408"/>
    </row>
    <row r="19" spans="1:12" s="86" customFormat="1" ht="36" customHeight="1">
      <c r="A19" s="7"/>
      <c r="B19" s="7"/>
      <c r="C19" s="7"/>
      <c r="D19" s="7"/>
      <c r="E19" s="7"/>
      <c r="F19" s="7"/>
      <c r="G19" s="7"/>
      <c r="H19" s="7"/>
      <c r="I19" s="7"/>
      <c r="J19" s="7"/>
      <c r="L19" s="391"/>
    </row>
    <row r="20" spans="1:12" s="86" customFormat="1">
      <c r="A20" s="7"/>
      <c r="B20" s="7"/>
      <c r="C20" s="7"/>
      <c r="D20" s="7"/>
      <c r="E20" s="7"/>
      <c r="F20" s="7"/>
      <c r="G20" s="7"/>
      <c r="H20" s="7"/>
      <c r="I20" s="7"/>
      <c r="J20" s="7"/>
      <c r="L20" s="391"/>
    </row>
    <row r="21" spans="1:12" s="86" customFormat="1">
      <c r="A21" s="7"/>
      <c r="B21" s="20"/>
      <c r="C21" s="20"/>
      <c r="D21" s="20"/>
      <c r="E21" s="20"/>
      <c r="F21" s="20"/>
      <c r="G21" s="20"/>
      <c r="H21" s="20"/>
      <c r="I21" s="20"/>
      <c r="J21" s="7"/>
      <c r="L21" s="391"/>
    </row>
    <row r="22" spans="1:12" s="86" customFormat="1">
      <c r="A22" s="7"/>
      <c r="B22" s="7"/>
      <c r="C22" s="7"/>
      <c r="D22" s="7"/>
      <c r="E22" s="7"/>
      <c r="F22" s="21"/>
      <c r="G22" s="7"/>
      <c r="H22" s="7"/>
      <c r="I22" s="7"/>
      <c r="J22" s="7"/>
      <c r="L22" s="391"/>
    </row>
    <row r="23" spans="1:12" s="86" customFormat="1">
      <c r="A23" s="7"/>
      <c r="B23" s="7"/>
      <c r="C23" s="7"/>
      <c r="D23" s="7"/>
      <c r="E23" s="7"/>
      <c r="F23" s="7"/>
      <c r="G23" s="7"/>
      <c r="H23" s="7"/>
      <c r="I23" s="7"/>
      <c r="J23" s="7"/>
      <c r="L23" s="391"/>
    </row>
    <row r="24" spans="1:12" s="86" customFormat="1">
      <c r="A24" s="7"/>
      <c r="B24" s="7"/>
      <c r="C24" s="7"/>
      <c r="D24" s="7"/>
      <c r="E24" s="83"/>
      <c r="F24" s="7"/>
      <c r="G24" s="7"/>
      <c r="H24" s="7"/>
      <c r="I24" s="7"/>
      <c r="J24" s="7"/>
      <c r="L24" s="391"/>
    </row>
    <row r="25" spans="1:12" s="86" customFormat="1">
      <c r="A25" s="7"/>
      <c r="B25" s="7"/>
      <c r="C25" s="7"/>
      <c r="D25" s="7"/>
      <c r="E25" s="83"/>
      <c r="F25" s="7"/>
      <c r="G25" s="7"/>
      <c r="H25" s="7"/>
      <c r="I25" s="7"/>
      <c r="J25" s="7"/>
      <c r="L25" s="391"/>
    </row>
    <row r="26" spans="1:12" s="86" customFormat="1">
      <c r="A26"/>
      <c r="B26"/>
      <c r="C26"/>
      <c r="D26"/>
      <c r="E26" s="106"/>
      <c r="F26"/>
      <c r="G26"/>
      <c r="H26"/>
      <c r="I26"/>
      <c r="J26"/>
      <c r="L26" s="391"/>
    </row>
    <row r="27" spans="1:12" s="86" customFormat="1">
      <c r="A27"/>
      <c r="B27"/>
      <c r="C27"/>
      <c r="D27"/>
      <c r="E27" s="106"/>
      <c r="F27"/>
      <c r="G27"/>
      <c r="H27"/>
      <c r="I27"/>
      <c r="J27"/>
      <c r="L27" s="391"/>
    </row>
    <row r="28" spans="1:12" s="86" customFormat="1">
      <c r="A28"/>
      <c r="B28"/>
      <c r="C28"/>
      <c r="D28"/>
      <c r="E28" s="106"/>
      <c r="F28"/>
      <c r="G28"/>
      <c r="H28"/>
      <c r="I28"/>
      <c r="J28"/>
      <c r="L28" s="391"/>
    </row>
    <row r="29" spans="1:12" s="86" customFormat="1">
      <c r="A29"/>
      <c r="B29"/>
      <c r="C29"/>
      <c r="D29"/>
      <c r="E29" s="106"/>
      <c r="F29"/>
      <c r="G29"/>
      <c r="H29"/>
      <c r="I29"/>
      <c r="J29"/>
      <c r="L29" s="391"/>
    </row>
  </sheetData>
  <mergeCells count="9">
    <mergeCell ref="F7:I7"/>
    <mergeCell ref="B14:F14"/>
    <mergeCell ref="B2:I2"/>
    <mergeCell ref="B3:I3"/>
    <mergeCell ref="B4:I4"/>
    <mergeCell ref="E5:F5"/>
    <mergeCell ref="G5:I5"/>
    <mergeCell ref="F6:G6"/>
    <mergeCell ref="H6:I6"/>
  </mergeCells>
  <printOptions horizontalCentered="1"/>
  <pageMargins left="0.39370078740157483" right="0" top="0.39370078740157483" bottom="0.19685039370078741" header="0.31496062992125984" footer="0.31496062992125984"/>
  <pageSetup scale="90" orientation="portrait" horizontalDpi="4294967294" verticalDpi="72"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tabColor theme="6" tint="-0.499984740745262"/>
  </sheetPr>
  <dimension ref="A1:O35"/>
  <sheetViews>
    <sheetView topLeftCell="A16" zoomScale="160" zoomScaleNormal="160" zoomScaleSheetLayoutView="145" workbookViewId="0">
      <selection activeCell="D12" sqref="D12:F12"/>
    </sheetView>
  </sheetViews>
  <sheetFormatPr baseColWidth="10" defaultRowHeight="18"/>
  <cols>
    <col min="1" max="1" width="0.42578125" customWidth="1"/>
    <col min="2" max="2" width="9" customWidth="1"/>
    <col min="3" max="3" width="5.5703125" customWidth="1"/>
    <col min="4" max="4" width="6.42578125" customWidth="1"/>
    <col min="5" max="5" width="18" customWidth="1"/>
    <col min="6" max="6" width="35.28515625" customWidth="1"/>
    <col min="7" max="8" width="11.42578125" customWidth="1"/>
    <col min="9" max="9" width="11.5703125" customWidth="1"/>
    <col min="10" max="10" width="1.85546875" customWidth="1"/>
    <col min="11" max="11" width="15.85546875" style="86" customWidth="1"/>
    <col min="12" max="12" width="16" style="388" customWidth="1"/>
  </cols>
  <sheetData>
    <row r="1" spans="1:14" ht="7.5" customHeight="1">
      <c r="A1" s="7"/>
      <c r="B1" s="7"/>
      <c r="C1" s="7"/>
      <c r="D1" s="7"/>
      <c r="E1" s="7"/>
      <c r="F1" s="7"/>
      <c r="G1" s="7"/>
      <c r="H1" s="7"/>
      <c r="I1" s="7"/>
      <c r="J1" s="7"/>
    </row>
    <row r="2" spans="1:14" ht="30">
      <c r="A2" s="7"/>
      <c r="B2" s="576" t="s">
        <v>9</v>
      </c>
      <c r="C2" s="576"/>
      <c r="D2" s="576"/>
      <c r="E2" s="576"/>
      <c r="F2" s="576"/>
      <c r="G2" s="576"/>
      <c r="H2" s="576"/>
      <c r="I2" s="576"/>
      <c r="J2" s="7"/>
    </row>
    <row r="3" spans="1:14" ht="26.25">
      <c r="A3" s="7"/>
      <c r="B3" s="577" t="s">
        <v>24</v>
      </c>
      <c r="C3" s="577"/>
      <c r="D3" s="577"/>
      <c r="E3" s="577"/>
      <c r="F3" s="577"/>
      <c r="G3" s="577"/>
      <c r="H3" s="577"/>
      <c r="I3" s="577"/>
      <c r="J3" s="7"/>
    </row>
    <row r="4" spans="1:14" ht="27.75">
      <c r="A4" s="7"/>
      <c r="B4" s="578" t="s">
        <v>656</v>
      </c>
      <c r="C4" s="578"/>
      <c r="D4" s="578"/>
      <c r="E4" s="578"/>
      <c r="F4" s="578"/>
      <c r="G4" s="578"/>
      <c r="H4" s="578"/>
      <c r="I4" s="578"/>
      <c r="J4" s="7"/>
      <c r="K4" s="324" t="s">
        <v>313</v>
      </c>
    </row>
    <row r="5" spans="1:14" ht="82.5" customHeight="1">
      <c r="A5" s="7"/>
      <c r="B5" s="41" t="s">
        <v>32</v>
      </c>
      <c r="C5" s="33"/>
      <c r="D5" s="42"/>
      <c r="E5" s="601" t="s">
        <v>612</v>
      </c>
      <c r="F5" s="601"/>
      <c r="G5" s="600" t="s">
        <v>614</v>
      </c>
      <c r="H5" s="600"/>
      <c r="I5" s="600"/>
      <c r="J5" s="7"/>
      <c r="K5" s="323" t="s">
        <v>615</v>
      </c>
    </row>
    <row r="6" spans="1:14" ht="21" thickBot="1">
      <c r="A6" s="7"/>
      <c r="B6" s="40" t="s">
        <v>33</v>
      </c>
      <c r="C6" s="33"/>
      <c r="D6" s="43" t="s">
        <v>613</v>
      </c>
      <c r="E6" s="90"/>
      <c r="F6" s="597" t="s">
        <v>8</v>
      </c>
      <c r="G6" s="597"/>
      <c r="H6" s="581">
        <v>705.4</v>
      </c>
      <c r="I6" s="581"/>
      <c r="J6" s="7"/>
      <c r="K6" s="86">
        <v>36.75</v>
      </c>
    </row>
    <row r="7" spans="1:14" ht="21" thickTop="1">
      <c r="A7" s="7"/>
      <c r="B7" s="44" t="s">
        <v>28</v>
      </c>
      <c r="C7" s="33"/>
      <c r="D7" s="33"/>
      <c r="E7" s="33"/>
      <c r="F7" s="587" t="s">
        <v>7</v>
      </c>
      <c r="G7" s="587"/>
      <c r="H7" s="587"/>
      <c r="I7" s="587"/>
      <c r="J7" s="7"/>
    </row>
    <row r="8" spans="1:14" ht="6" customHeight="1" thickBot="1">
      <c r="A8" s="7"/>
      <c r="B8" s="36"/>
      <c r="C8" s="36"/>
      <c r="D8" s="36"/>
      <c r="E8" s="36"/>
      <c r="F8" s="37"/>
      <c r="G8" s="37"/>
      <c r="H8" s="37"/>
      <c r="I8" s="37"/>
      <c r="J8" s="7"/>
    </row>
    <row r="9" spans="1:14" ht="35.25" customHeight="1" thickBot="1">
      <c r="A9" s="7"/>
      <c r="B9" s="60" t="s">
        <v>0</v>
      </c>
      <c r="C9" s="61" t="s">
        <v>1</v>
      </c>
      <c r="D9" s="61" t="s">
        <v>31</v>
      </c>
      <c r="E9" s="67" t="s">
        <v>2</v>
      </c>
      <c r="F9" s="63" t="s">
        <v>3</v>
      </c>
      <c r="G9" s="64" t="s">
        <v>5</v>
      </c>
      <c r="H9" s="64" t="s">
        <v>4</v>
      </c>
      <c r="I9" s="65" t="s">
        <v>6</v>
      </c>
      <c r="J9" s="7"/>
      <c r="K9" s="87" t="s">
        <v>48</v>
      </c>
      <c r="L9" s="389" t="s">
        <v>437</v>
      </c>
    </row>
    <row r="10" spans="1:14">
      <c r="A10" s="2"/>
      <c r="B10" s="49">
        <v>44652</v>
      </c>
      <c r="C10" s="16"/>
      <c r="D10" s="17"/>
      <c r="E10" s="10" t="s">
        <v>8</v>
      </c>
      <c r="F10" s="24"/>
      <c r="G10" s="31">
        <v>0</v>
      </c>
      <c r="H10" s="12">
        <v>0</v>
      </c>
      <c r="I10" s="13">
        <f>H6+G10-H10</f>
        <v>705.4</v>
      </c>
      <c r="J10" s="2"/>
    </row>
    <row r="11" spans="1:14" s="134" customFormat="1" ht="78.75" customHeight="1">
      <c r="B11" s="135">
        <v>44659</v>
      </c>
      <c r="C11" s="136"/>
      <c r="D11" s="18" t="s">
        <v>54</v>
      </c>
      <c r="E11" s="11" t="s">
        <v>23</v>
      </c>
      <c r="F11" s="92" t="s">
        <v>692</v>
      </c>
      <c r="G11" s="140">
        <v>560</v>
      </c>
      <c r="H11" s="99">
        <v>0</v>
      </c>
      <c r="I11" s="52">
        <f>I10+G11-H11</f>
        <v>1265.4000000000001</v>
      </c>
      <c r="K11" s="122"/>
      <c r="L11" s="522"/>
    </row>
    <row r="12" spans="1:14" s="134" customFormat="1" ht="92.25" customHeight="1">
      <c r="B12" s="135">
        <v>44664</v>
      </c>
      <c r="C12" s="136" t="s">
        <v>709</v>
      </c>
      <c r="D12" s="187" t="s">
        <v>22</v>
      </c>
      <c r="E12" s="138" t="s">
        <v>694</v>
      </c>
      <c r="F12" s="91" t="s">
        <v>710</v>
      </c>
      <c r="G12" s="140"/>
      <c r="H12" s="114">
        <v>1217.3</v>
      </c>
      <c r="I12" s="52">
        <f t="shared" ref="I12:I19" si="0">I11+G12-H12</f>
        <v>48.100000000000136</v>
      </c>
      <c r="K12" s="122"/>
      <c r="L12" s="522"/>
    </row>
    <row r="13" spans="1:14" s="2" customFormat="1" ht="64.5" customHeight="1">
      <c r="B13" s="135">
        <v>44673</v>
      </c>
      <c r="C13" s="523"/>
      <c r="D13" s="525" t="s">
        <v>60</v>
      </c>
      <c r="E13" s="25" t="s">
        <v>722</v>
      </c>
      <c r="F13" s="139" t="s">
        <v>762</v>
      </c>
      <c r="G13" s="184"/>
      <c r="H13" s="184">
        <v>4.42</v>
      </c>
      <c r="I13" s="52">
        <f t="shared" si="0"/>
        <v>43.680000000000135</v>
      </c>
      <c r="K13" s="128"/>
      <c r="M13" s="128"/>
      <c r="N13" s="84"/>
    </row>
    <row r="14" spans="1:14" s="134" customFormat="1" ht="66.75" customHeight="1">
      <c r="B14" s="135">
        <v>44673</v>
      </c>
      <c r="C14" s="523"/>
      <c r="D14" s="17" t="s">
        <v>60</v>
      </c>
      <c r="E14" s="130" t="s">
        <v>23</v>
      </c>
      <c r="F14" s="480" t="s">
        <v>769</v>
      </c>
      <c r="G14" s="140">
        <v>0</v>
      </c>
      <c r="H14" s="114">
        <v>6.14</v>
      </c>
      <c r="I14" s="52">
        <f t="shared" si="0"/>
        <v>37.540000000000134</v>
      </c>
      <c r="K14" s="122"/>
      <c r="L14" s="522"/>
    </row>
    <row r="15" spans="1:14" s="134" customFormat="1" ht="79.5" customHeight="1">
      <c r="B15" s="135">
        <v>44673</v>
      </c>
      <c r="C15" s="136"/>
      <c r="D15" s="18" t="s">
        <v>54</v>
      </c>
      <c r="E15" s="11" t="s">
        <v>23</v>
      </c>
      <c r="F15" s="92" t="s">
        <v>783</v>
      </c>
      <c r="G15" s="140">
        <v>1080</v>
      </c>
      <c r="H15" s="99">
        <v>0</v>
      </c>
      <c r="I15" s="52">
        <f t="shared" si="0"/>
        <v>1117.5400000000002</v>
      </c>
      <c r="K15" s="122"/>
      <c r="L15" s="522"/>
    </row>
    <row r="16" spans="1:14" s="134" customFormat="1" ht="66" customHeight="1" thickBot="1">
      <c r="B16" s="135">
        <v>44673</v>
      </c>
      <c r="C16" s="136" t="s">
        <v>782</v>
      </c>
      <c r="D16" s="187" t="s">
        <v>22</v>
      </c>
      <c r="E16" s="138" t="s">
        <v>701</v>
      </c>
      <c r="F16" s="96" t="s">
        <v>781</v>
      </c>
      <c r="G16" s="140">
        <v>0</v>
      </c>
      <c r="H16" s="114">
        <v>1044.04</v>
      </c>
      <c r="I16" s="52">
        <f t="shared" si="0"/>
        <v>73.500000000000227</v>
      </c>
      <c r="K16" s="122">
        <v>13.27</v>
      </c>
      <c r="L16" s="522">
        <v>8.69</v>
      </c>
    </row>
    <row r="17" spans="1:15" s="134" customFormat="1" ht="57.75" hidden="1" customHeight="1">
      <c r="B17" s="135"/>
      <c r="C17" s="136"/>
      <c r="D17" s="187"/>
      <c r="E17" s="138"/>
      <c r="F17" s="91"/>
      <c r="G17" s="140"/>
      <c r="H17" s="114"/>
      <c r="I17" s="52">
        <f t="shared" si="0"/>
        <v>73.500000000000227</v>
      </c>
      <c r="K17" s="122"/>
      <c r="L17" s="522"/>
    </row>
    <row r="18" spans="1:15" s="53" customFormat="1" ht="63.75" hidden="1" customHeight="1">
      <c r="A18" s="48"/>
      <c r="B18" s="135"/>
      <c r="C18" s="523"/>
      <c r="D18" s="525"/>
      <c r="E18" s="25"/>
      <c r="F18" s="139"/>
      <c r="G18" s="51"/>
      <c r="H18" s="51"/>
      <c r="I18" s="52">
        <f t="shared" si="0"/>
        <v>73.500000000000227</v>
      </c>
      <c r="J18" s="48"/>
      <c r="K18" s="88"/>
      <c r="L18" s="309"/>
      <c r="M18" s="196"/>
      <c r="N18" s="204"/>
      <c r="O18" s="201"/>
    </row>
    <row r="19" spans="1:15" s="134" customFormat="1" ht="41.25" hidden="1" customHeight="1" thickBot="1">
      <c r="B19" s="135"/>
      <c r="C19" s="136"/>
      <c r="D19" s="187"/>
      <c r="E19" s="138"/>
      <c r="F19" s="91"/>
      <c r="G19" s="140"/>
      <c r="H19" s="114"/>
      <c r="I19" s="52">
        <f t="shared" si="0"/>
        <v>73.500000000000227</v>
      </c>
      <c r="K19" s="122"/>
      <c r="L19" s="213"/>
    </row>
    <row r="20" spans="1:15" ht="24.75" customHeight="1" thickBot="1">
      <c r="A20" s="7"/>
      <c r="B20" s="575" t="s">
        <v>11</v>
      </c>
      <c r="C20" s="575"/>
      <c r="D20" s="575"/>
      <c r="E20" s="575"/>
      <c r="F20" s="575"/>
      <c r="G20" s="80">
        <f>SUM(G10:G19)</f>
        <v>1640</v>
      </c>
      <c r="H20" s="80">
        <f>SUM(H10:H19)</f>
        <v>2271.9</v>
      </c>
      <c r="I20" s="80">
        <f>I19</f>
        <v>73.500000000000227</v>
      </c>
      <c r="J20" s="7"/>
      <c r="K20" s="89">
        <f>SUM(K10:K19)</f>
        <v>13.27</v>
      </c>
      <c r="L20" s="89">
        <f>SUM(L10:L19)</f>
        <v>8.69</v>
      </c>
    </row>
    <row r="21" spans="1:15" s="86" customFormat="1" ht="16.5" customHeight="1">
      <c r="A21" s="7"/>
      <c r="B21" s="7"/>
      <c r="C21" s="7"/>
      <c r="D21" s="7"/>
      <c r="E21" s="7"/>
      <c r="F21" s="7"/>
      <c r="G21" s="7"/>
      <c r="H21" s="7"/>
      <c r="I21" s="7"/>
      <c r="J21" s="7"/>
      <c r="L21" s="391"/>
    </row>
    <row r="22" spans="1:15" s="473" customFormat="1" ht="52.5" customHeight="1">
      <c r="A22" s="8"/>
      <c r="B22" s="8"/>
      <c r="C22" s="8"/>
      <c r="D22" s="8" t="s">
        <v>592</v>
      </c>
      <c r="E22" s="8"/>
      <c r="F22" s="8"/>
      <c r="G22" s="8" t="s">
        <v>593</v>
      </c>
      <c r="H22" s="8"/>
      <c r="I22" s="8"/>
      <c r="J22" s="8"/>
      <c r="K22" s="471"/>
      <c r="L22" s="472"/>
    </row>
    <row r="23" spans="1:15" s="194" customFormat="1" ht="16.5" customHeight="1">
      <c r="A23" s="470"/>
      <c r="B23" s="470"/>
      <c r="C23" s="470"/>
      <c r="D23" s="470" t="s">
        <v>589</v>
      </c>
      <c r="E23" s="470"/>
      <c r="F23" s="470"/>
      <c r="G23" s="470" t="s">
        <v>103</v>
      </c>
      <c r="H23" s="470"/>
      <c r="I23" s="470"/>
      <c r="J23" s="470"/>
      <c r="K23" s="403"/>
      <c r="L23" s="408"/>
    </row>
    <row r="24" spans="1:15" ht="16.5" customHeight="1">
      <c r="A24" s="7"/>
      <c r="B24" s="7"/>
      <c r="C24" s="7"/>
      <c r="D24" s="7" t="s">
        <v>591</v>
      </c>
      <c r="E24" s="7"/>
      <c r="F24" s="7"/>
      <c r="G24" s="7" t="s">
        <v>590</v>
      </c>
      <c r="H24" s="7"/>
      <c r="I24" s="7"/>
      <c r="J24" s="7"/>
      <c r="K24" s="403"/>
      <c r="L24" s="408"/>
    </row>
    <row r="25" spans="1:15" s="86" customFormat="1" ht="36" customHeight="1">
      <c r="A25" s="7"/>
      <c r="B25" s="7"/>
      <c r="C25" s="7"/>
      <c r="D25" s="7"/>
      <c r="E25" s="7"/>
      <c r="F25" s="7"/>
      <c r="G25" s="7"/>
      <c r="H25" s="7"/>
      <c r="I25" s="7"/>
      <c r="J25" s="7"/>
      <c r="L25" s="391"/>
    </row>
    <row r="26" spans="1:15" s="86" customFormat="1">
      <c r="A26" s="7"/>
      <c r="B26" s="7"/>
      <c r="C26" s="7"/>
      <c r="D26" s="7"/>
      <c r="E26" s="7"/>
      <c r="F26" s="7"/>
      <c r="G26" s="7"/>
      <c r="H26" s="7"/>
      <c r="I26" s="7"/>
      <c r="J26" s="7"/>
      <c r="L26" s="391"/>
    </row>
    <row r="27" spans="1:15" s="86" customFormat="1">
      <c r="A27" s="7"/>
      <c r="B27" s="20"/>
      <c r="C27" s="20"/>
      <c r="D27" s="20"/>
      <c r="E27" s="20"/>
      <c r="F27" s="20"/>
      <c r="G27" s="20"/>
      <c r="H27" s="20"/>
      <c r="I27" s="20"/>
      <c r="J27" s="7"/>
      <c r="L27" s="391"/>
    </row>
    <row r="28" spans="1:15" s="86" customFormat="1">
      <c r="A28" s="7"/>
      <c r="B28" s="7"/>
      <c r="C28" s="7"/>
      <c r="D28" s="7"/>
      <c r="E28" s="7"/>
      <c r="F28" s="21"/>
      <c r="G28" s="7"/>
      <c r="H28" s="7"/>
      <c r="I28" s="7"/>
      <c r="J28" s="7"/>
      <c r="L28" s="391"/>
    </row>
    <row r="29" spans="1:15" s="86" customFormat="1">
      <c r="A29" s="7"/>
      <c r="B29" s="7"/>
      <c r="C29" s="7"/>
      <c r="D29" s="7"/>
      <c r="E29" s="7"/>
      <c r="F29" s="7"/>
      <c r="G29" s="7"/>
      <c r="H29" s="7"/>
      <c r="I29" s="7"/>
      <c r="J29" s="7"/>
      <c r="L29" s="391"/>
    </row>
    <row r="30" spans="1:15" s="86" customFormat="1">
      <c r="A30" s="7"/>
      <c r="B30" s="7"/>
      <c r="C30" s="7"/>
      <c r="D30" s="7"/>
      <c r="E30" s="83"/>
      <c r="F30" s="7"/>
      <c r="G30" s="7"/>
      <c r="H30" s="7"/>
      <c r="I30" s="7"/>
      <c r="J30" s="7"/>
      <c r="L30" s="391"/>
    </row>
    <row r="31" spans="1:15" s="86" customFormat="1">
      <c r="A31" s="7"/>
      <c r="B31" s="7"/>
      <c r="C31" s="7"/>
      <c r="D31" s="7"/>
      <c r="E31" s="83"/>
      <c r="F31" s="7"/>
      <c r="G31" s="7"/>
      <c r="H31" s="7"/>
      <c r="I31" s="7"/>
      <c r="J31" s="7"/>
      <c r="L31" s="391"/>
    </row>
    <row r="32" spans="1:15" s="86" customFormat="1">
      <c r="A32"/>
      <c r="B32"/>
      <c r="C32"/>
      <c r="D32"/>
      <c r="E32" s="106"/>
      <c r="F32"/>
      <c r="G32"/>
      <c r="H32"/>
      <c r="I32"/>
      <c r="J32"/>
      <c r="L32" s="391"/>
    </row>
    <row r="33" spans="1:12" s="86" customFormat="1">
      <c r="A33"/>
      <c r="B33"/>
      <c r="C33"/>
      <c r="D33"/>
      <c r="E33" s="106"/>
      <c r="F33"/>
      <c r="G33"/>
      <c r="H33"/>
      <c r="I33"/>
      <c r="J33"/>
      <c r="L33" s="391"/>
    </row>
    <row r="34" spans="1:12" s="86" customFormat="1">
      <c r="A34"/>
      <c r="B34"/>
      <c r="C34"/>
      <c r="D34"/>
      <c r="E34" s="106"/>
      <c r="F34"/>
      <c r="G34"/>
      <c r="H34"/>
      <c r="I34"/>
      <c r="J34"/>
      <c r="L34" s="391"/>
    </row>
    <row r="35" spans="1:12" s="86" customFormat="1">
      <c r="A35"/>
      <c r="B35"/>
      <c r="C35"/>
      <c r="D35"/>
      <c r="E35" s="106"/>
      <c r="F35"/>
      <c r="G35"/>
      <c r="H35"/>
      <c r="I35"/>
      <c r="J35"/>
      <c r="L35" s="391"/>
    </row>
  </sheetData>
  <mergeCells count="9">
    <mergeCell ref="F7:I7"/>
    <mergeCell ref="B20:F20"/>
    <mergeCell ref="B2:I2"/>
    <mergeCell ref="B3:I3"/>
    <mergeCell ref="B4:I4"/>
    <mergeCell ref="E5:F5"/>
    <mergeCell ref="G5:I5"/>
    <mergeCell ref="F6:G6"/>
    <mergeCell ref="H6:I6"/>
  </mergeCells>
  <printOptions horizontalCentered="1"/>
  <pageMargins left="0.39370078740157483" right="0" top="0.39370078740157483" bottom="0.19685039370078741" header="0.31496062992125984" footer="0.31496062992125984"/>
  <pageSetup scale="90" orientation="portrait" horizontalDpi="4294967294" verticalDpi="72"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tabColor theme="6" tint="-0.499984740745262"/>
  </sheetPr>
  <dimension ref="A1:L30"/>
  <sheetViews>
    <sheetView zoomScale="160" zoomScaleNormal="160" zoomScaleSheetLayoutView="145" workbookViewId="0">
      <selection activeCell="F7" sqref="F7:I7"/>
    </sheetView>
  </sheetViews>
  <sheetFormatPr baseColWidth="10" defaultRowHeight="18"/>
  <cols>
    <col min="1" max="1" width="0.42578125" customWidth="1"/>
    <col min="2" max="2" width="9" customWidth="1"/>
    <col min="3" max="3" width="5.5703125" customWidth="1"/>
    <col min="4" max="4" width="6.42578125" customWidth="1"/>
    <col min="5" max="5" width="18" customWidth="1"/>
    <col min="6" max="6" width="35.28515625" customWidth="1"/>
    <col min="7" max="8" width="11.42578125" customWidth="1"/>
    <col min="9" max="9" width="11.5703125" customWidth="1"/>
    <col min="10" max="10" width="1.85546875" customWidth="1"/>
    <col min="11" max="11" width="15.85546875" style="86" customWidth="1"/>
    <col min="12" max="12" width="16" style="388" customWidth="1"/>
  </cols>
  <sheetData>
    <row r="1" spans="1:12" ht="7.5" customHeight="1">
      <c r="A1" s="7"/>
      <c r="B1" s="7"/>
      <c r="C1" s="7"/>
      <c r="D1" s="7"/>
      <c r="E1" s="7"/>
      <c r="F1" s="7"/>
      <c r="G1" s="7"/>
      <c r="H1" s="7"/>
      <c r="I1" s="7"/>
      <c r="J1" s="7"/>
    </row>
    <row r="2" spans="1:12" ht="30">
      <c r="A2" s="7"/>
      <c r="B2" s="576" t="s">
        <v>9</v>
      </c>
      <c r="C2" s="576"/>
      <c r="D2" s="576"/>
      <c r="E2" s="576"/>
      <c r="F2" s="576"/>
      <c r="G2" s="576"/>
      <c r="H2" s="576"/>
      <c r="I2" s="576"/>
      <c r="J2" s="7"/>
    </row>
    <row r="3" spans="1:12" ht="26.25">
      <c r="A3" s="7"/>
      <c r="B3" s="577" t="s">
        <v>24</v>
      </c>
      <c r="C3" s="577"/>
      <c r="D3" s="577"/>
      <c r="E3" s="577"/>
      <c r="F3" s="577"/>
      <c r="G3" s="577"/>
      <c r="H3" s="577"/>
      <c r="I3" s="577"/>
      <c r="J3" s="7"/>
    </row>
    <row r="4" spans="1:12" ht="27.75">
      <c r="A4" s="7"/>
      <c r="B4" s="578" t="s">
        <v>656</v>
      </c>
      <c r="C4" s="578"/>
      <c r="D4" s="578"/>
      <c r="E4" s="578"/>
      <c r="F4" s="578"/>
      <c r="G4" s="578"/>
      <c r="H4" s="578"/>
      <c r="I4" s="578"/>
      <c r="J4" s="7"/>
      <c r="K4" s="324" t="s">
        <v>313</v>
      </c>
    </row>
    <row r="5" spans="1:12" ht="82.5" customHeight="1">
      <c r="A5" s="7"/>
      <c r="B5" s="41" t="s">
        <v>32</v>
      </c>
      <c r="C5" s="33"/>
      <c r="D5" s="42"/>
      <c r="E5" s="601" t="s">
        <v>616</v>
      </c>
      <c r="F5" s="601"/>
      <c r="G5" s="600" t="s">
        <v>614</v>
      </c>
      <c r="H5" s="600"/>
      <c r="I5" s="600"/>
      <c r="J5" s="7"/>
      <c r="K5" s="323" t="s">
        <v>615</v>
      </c>
    </row>
    <row r="6" spans="1:12" ht="21" thickBot="1">
      <c r="A6" s="7"/>
      <c r="B6" s="40" t="s">
        <v>33</v>
      </c>
      <c r="C6" s="33"/>
      <c r="D6" s="43" t="s">
        <v>617</v>
      </c>
      <c r="E6" s="90"/>
      <c r="F6" s="597" t="s">
        <v>8</v>
      </c>
      <c r="G6" s="597"/>
      <c r="H6" s="581">
        <v>1266.6599999999994</v>
      </c>
      <c r="I6" s="581"/>
      <c r="J6" s="7"/>
      <c r="K6" s="86">
        <v>36.75</v>
      </c>
    </row>
    <row r="7" spans="1:12" ht="21" thickTop="1">
      <c r="A7" s="7"/>
      <c r="B7" s="44" t="s">
        <v>28</v>
      </c>
      <c r="C7" s="33"/>
      <c r="D7" s="33"/>
      <c r="E7" s="33"/>
      <c r="F7" s="587" t="s">
        <v>7</v>
      </c>
      <c r="G7" s="587"/>
      <c r="H7" s="587"/>
      <c r="I7" s="587"/>
      <c r="J7" s="7"/>
    </row>
    <row r="8" spans="1:12" ht="6" customHeight="1" thickBot="1">
      <c r="A8" s="7"/>
      <c r="B8" s="36"/>
      <c r="C8" s="36"/>
      <c r="D8" s="36"/>
      <c r="E8" s="36"/>
      <c r="F8" s="37"/>
      <c r="G8" s="37"/>
      <c r="H8" s="37"/>
      <c r="I8" s="37"/>
      <c r="J8" s="7"/>
    </row>
    <row r="9" spans="1:12" ht="35.25" customHeight="1" thickBot="1">
      <c r="A9" s="7"/>
      <c r="B9" s="60" t="s">
        <v>0</v>
      </c>
      <c r="C9" s="61" t="s">
        <v>1</v>
      </c>
      <c r="D9" s="61" t="s">
        <v>31</v>
      </c>
      <c r="E9" s="67" t="s">
        <v>2</v>
      </c>
      <c r="F9" s="63" t="s">
        <v>3</v>
      </c>
      <c r="G9" s="64" t="s">
        <v>5</v>
      </c>
      <c r="H9" s="64" t="s">
        <v>4</v>
      </c>
      <c r="I9" s="65" t="s">
        <v>6</v>
      </c>
      <c r="J9" s="7"/>
      <c r="K9" s="87" t="s">
        <v>48</v>
      </c>
      <c r="L9" s="389" t="s">
        <v>437</v>
      </c>
    </row>
    <row r="10" spans="1:12" ht="18.75" thickBot="1">
      <c r="A10" s="2"/>
      <c r="B10" s="49">
        <v>44652</v>
      </c>
      <c r="C10" s="16"/>
      <c r="D10" s="17"/>
      <c r="E10" s="10" t="s">
        <v>8</v>
      </c>
      <c r="F10" s="24"/>
      <c r="G10" s="31">
        <v>0</v>
      </c>
      <c r="H10" s="12">
        <v>0</v>
      </c>
      <c r="I10" s="13">
        <f>H6+G10-H10</f>
        <v>1266.6599999999994</v>
      </c>
      <c r="J10" s="2"/>
    </row>
    <row r="11" spans="1:12" ht="65.25" hidden="1" customHeight="1">
      <c r="A11" s="2"/>
      <c r="B11" s="135"/>
      <c r="C11" s="338"/>
      <c r="D11" s="17"/>
      <c r="E11" s="130"/>
      <c r="F11" s="480"/>
      <c r="G11" s="348"/>
      <c r="H11" s="14"/>
      <c r="I11" s="13">
        <f>I10+G11-H11</f>
        <v>1266.6599999999994</v>
      </c>
      <c r="J11" s="2"/>
    </row>
    <row r="12" spans="1:12" s="134" customFormat="1" ht="66.75" hidden="1" customHeight="1">
      <c r="B12" s="135"/>
      <c r="C12" s="523"/>
      <c r="D12" s="525"/>
      <c r="E12" s="25"/>
      <c r="F12" s="139"/>
      <c r="G12" s="140"/>
      <c r="H12" s="114"/>
      <c r="I12" s="13">
        <f t="shared" ref="I12:I14" si="0">I11+G12-H12</f>
        <v>1266.6599999999994</v>
      </c>
      <c r="K12" s="122"/>
      <c r="L12" s="522"/>
    </row>
    <row r="13" spans="1:12" s="134" customFormat="1" ht="65.25" hidden="1" customHeight="1">
      <c r="B13" s="542"/>
      <c r="C13" s="543"/>
      <c r="D13" s="544"/>
      <c r="E13" s="545"/>
      <c r="F13" s="546"/>
      <c r="G13" s="547"/>
      <c r="H13" s="548"/>
      <c r="I13" s="549">
        <f t="shared" si="0"/>
        <v>1266.6599999999994</v>
      </c>
      <c r="K13" s="122"/>
      <c r="L13" s="213"/>
    </row>
    <row r="14" spans="1:12" s="134" customFormat="1" ht="68.099999999999994" hidden="1" customHeight="1" thickBot="1">
      <c r="B14" s="135"/>
      <c r="C14" s="136"/>
      <c r="D14" s="187"/>
      <c r="E14" s="138"/>
      <c r="F14" s="325"/>
      <c r="G14" s="140"/>
      <c r="H14" s="114"/>
      <c r="I14" s="13">
        <f t="shared" si="0"/>
        <v>1266.6599999999994</v>
      </c>
      <c r="K14" s="122"/>
      <c r="L14" s="213"/>
    </row>
    <row r="15" spans="1:12" ht="24.75" customHeight="1" thickBot="1">
      <c r="A15" s="7"/>
      <c r="B15" s="575" t="s">
        <v>11</v>
      </c>
      <c r="C15" s="575"/>
      <c r="D15" s="575"/>
      <c r="E15" s="575"/>
      <c r="F15" s="575"/>
      <c r="G15" s="80">
        <f>SUM(G10:G14)</f>
        <v>0</v>
      </c>
      <c r="H15" s="80">
        <f>SUM(H14:H14)</f>
        <v>0</v>
      </c>
      <c r="I15" s="80">
        <f>I14</f>
        <v>1266.6599999999994</v>
      </c>
      <c r="J15" s="7"/>
      <c r="K15" s="89">
        <f>SUM(K14:K14)</f>
        <v>0</v>
      </c>
      <c r="L15" s="89">
        <f>SUM(L14:L14)</f>
        <v>0</v>
      </c>
    </row>
    <row r="16" spans="1:12" s="86" customFormat="1" ht="16.5" customHeight="1">
      <c r="A16" s="7"/>
      <c r="B16" s="7"/>
      <c r="C16" s="7"/>
      <c r="D16" s="7"/>
      <c r="E16" s="7"/>
      <c r="F16" s="7"/>
      <c r="G16" s="7"/>
      <c r="H16" s="7"/>
      <c r="I16" s="7"/>
      <c r="J16" s="7"/>
      <c r="L16" s="391"/>
    </row>
    <row r="17" spans="1:12" s="473" customFormat="1" ht="52.5" customHeight="1">
      <c r="A17" s="8"/>
      <c r="B17" s="8"/>
      <c r="C17" s="8"/>
      <c r="D17" s="8" t="s">
        <v>592</v>
      </c>
      <c r="E17" s="8"/>
      <c r="F17" s="8"/>
      <c r="G17" s="8" t="s">
        <v>593</v>
      </c>
      <c r="H17" s="8"/>
      <c r="I17" s="8"/>
      <c r="J17" s="8"/>
      <c r="K17" s="471"/>
      <c r="L17" s="472"/>
    </row>
    <row r="18" spans="1:12" s="194" customFormat="1" ht="16.5" customHeight="1">
      <c r="A18" s="470"/>
      <c r="B18" s="470"/>
      <c r="C18" s="470"/>
      <c r="D18" s="470" t="s">
        <v>589</v>
      </c>
      <c r="E18" s="470"/>
      <c r="F18" s="470"/>
      <c r="G18" s="470" t="s">
        <v>103</v>
      </c>
      <c r="H18" s="470"/>
      <c r="I18" s="470"/>
      <c r="J18" s="470"/>
      <c r="K18" s="403"/>
      <c r="L18" s="408"/>
    </row>
    <row r="19" spans="1:12" ht="16.5" customHeight="1">
      <c r="A19" s="7"/>
      <c r="B19" s="7"/>
      <c r="C19" s="7"/>
      <c r="D19" s="7" t="s">
        <v>591</v>
      </c>
      <c r="E19" s="7"/>
      <c r="F19" s="7"/>
      <c r="G19" s="7" t="s">
        <v>590</v>
      </c>
      <c r="H19" s="7"/>
      <c r="I19" s="7"/>
      <c r="J19" s="7"/>
      <c r="K19" s="403"/>
      <c r="L19" s="408"/>
    </row>
    <row r="20" spans="1:12" s="86" customFormat="1" ht="36" customHeight="1">
      <c r="A20" s="7"/>
      <c r="B20" s="7"/>
      <c r="C20" s="7"/>
      <c r="D20" s="7"/>
      <c r="E20" s="7"/>
      <c r="F20" s="7"/>
      <c r="G20" s="7"/>
      <c r="H20" s="7"/>
      <c r="I20" s="7"/>
      <c r="J20" s="7"/>
      <c r="L20" s="391"/>
    </row>
    <row r="21" spans="1:12" s="86" customFormat="1">
      <c r="A21" s="7"/>
      <c r="B21" s="7"/>
      <c r="C21" s="7"/>
      <c r="D21" s="7"/>
      <c r="E21" s="7"/>
      <c r="F21" s="7"/>
      <c r="G21" s="7"/>
      <c r="H21" s="7"/>
      <c r="I21" s="7"/>
      <c r="J21" s="7"/>
      <c r="L21" s="391"/>
    </row>
    <row r="22" spans="1:12" s="86" customFormat="1">
      <c r="A22" s="7"/>
      <c r="B22" s="20"/>
      <c r="C22" s="20"/>
      <c r="D22" s="20"/>
      <c r="E22" s="20"/>
      <c r="F22" s="20"/>
      <c r="G22" s="20"/>
      <c r="H22" s="20"/>
      <c r="I22" s="20"/>
      <c r="J22" s="7"/>
      <c r="L22" s="391"/>
    </row>
    <row r="23" spans="1:12" s="86" customFormat="1">
      <c r="A23" s="7"/>
      <c r="B23" s="7"/>
      <c r="C23" s="7"/>
      <c r="D23" s="7"/>
      <c r="E23" s="7"/>
      <c r="F23" s="21"/>
      <c r="G23" s="7"/>
      <c r="H23" s="7"/>
      <c r="I23" s="7"/>
      <c r="J23" s="7"/>
      <c r="L23" s="391"/>
    </row>
    <row r="24" spans="1:12" s="86" customFormat="1">
      <c r="A24" s="7"/>
      <c r="B24" s="7"/>
      <c r="C24" s="7"/>
      <c r="D24" s="7"/>
      <c r="E24" s="7"/>
      <c r="F24" s="7"/>
      <c r="G24" s="7"/>
      <c r="H24" s="7"/>
      <c r="I24" s="7"/>
      <c r="J24" s="7"/>
      <c r="L24" s="391"/>
    </row>
    <row r="25" spans="1:12" s="86" customFormat="1">
      <c r="A25" s="7"/>
      <c r="B25" s="7"/>
      <c r="C25" s="7"/>
      <c r="D25" s="7"/>
      <c r="E25" s="83"/>
      <c r="F25" s="7"/>
      <c r="G25" s="7"/>
      <c r="H25" s="7"/>
      <c r="I25" s="7"/>
      <c r="J25" s="7"/>
      <c r="L25" s="391"/>
    </row>
    <row r="26" spans="1:12" s="86" customFormat="1">
      <c r="A26" s="7"/>
      <c r="B26" s="7"/>
      <c r="C26" s="7"/>
      <c r="D26" s="7"/>
      <c r="E26" s="83"/>
      <c r="F26" s="7"/>
      <c r="G26" s="7"/>
      <c r="H26" s="7"/>
      <c r="I26" s="7"/>
      <c r="J26" s="7"/>
      <c r="L26" s="391"/>
    </row>
    <row r="27" spans="1:12" s="86" customFormat="1">
      <c r="A27"/>
      <c r="B27"/>
      <c r="C27"/>
      <c r="D27"/>
      <c r="E27" s="106"/>
      <c r="F27"/>
      <c r="G27"/>
      <c r="H27"/>
      <c r="I27"/>
      <c r="J27"/>
      <c r="L27" s="391"/>
    </row>
    <row r="28" spans="1:12" s="86" customFormat="1">
      <c r="A28"/>
      <c r="B28"/>
      <c r="C28"/>
      <c r="D28"/>
      <c r="E28" s="106"/>
      <c r="F28"/>
      <c r="G28"/>
      <c r="H28"/>
      <c r="I28"/>
      <c r="J28"/>
      <c r="L28" s="391"/>
    </row>
    <row r="29" spans="1:12" s="86" customFormat="1">
      <c r="A29"/>
      <c r="B29"/>
      <c r="C29"/>
      <c r="D29"/>
      <c r="E29" s="106"/>
      <c r="F29"/>
      <c r="G29"/>
      <c r="H29"/>
      <c r="I29"/>
      <c r="J29"/>
      <c r="L29" s="391"/>
    </row>
    <row r="30" spans="1:12" s="86" customFormat="1">
      <c r="A30"/>
      <c r="B30"/>
      <c r="C30"/>
      <c r="D30"/>
      <c r="E30" s="106"/>
      <c r="F30"/>
      <c r="G30"/>
      <c r="H30"/>
      <c r="I30"/>
      <c r="J30"/>
      <c r="L30" s="391"/>
    </row>
  </sheetData>
  <mergeCells count="9">
    <mergeCell ref="F7:I7"/>
    <mergeCell ref="B15:F15"/>
    <mergeCell ref="B2:I2"/>
    <mergeCell ref="B3:I3"/>
    <mergeCell ref="B4:I4"/>
    <mergeCell ref="E5:F5"/>
    <mergeCell ref="G5:I5"/>
    <mergeCell ref="F6:G6"/>
    <mergeCell ref="H6:I6"/>
  </mergeCells>
  <printOptions horizontalCentered="1"/>
  <pageMargins left="0.39370078740157483" right="0" top="0.39370078740157483" bottom="0.19685039370078741" header="0.31496062992125984" footer="0.31496062992125984"/>
  <pageSetup scale="90" orientation="portrait" horizontalDpi="4294967294" verticalDpi="72"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tabColor theme="6" tint="-0.499984740745262"/>
  </sheetPr>
  <dimension ref="A1:L31"/>
  <sheetViews>
    <sheetView topLeftCell="A6" zoomScale="160" zoomScaleNormal="160" zoomScaleSheetLayoutView="145" workbookViewId="0">
      <selection activeCell="F12" sqref="F12"/>
    </sheetView>
  </sheetViews>
  <sheetFormatPr baseColWidth="10" defaultRowHeight="18"/>
  <cols>
    <col min="1" max="1" width="0.42578125" customWidth="1"/>
    <col min="2" max="2" width="9" customWidth="1"/>
    <col min="3" max="3" width="5.5703125" customWidth="1"/>
    <col min="4" max="4" width="6.42578125" customWidth="1"/>
    <col min="5" max="5" width="18" customWidth="1"/>
    <col min="6" max="6" width="35.28515625" customWidth="1"/>
    <col min="7" max="8" width="11.42578125" customWidth="1"/>
    <col min="9" max="9" width="11.5703125" customWidth="1"/>
    <col min="10" max="10" width="1.85546875" customWidth="1"/>
    <col min="11" max="11" width="15.85546875" style="86" customWidth="1"/>
    <col min="12" max="12" width="16" style="388" customWidth="1"/>
  </cols>
  <sheetData>
    <row r="1" spans="1:12" ht="7.5" customHeight="1">
      <c r="A1" s="7"/>
      <c r="B1" s="7"/>
      <c r="C1" s="7"/>
      <c r="D1" s="7"/>
      <c r="E1" s="7"/>
      <c r="F1" s="7"/>
      <c r="G1" s="7"/>
      <c r="H1" s="7"/>
      <c r="I1" s="7"/>
      <c r="J1" s="7"/>
    </row>
    <row r="2" spans="1:12" ht="30">
      <c r="A2" s="7"/>
      <c r="B2" s="576" t="s">
        <v>9</v>
      </c>
      <c r="C2" s="576"/>
      <c r="D2" s="576"/>
      <c r="E2" s="576"/>
      <c r="F2" s="576"/>
      <c r="G2" s="576"/>
      <c r="H2" s="576"/>
      <c r="I2" s="576"/>
      <c r="J2" s="7"/>
    </row>
    <row r="3" spans="1:12" ht="26.25">
      <c r="A3" s="7"/>
      <c r="B3" s="577" t="s">
        <v>24</v>
      </c>
      <c r="C3" s="577"/>
      <c r="D3" s="577"/>
      <c r="E3" s="577"/>
      <c r="F3" s="577"/>
      <c r="G3" s="577"/>
      <c r="H3" s="577"/>
      <c r="I3" s="577"/>
      <c r="J3" s="7"/>
    </row>
    <row r="4" spans="1:12" ht="27.75">
      <c r="A4" s="7"/>
      <c r="B4" s="578" t="s">
        <v>656</v>
      </c>
      <c r="C4" s="578"/>
      <c r="D4" s="578"/>
      <c r="E4" s="578"/>
      <c r="F4" s="578"/>
      <c r="G4" s="578"/>
      <c r="H4" s="578"/>
      <c r="I4" s="578"/>
      <c r="J4" s="7"/>
      <c r="K4" s="324" t="s">
        <v>313</v>
      </c>
    </row>
    <row r="5" spans="1:12" ht="82.5" customHeight="1">
      <c r="A5" s="7"/>
      <c r="B5" s="41" t="s">
        <v>32</v>
      </c>
      <c r="C5" s="33"/>
      <c r="D5" s="42"/>
      <c r="E5" s="602" t="s">
        <v>623</v>
      </c>
      <c r="F5" s="602"/>
      <c r="G5" s="600" t="s">
        <v>622</v>
      </c>
      <c r="H5" s="600"/>
      <c r="I5" s="600"/>
      <c r="J5" s="7"/>
      <c r="K5" s="323" t="s">
        <v>206</v>
      </c>
    </row>
    <row r="6" spans="1:12" ht="21" thickBot="1">
      <c r="A6" s="7"/>
      <c r="B6" s="40" t="s">
        <v>33</v>
      </c>
      <c r="C6" s="33"/>
      <c r="D6" s="43" t="s">
        <v>624</v>
      </c>
      <c r="E6" s="90"/>
      <c r="F6" s="597" t="s">
        <v>8</v>
      </c>
      <c r="G6" s="597"/>
      <c r="H6" s="581">
        <v>293.57999999999993</v>
      </c>
      <c r="I6" s="581"/>
      <c r="J6" s="7"/>
      <c r="K6" s="86">
        <v>36.75</v>
      </c>
    </row>
    <row r="7" spans="1:12" ht="21" thickTop="1">
      <c r="A7" s="7"/>
      <c r="B7" s="44" t="s">
        <v>28</v>
      </c>
      <c r="C7" s="33"/>
      <c r="D7" s="33"/>
      <c r="E7" s="33"/>
      <c r="F7" s="587" t="s">
        <v>7</v>
      </c>
      <c r="G7" s="587"/>
      <c r="H7" s="587"/>
      <c r="I7" s="587"/>
      <c r="J7" s="7"/>
    </row>
    <row r="8" spans="1:12" ht="6" customHeight="1" thickBot="1">
      <c r="A8" s="7"/>
      <c r="B8" s="36"/>
      <c r="C8" s="36"/>
      <c r="D8" s="36"/>
      <c r="E8" s="36"/>
      <c r="F8" s="37"/>
      <c r="G8" s="37"/>
      <c r="H8" s="37"/>
      <c r="I8" s="37"/>
      <c r="J8" s="7"/>
    </row>
    <row r="9" spans="1:12" ht="35.25" customHeight="1" thickBot="1">
      <c r="A9" s="7"/>
      <c r="B9" s="60" t="s">
        <v>0</v>
      </c>
      <c r="C9" s="61" t="s">
        <v>1</v>
      </c>
      <c r="D9" s="61" t="s">
        <v>31</v>
      </c>
      <c r="E9" s="67" t="s">
        <v>2</v>
      </c>
      <c r="F9" s="63" t="s">
        <v>3</v>
      </c>
      <c r="G9" s="64" t="s">
        <v>5</v>
      </c>
      <c r="H9" s="64" t="s">
        <v>4</v>
      </c>
      <c r="I9" s="65" t="s">
        <v>6</v>
      </c>
      <c r="J9" s="7"/>
      <c r="K9" s="87" t="s">
        <v>48</v>
      </c>
      <c r="L9" s="389" t="s">
        <v>437</v>
      </c>
    </row>
    <row r="10" spans="1:12">
      <c r="A10" s="2"/>
      <c r="B10" s="49">
        <v>44652</v>
      </c>
      <c r="C10" s="16"/>
      <c r="D10" s="17"/>
      <c r="E10" s="10" t="s">
        <v>8</v>
      </c>
      <c r="F10" s="24"/>
      <c r="G10" s="31">
        <v>0</v>
      </c>
      <c r="H10" s="12">
        <v>0</v>
      </c>
      <c r="I10" s="13">
        <f>H6+G10-H10</f>
        <v>293.57999999999993</v>
      </c>
      <c r="J10" s="2"/>
    </row>
    <row r="11" spans="1:12" s="134" customFormat="1" ht="22.5" customHeight="1">
      <c r="B11" s="135">
        <v>44672</v>
      </c>
      <c r="C11" s="136" t="s">
        <v>757</v>
      </c>
      <c r="D11" s="81"/>
      <c r="E11" s="82" t="s">
        <v>45</v>
      </c>
      <c r="F11" s="91"/>
      <c r="G11" s="140">
        <v>0</v>
      </c>
      <c r="H11" s="114">
        <v>0</v>
      </c>
      <c r="I11" s="52">
        <f>I10+G11-H11</f>
        <v>293.57999999999993</v>
      </c>
      <c r="K11" s="122"/>
      <c r="L11" s="522"/>
    </row>
    <row r="12" spans="1:12" s="134" customFormat="1" ht="143.25" customHeight="1">
      <c r="B12" s="135">
        <v>44672</v>
      </c>
      <c r="C12" s="136" t="s">
        <v>861</v>
      </c>
      <c r="D12" s="81" t="s">
        <v>22</v>
      </c>
      <c r="E12" s="82" t="s">
        <v>758</v>
      </c>
      <c r="F12" s="91" t="s">
        <v>759</v>
      </c>
      <c r="G12" s="140">
        <v>0</v>
      </c>
      <c r="H12" s="114">
        <v>255.72</v>
      </c>
      <c r="I12" s="52">
        <f t="shared" ref="I12:I13" si="0">I11+G12-H12</f>
        <v>37.859999999999928</v>
      </c>
      <c r="K12" s="122"/>
      <c r="L12" s="522">
        <v>2.2799999999999998</v>
      </c>
    </row>
    <row r="13" spans="1:12" s="134" customFormat="1" ht="63.75" customHeight="1" thickBot="1">
      <c r="B13" s="135">
        <v>44673</v>
      </c>
      <c r="C13" s="136"/>
      <c r="D13" s="17" t="s">
        <v>60</v>
      </c>
      <c r="E13" s="130" t="s">
        <v>23</v>
      </c>
      <c r="F13" s="480" t="s">
        <v>769</v>
      </c>
      <c r="G13" s="140">
        <v>0</v>
      </c>
      <c r="H13" s="114">
        <v>2.48</v>
      </c>
      <c r="I13" s="52">
        <f t="shared" si="0"/>
        <v>35.379999999999932</v>
      </c>
      <c r="K13" s="122"/>
      <c r="L13" s="213"/>
    </row>
    <row r="14" spans="1:12" s="134" customFormat="1" ht="65.25" hidden="1" customHeight="1">
      <c r="B14" s="135"/>
      <c r="C14" s="523"/>
      <c r="D14" s="525"/>
      <c r="E14" s="25"/>
      <c r="F14" s="139"/>
      <c r="G14" s="140"/>
      <c r="H14" s="114"/>
      <c r="I14" s="52">
        <f t="shared" ref="I14:I15" si="1">I13+G14-H14</f>
        <v>35.379999999999932</v>
      </c>
      <c r="K14" s="122"/>
      <c r="L14" s="213"/>
    </row>
    <row r="15" spans="1:12" s="134" customFormat="1" ht="68.099999999999994" hidden="1" customHeight="1" thickBot="1">
      <c r="B15" s="135"/>
      <c r="C15" s="136"/>
      <c r="D15" s="187"/>
      <c r="E15" s="138"/>
      <c r="F15" s="325"/>
      <c r="G15" s="140"/>
      <c r="H15" s="114"/>
      <c r="I15" s="52">
        <f t="shared" si="1"/>
        <v>35.379999999999932</v>
      </c>
      <c r="K15" s="122"/>
      <c r="L15" s="213"/>
    </row>
    <row r="16" spans="1:12" ht="24.75" customHeight="1" thickBot="1">
      <c r="A16" s="7"/>
      <c r="B16" s="575" t="s">
        <v>11</v>
      </c>
      <c r="C16" s="575"/>
      <c r="D16" s="575"/>
      <c r="E16" s="575"/>
      <c r="F16" s="575"/>
      <c r="G16" s="80">
        <f>SUM(G10:G15)</f>
        <v>0</v>
      </c>
      <c r="H16" s="80">
        <f>SUM(H10:H15)</f>
        <v>258.2</v>
      </c>
      <c r="I16" s="80">
        <f>I15</f>
        <v>35.379999999999932</v>
      </c>
      <c r="J16" s="7"/>
      <c r="K16" s="89">
        <f>SUM(K10:K15)</f>
        <v>0</v>
      </c>
      <c r="L16" s="89">
        <f>SUM(L10:L15)</f>
        <v>2.2799999999999998</v>
      </c>
    </row>
    <row r="17" spans="1:12" s="86" customFormat="1" ht="16.5" customHeight="1">
      <c r="A17" s="7"/>
      <c r="B17" s="7"/>
      <c r="C17" s="7"/>
      <c r="D17" s="7"/>
      <c r="E17" s="7"/>
      <c r="F17" s="7"/>
      <c r="G17" s="7"/>
      <c r="H17" s="7"/>
      <c r="I17" s="7"/>
      <c r="J17" s="7"/>
      <c r="L17" s="391"/>
    </row>
    <row r="18" spans="1:12" s="473" customFormat="1" ht="52.5" customHeight="1">
      <c r="A18" s="8"/>
      <c r="B18" s="8"/>
      <c r="C18" s="8"/>
      <c r="D18" s="8" t="s">
        <v>592</v>
      </c>
      <c r="E18" s="8"/>
      <c r="F18" s="8"/>
      <c r="G18" s="8" t="s">
        <v>593</v>
      </c>
      <c r="H18" s="8"/>
      <c r="I18" s="8"/>
      <c r="J18" s="8"/>
      <c r="K18" s="471"/>
      <c r="L18" s="472"/>
    </row>
    <row r="19" spans="1:12" s="194" customFormat="1" ht="16.5" customHeight="1">
      <c r="A19" s="470"/>
      <c r="B19" s="470"/>
      <c r="C19" s="470"/>
      <c r="D19" s="470" t="s">
        <v>589</v>
      </c>
      <c r="E19" s="470"/>
      <c r="F19" s="470"/>
      <c r="G19" s="470" t="s">
        <v>103</v>
      </c>
      <c r="H19" s="470"/>
      <c r="I19" s="470"/>
      <c r="J19" s="470"/>
      <c r="K19" s="403"/>
      <c r="L19" s="408"/>
    </row>
    <row r="20" spans="1:12" ht="16.5" customHeight="1">
      <c r="A20" s="7"/>
      <c r="B20" s="7"/>
      <c r="C20" s="7"/>
      <c r="D20" s="7" t="s">
        <v>591</v>
      </c>
      <c r="E20" s="7"/>
      <c r="F20" s="7"/>
      <c r="G20" s="7" t="s">
        <v>590</v>
      </c>
      <c r="H20" s="7"/>
      <c r="I20" s="7"/>
      <c r="J20" s="7"/>
      <c r="K20" s="403"/>
      <c r="L20" s="408"/>
    </row>
    <row r="21" spans="1:12" s="86" customFormat="1" ht="36" customHeight="1">
      <c r="A21" s="7"/>
      <c r="B21" s="7"/>
      <c r="C21" s="7"/>
      <c r="D21" s="7"/>
      <c r="E21" s="7"/>
      <c r="F21" s="7"/>
      <c r="G21" s="7"/>
      <c r="H21" s="7"/>
      <c r="I21" s="7"/>
      <c r="J21" s="7"/>
      <c r="L21" s="391"/>
    </row>
    <row r="22" spans="1:12" s="86" customFormat="1">
      <c r="A22" s="7"/>
      <c r="B22" s="7"/>
      <c r="C22" s="7"/>
      <c r="D22" s="7"/>
      <c r="E22" s="7"/>
      <c r="F22" s="7"/>
      <c r="G22" s="7"/>
      <c r="H22" s="7"/>
      <c r="I22" s="7"/>
      <c r="J22" s="7"/>
      <c r="L22" s="391"/>
    </row>
    <row r="23" spans="1:12" s="86" customFormat="1">
      <c r="A23" s="7"/>
      <c r="B23" s="20"/>
      <c r="C23" s="20"/>
      <c r="D23" s="20"/>
      <c r="E23" s="20"/>
      <c r="F23" s="20"/>
      <c r="G23" s="20"/>
      <c r="H23" s="20"/>
      <c r="I23" s="20"/>
      <c r="J23" s="7"/>
      <c r="L23" s="391"/>
    </row>
    <row r="24" spans="1:12" s="86" customFormat="1">
      <c r="A24" s="7"/>
      <c r="B24" s="7"/>
      <c r="C24" s="7"/>
      <c r="D24" s="7"/>
      <c r="E24" s="7"/>
      <c r="F24" s="21"/>
      <c r="G24" s="7"/>
      <c r="H24" s="7"/>
      <c r="I24" s="7"/>
      <c r="J24" s="7"/>
      <c r="L24" s="391"/>
    </row>
    <row r="25" spans="1:12" s="86" customFormat="1">
      <c r="A25" s="7"/>
      <c r="B25" s="7"/>
      <c r="C25" s="7"/>
      <c r="D25" s="7"/>
      <c r="E25" s="7"/>
      <c r="F25" s="7"/>
      <c r="G25" s="7"/>
      <c r="H25" s="7"/>
      <c r="I25" s="7"/>
      <c r="J25" s="7"/>
      <c r="L25" s="391"/>
    </row>
    <row r="26" spans="1:12" s="86" customFormat="1">
      <c r="A26" s="7"/>
      <c r="B26" s="7"/>
      <c r="C26" s="7"/>
      <c r="D26" s="7"/>
      <c r="E26" s="83"/>
      <c r="F26" s="7"/>
      <c r="G26" s="7"/>
      <c r="H26" s="7"/>
      <c r="I26" s="7"/>
      <c r="J26" s="7"/>
      <c r="L26" s="391"/>
    </row>
    <row r="27" spans="1:12" s="86" customFormat="1">
      <c r="A27" s="7"/>
      <c r="B27" s="7"/>
      <c r="C27" s="7"/>
      <c r="D27" s="7"/>
      <c r="E27" s="83"/>
      <c r="F27" s="7"/>
      <c r="G27" s="7"/>
      <c r="H27" s="7"/>
      <c r="I27" s="7"/>
      <c r="J27" s="7"/>
      <c r="L27" s="391"/>
    </row>
    <row r="28" spans="1:12" s="86" customFormat="1">
      <c r="A28"/>
      <c r="B28"/>
      <c r="C28"/>
      <c r="D28"/>
      <c r="E28" s="106"/>
      <c r="F28"/>
      <c r="G28"/>
      <c r="H28"/>
      <c r="I28"/>
      <c r="J28"/>
      <c r="L28" s="391"/>
    </row>
    <row r="29" spans="1:12" s="86" customFormat="1">
      <c r="A29"/>
      <c r="B29"/>
      <c r="C29"/>
      <c r="D29"/>
      <c r="E29" s="106"/>
      <c r="F29"/>
      <c r="G29"/>
      <c r="H29"/>
      <c r="I29"/>
      <c r="J29"/>
      <c r="L29" s="391"/>
    </row>
    <row r="30" spans="1:12" s="86" customFormat="1">
      <c r="A30"/>
      <c r="B30"/>
      <c r="C30"/>
      <c r="D30"/>
      <c r="E30" s="106"/>
      <c r="F30"/>
      <c r="G30"/>
      <c r="H30"/>
      <c r="I30"/>
      <c r="J30"/>
      <c r="L30" s="391"/>
    </row>
    <row r="31" spans="1:12" s="86" customFormat="1">
      <c r="A31"/>
      <c r="B31"/>
      <c r="C31"/>
      <c r="D31"/>
      <c r="E31" s="106"/>
      <c r="F31"/>
      <c r="G31"/>
      <c r="H31"/>
      <c r="I31"/>
      <c r="J31"/>
      <c r="L31" s="391"/>
    </row>
  </sheetData>
  <mergeCells count="9">
    <mergeCell ref="F7:I7"/>
    <mergeCell ref="B16:F16"/>
    <mergeCell ref="B2:I2"/>
    <mergeCell ref="B3:I3"/>
    <mergeCell ref="B4:I4"/>
    <mergeCell ref="E5:F5"/>
    <mergeCell ref="G5:I5"/>
    <mergeCell ref="F6:G6"/>
    <mergeCell ref="H6:I6"/>
  </mergeCells>
  <printOptions horizontalCentered="1"/>
  <pageMargins left="0.39370078740157483" right="0" top="0.39370078740157483" bottom="0.19685039370078741" header="0.31496062992125984" footer="0.31496062992125984"/>
  <pageSetup scale="90" orientation="portrait" horizontalDpi="4294967294" verticalDpi="72" r:id="rId1"/>
  <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5">
    <tabColor rgb="FFFF0000"/>
  </sheetPr>
  <dimension ref="A1:M33"/>
  <sheetViews>
    <sheetView topLeftCell="A4" zoomScale="145" zoomScaleNormal="145" zoomScaleSheetLayoutView="145" workbookViewId="0">
      <selection activeCell="D5" sqref="D5"/>
    </sheetView>
  </sheetViews>
  <sheetFormatPr baseColWidth="10" defaultRowHeight="18"/>
  <cols>
    <col min="1" max="1" width="0.42578125" customWidth="1"/>
    <col min="2" max="2" width="9" customWidth="1"/>
    <col min="3" max="3" width="5.5703125" customWidth="1"/>
    <col min="4" max="4" width="6.42578125" customWidth="1"/>
    <col min="5" max="5" width="16.7109375" customWidth="1"/>
    <col min="6" max="6" width="35.28515625" customWidth="1"/>
    <col min="7" max="9" width="12" customWidth="1"/>
    <col min="10" max="10" width="1.85546875" customWidth="1"/>
    <col min="11" max="11" width="15.85546875" style="86" customWidth="1"/>
  </cols>
  <sheetData>
    <row r="1" spans="1:13" ht="7.5" customHeight="1">
      <c r="A1" s="7"/>
      <c r="B1" s="7"/>
      <c r="C1" s="7"/>
      <c r="D1" s="7"/>
      <c r="E1" s="7"/>
      <c r="F1" s="7"/>
      <c r="G1" s="7"/>
      <c r="H1" s="7"/>
      <c r="I1" s="7"/>
      <c r="J1" s="7"/>
    </row>
    <row r="2" spans="1:13" ht="30">
      <c r="A2" s="7"/>
      <c r="B2" s="576" t="s">
        <v>9</v>
      </c>
      <c r="C2" s="576"/>
      <c r="D2" s="576"/>
      <c r="E2" s="576"/>
      <c r="F2" s="576"/>
      <c r="G2" s="576"/>
      <c r="H2" s="576"/>
      <c r="I2" s="576"/>
      <c r="J2" s="7"/>
    </row>
    <row r="3" spans="1:13" ht="26.25">
      <c r="A3" s="7"/>
      <c r="B3" s="577" t="s">
        <v>24</v>
      </c>
      <c r="C3" s="577"/>
      <c r="D3" s="577"/>
      <c r="E3" s="577"/>
      <c r="F3" s="577"/>
      <c r="G3" s="577"/>
      <c r="H3" s="577"/>
      <c r="I3" s="577"/>
      <c r="J3" s="7"/>
    </row>
    <row r="4" spans="1:13" ht="27.75">
      <c r="A4" s="7"/>
      <c r="B4" s="578" t="s">
        <v>656</v>
      </c>
      <c r="C4" s="578"/>
      <c r="D4" s="578"/>
      <c r="E4" s="578"/>
      <c r="F4" s="578"/>
      <c r="G4" s="578"/>
      <c r="H4" s="578"/>
      <c r="I4" s="578"/>
      <c r="J4" s="7"/>
    </row>
    <row r="5" spans="1:13" ht="79.5" customHeight="1">
      <c r="A5" s="7"/>
      <c r="B5" s="41" t="s">
        <v>32</v>
      </c>
      <c r="C5" s="33"/>
      <c r="D5" s="42"/>
      <c r="E5" s="579" t="s">
        <v>96</v>
      </c>
      <c r="F5" s="579"/>
      <c r="G5" s="600" t="s">
        <v>80</v>
      </c>
      <c r="H5" s="600"/>
      <c r="I5" s="600"/>
      <c r="J5" s="7"/>
    </row>
    <row r="6" spans="1:13" ht="21" thickBot="1">
      <c r="A6" s="7"/>
      <c r="B6" s="40" t="s">
        <v>33</v>
      </c>
      <c r="C6" s="33"/>
      <c r="D6" s="43" t="s">
        <v>76</v>
      </c>
      <c r="E6" s="90"/>
      <c r="F6" s="597" t="s">
        <v>8</v>
      </c>
      <c r="G6" s="597"/>
      <c r="H6" s="581">
        <v>0</v>
      </c>
      <c r="I6" s="581"/>
      <c r="J6" s="94"/>
      <c r="K6" s="378">
        <v>43706.68</v>
      </c>
      <c r="L6" s="53"/>
    </row>
    <row r="7" spans="1:13" ht="21" thickTop="1">
      <c r="A7" s="7"/>
      <c r="B7" s="44" t="s">
        <v>28</v>
      </c>
      <c r="C7" s="33"/>
      <c r="D7" s="33"/>
      <c r="E7" s="33"/>
      <c r="F7" s="587" t="s">
        <v>7</v>
      </c>
      <c r="G7" s="587"/>
      <c r="H7" s="587"/>
      <c r="I7" s="587"/>
      <c r="J7" s="7"/>
    </row>
    <row r="8" spans="1:13" ht="6" customHeight="1" thickBot="1">
      <c r="A8" s="7"/>
      <c r="B8" s="36"/>
      <c r="C8" s="36"/>
      <c r="D8" s="36"/>
      <c r="E8" s="36"/>
      <c r="F8" s="37"/>
      <c r="G8" s="37"/>
      <c r="H8" s="37"/>
      <c r="I8" s="37"/>
      <c r="J8" s="7"/>
    </row>
    <row r="9" spans="1:13" ht="35.25" customHeight="1" thickBot="1">
      <c r="A9" s="7"/>
      <c r="B9" s="60" t="s">
        <v>0</v>
      </c>
      <c r="C9" s="61" t="s">
        <v>1</v>
      </c>
      <c r="D9" s="61" t="s">
        <v>31</v>
      </c>
      <c r="E9" s="67" t="s">
        <v>2</v>
      </c>
      <c r="F9" s="63" t="s">
        <v>3</v>
      </c>
      <c r="G9" s="64" t="s">
        <v>5</v>
      </c>
      <c r="H9" s="64" t="s">
        <v>4</v>
      </c>
      <c r="I9" s="65" t="s">
        <v>6</v>
      </c>
      <c r="J9" s="7"/>
      <c r="K9" s="87" t="s">
        <v>48</v>
      </c>
    </row>
    <row r="10" spans="1:13" ht="18.75" thickBot="1">
      <c r="A10" s="2"/>
      <c r="B10" s="9">
        <v>44652</v>
      </c>
      <c r="C10" s="16"/>
      <c r="D10" s="17"/>
      <c r="E10" s="10" t="s">
        <v>8</v>
      </c>
      <c r="F10" s="24"/>
      <c r="G10" s="31">
        <v>0</v>
      </c>
      <c r="H10" s="12">
        <v>0</v>
      </c>
      <c r="I10" s="13">
        <f>H6+G10-H10</f>
        <v>0</v>
      </c>
      <c r="J10" s="2"/>
    </row>
    <row r="11" spans="1:13" s="48" customFormat="1" ht="56.1" hidden="1" customHeight="1">
      <c r="B11" s="49"/>
      <c r="C11" s="47"/>
      <c r="D11" s="47"/>
      <c r="E11" s="25"/>
      <c r="F11" s="91"/>
      <c r="G11" s="46"/>
      <c r="H11" s="26"/>
      <c r="I11" s="52">
        <f>I10+G11-H11</f>
        <v>0</v>
      </c>
      <c r="K11" s="100"/>
      <c r="L11" s="144"/>
      <c r="M11" s="144"/>
    </row>
    <row r="12" spans="1:13" s="48" customFormat="1" ht="16.5" hidden="1">
      <c r="B12" s="49"/>
      <c r="C12" s="47"/>
      <c r="D12" s="143"/>
      <c r="E12" s="25"/>
      <c r="F12" s="91"/>
      <c r="G12" s="46"/>
      <c r="H12" s="114"/>
      <c r="I12" s="52">
        <f t="shared" ref="I12:I14" si="0">I11+G12-H12</f>
        <v>0</v>
      </c>
      <c r="K12" s="100"/>
      <c r="L12" s="144"/>
      <c r="M12" s="144"/>
    </row>
    <row r="13" spans="1:13" s="48" customFormat="1" ht="51" hidden="1" customHeight="1">
      <c r="B13" s="49"/>
      <c r="C13" s="47"/>
      <c r="D13" s="47"/>
      <c r="E13" s="25"/>
      <c r="F13" s="91"/>
      <c r="G13" s="46"/>
      <c r="H13" s="26"/>
      <c r="I13" s="52">
        <f t="shared" si="0"/>
        <v>0</v>
      </c>
      <c r="K13" s="100"/>
      <c r="L13" s="144"/>
      <c r="M13" s="144"/>
    </row>
    <row r="14" spans="1:13" ht="60" hidden="1" customHeight="1" thickBot="1">
      <c r="A14" s="2"/>
      <c r="B14" s="9"/>
      <c r="C14" s="47"/>
      <c r="D14" s="18"/>
      <c r="E14" s="11"/>
      <c r="F14" s="92"/>
      <c r="G14" s="14"/>
      <c r="H14" s="15"/>
      <c r="I14" s="52">
        <f t="shared" si="0"/>
        <v>0</v>
      </c>
      <c r="J14" s="2"/>
    </row>
    <row r="15" spans="1:13" ht="24.75" customHeight="1" thickBot="1">
      <c r="A15" s="7"/>
      <c r="B15" s="575" t="s">
        <v>11</v>
      </c>
      <c r="C15" s="575"/>
      <c r="D15" s="575"/>
      <c r="E15" s="575"/>
      <c r="F15" s="575"/>
      <c r="G15" s="80">
        <f>SUM(G10:G14)</f>
        <v>0</v>
      </c>
      <c r="H15" s="80">
        <f>SUM(H10:H14)</f>
        <v>0</v>
      </c>
      <c r="I15" s="80">
        <f>+I14</f>
        <v>0</v>
      </c>
      <c r="J15" s="7"/>
      <c r="K15" s="89">
        <f>SUM(K10:K14)</f>
        <v>0</v>
      </c>
    </row>
    <row r="16" spans="1:13" s="86" customFormat="1" ht="16.5" customHeight="1">
      <c r="A16" s="7"/>
      <c r="B16" s="7"/>
      <c r="C16" s="7"/>
      <c r="D16" s="7"/>
      <c r="E16" s="7"/>
      <c r="F16" s="7"/>
      <c r="G16" s="7"/>
      <c r="H16" s="7"/>
      <c r="I16" s="7"/>
      <c r="J16" s="7"/>
    </row>
    <row r="17" spans="1:12" s="473" customFormat="1" ht="52.5" customHeight="1">
      <c r="A17" s="8"/>
      <c r="B17" s="8"/>
      <c r="C17" s="8"/>
      <c r="D17" s="8" t="s">
        <v>592</v>
      </c>
      <c r="E17" s="8"/>
      <c r="F17" s="8"/>
      <c r="G17" s="8" t="s">
        <v>593</v>
      </c>
      <c r="H17" s="8"/>
      <c r="I17" s="8"/>
      <c r="J17" s="8"/>
      <c r="K17" s="471"/>
      <c r="L17" s="472"/>
    </row>
    <row r="18" spans="1:12" s="194" customFormat="1" ht="16.5" customHeight="1">
      <c r="A18" s="470"/>
      <c r="B18" s="470"/>
      <c r="C18" s="470"/>
      <c r="D18" s="470" t="s">
        <v>589</v>
      </c>
      <c r="E18" s="470"/>
      <c r="F18" s="470"/>
      <c r="G18" s="470" t="s">
        <v>103</v>
      </c>
      <c r="H18" s="470"/>
      <c r="I18" s="470"/>
      <c r="J18" s="470"/>
      <c r="K18" s="403"/>
      <c r="L18" s="408"/>
    </row>
    <row r="19" spans="1:12" ht="16.5" customHeight="1">
      <c r="A19" s="7"/>
      <c r="B19" s="7"/>
      <c r="C19" s="7"/>
      <c r="D19" s="7" t="s">
        <v>591</v>
      </c>
      <c r="E19" s="7"/>
      <c r="F19" s="7"/>
      <c r="G19" s="7" t="s">
        <v>590</v>
      </c>
      <c r="H19" s="7"/>
      <c r="I19" s="7"/>
      <c r="J19" s="7"/>
      <c r="K19" s="403"/>
      <c r="L19" s="408"/>
    </row>
    <row r="20" spans="1:12" s="86" customFormat="1" ht="36" customHeight="1">
      <c r="A20" s="7"/>
      <c r="B20" s="7"/>
      <c r="C20" s="7"/>
      <c r="D20" s="7"/>
      <c r="E20" s="7"/>
      <c r="F20" s="7"/>
      <c r="G20" s="7"/>
      <c r="H20" s="7"/>
      <c r="I20" s="7"/>
      <c r="J20" s="7"/>
    </row>
    <row r="21" spans="1:12" s="86" customFormat="1">
      <c r="A21" s="7"/>
      <c r="B21" s="7"/>
      <c r="C21" s="7"/>
      <c r="D21" s="7"/>
      <c r="E21" s="7"/>
      <c r="F21" s="7"/>
      <c r="G21" s="7"/>
      <c r="H21" s="7"/>
      <c r="I21" s="7"/>
      <c r="J21" s="7"/>
    </row>
    <row r="22" spans="1:12" s="86" customFormat="1">
      <c r="A22" s="7"/>
      <c r="B22" s="20"/>
      <c r="C22" s="20"/>
      <c r="D22" s="20"/>
      <c r="E22" s="20"/>
      <c r="F22" s="20"/>
      <c r="G22" s="20"/>
      <c r="H22" s="20"/>
      <c r="I22" s="20"/>
      <c r="J22" s="7"/>
    </row>
    <row r="23" spans="1:12" s="86" customFormat="1">
      <c r="A23" s="7"/>
      <c r="B23" s="7"/>
      <c r="C23" s="7"/>
      <c r="D23" s="7"/>
      <c r="E23" s="7"/>
      <c r="F23" s="21"/>
      <c r="G23" s="7"/>
      <c r="H23" s="7"/>
      <c r="I23" s="7"/>
      <c r="J23" s="7"/>
    </row>
    <row r="24" spans="1:12" s="86" customFormat="1">
      <c r="A24" s="7"/>
      <c r="B24" s="7"/>
      <c r="C24" s="7"/>
      <c r="D24" s="7"/>
      <c r="E24" s="7"/>
      <c r="F24" s="7"/>
      <c r="G24" s="7"/>
      <c r="H24" s="7"/>
      <c r="I24" s="7"/>
      <c r="J24" s="7"/>
    </row>
    <row r="25" spans="1:12" s="86" customFormat="1">
      <c r="A25" s="7"/>
      <c r="B25" s="7"/>
      <c r="C25" s="7"/>
      <c r="D25" s="7"/>
      <c r="E25" s="83" t="s">
        <v>536</v>
      </c>
      <c r="F25" s="7"/>
      <c r="G25" s="7"/>
      <c r="H25" s="7"/>
      <c r="I25" s="7"/>
      <c r="J25" s="7"/>
    </row>
    <row r="26" spans="1:12" s="86" customFormat="1">
      <c r="A26" s="7"/>
      <c r="B26" s="7"/>
      <c r="C26" s="7"/>
      <c r="D26" s="7"/>
      <c r="E26" s="436">
        <v>6269.91</v>
      </c>
      <c r="F26" s="7" t="s">
        <v>537</v>
      </c>
      <c r="G26" s="7"/>
      <c r="H26" s="7"/>
      <c r="I26" s="7"/>
      <c r="J26" s="7"/>
    </row>
    <row r="27" spans="1:12" s="86" customFormat="1">
      <c r="A27"/>
      <c r="B27"/>
      <c r="C27"/>
      <c r="D27"/>
      <c r="E27" s="436">
        <v>5560.84</v>
      </c>
      <c r="F27" s="7" t="s">
        <v>538</v>
      </c>
      <c r="G27"/>
      <c r="H27"/>
      <c r="I27"/>
      <c r="J27"/>
    </row>
    <row r="28" spans="1:12" s="86" customFormat="1">
      <c r="A28"/>
      <c r="B28"/>
      <c r="C28"/>
      <c r="D28"/>
      <c r="E28" s="436">
        <v>3242.22</v>
      </c>
      <c r="F28" s="7" t="s">
        <v>539</v>
      </c>
      <c r="G28"/>
      <c r="H28"/>
      <c r="I28"/>
      <c r="J28"/>
    </row>
    <row r="29" spans="1:12" s="86" customFormat="1">
      <c r="A29"/>
      <c r="B29"/>
      <c r="C29"/>
      <c r="D29"/>
      <c r="E29" s="437">
        <f>SUM(E26:E28)</f>
        <v>15072.97</v>
      </c>
      <c r="F29" s="7" t="s">
        <v>540</v>
      </c>
      <c r="G29"/>
      <c r="H29"/>
      <c r="I29"/>
      <c r="J29"/>
    </row>
    <row r="30" spans="1:12" s="86" customFormat="1">
      <c r="A30"/>
      <c r="B30"/>
      <c r="C30"/>
      <c r="D30"/>
      <c r="E30" s="436">
        <v>7198.44</v>
      </c>
      <c r="F30" s="7" t="s">
        <v>541</v>
      </c>
      <c r="G30"/>
      <c r="H30"/>
      <c r="I30"/>
      <c r="J30"/>
    </row>
    <row r="32" spans="1:12">
      <c r="E32" s="438">
        <v>43706.68</v>
      </c>
    </row>
    <row r="33" spans="5:5">
      <c r="E33" s="438">
        <f>+E32-E29-E30</f>
        <v>21435.27</v>
      </c>
    </row>
  </sheetData>
  <mergeCells count="9">
    <mergeCell ref="F7:I7"/>
    <mergeCell ref="B15:F15"/>
    <mergeCell ref="B2:I2"/>
    <mergeCell ref="B3:I3"/>
    <mergeCell ref="B4:I4"/>
    <mergeCell ref="E5:F5"/>
    <mergeCell ref="G5:I5"/>
    <mergeCell ref="F6:G6"/>
    <mergeCell ref="H6:I6"/>
  </mergeCells>
  <printOptions horizontalCentered="1"/>
  <pageMargins left="0.59055118110236227" right="0.19685039370078741" top="0.39370078740157483" bottom="0.19685039370078741" header="0.31496062992125984" footer="0.31496062992125984"/>
  <pageSetup scale="90" orientation="portrait" horizontalDpi="4294967294" verticalDpi="72" r:id="rId1"/>
  <drawing r:id="rId2"/>
  <legacy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tabColor theme="5" tint="-0.499984740745262"/>
  </sheetPr>
  <dimension ref="A1:L33"/>
  <sheetViews>
    <sheetView topLeftCell="A3" zoomScale="145" zoomScaleNormal="145" zoomScaleSheetLayoutView="145" workbookViewId="0">
      <selection activeCell="F10" sqref="F10"/>
    </sheetView>
  </sheetViews>
  <sheetFormatPr baseColWidth="10" defaultRowHeight="18"/>
  <cols>
    <col min="1" max="1" width="0.42578125" customWidth="1"/>
    <col min="2" max="2" width="9" customWidth="1"/>
    <col min="3" max="3" width="5.5703125" customWidth="1"/>
    <col min="4" max="4" width="6.42578125" customWidth="1"/>
    <col min="5" max="5" width="16.7109375" customWidth="1"/>
    <col min="6" max="6" width="35.28515625" customWidth="1"/>
    <col min="7" max="8" width="10.5703125" customWidth="1"/>
    <col min="9" max="9" width="12" customWidth="1"/>
    <col min="10" max="10" width="1.85546875" customWidth="1"/>
    <col min="11" max="11" width="15.85546875" style="86" customWidth="1"/>
    <col min="12" max="12" width="16.140625" customWidth="1"/>
  </cols>
  <sheetData>
    <row r="1" spans="1:12" ht="7.5" customHeight="1">
      <c r="A1" s="7"/>
      <c r="B1" s="7"/>
      <c r="C1" s="7"/>
      <c r="D1" s="7"/>
      <c r="E1" s="7"/>
      <c r="F1" s="7"/>
      <c r="G1" s="7"/>
      <c r="H1" s="7"/>
      <c r="I1" s="7"/>
      <c r="J1" s="7"/>
    </row>
    <row r="2" spans="1:12" ht="30">
      <c r="A2" s="7"/>
      <c r="B2" s="576" t="s">
        <v>9</v>
      </c>
      <c r="C2" s="576"/>
      <c r="D2" s="576"/>
      <c r="E2" s="576"/>
      <c r="F2" s="576"/>
      <c r="G2" s="576"/>
      <c r="H2" s="576"/>
      <c r="I2" s="576"/>
      <c r="J2" s="7"/>
    </row>
    <row r="3" spans="1:12" ht="26.25">
      <c r="A3" s="7"/>
      <c r="B3" s="577" t="s">
        <v>24</v>
      </c>
      <c r="C3" s="577"/>
      <c r="D3" s="577"/>
      <c r="E3" s="577"/>
      <c r="F3" s="577"/>
      <c r="G3" s="577"/>
      <c r="H3" s="577"/>
      <c r="I3" s="577"/>
      <c r="J3" s="7"/>
    </row>
    <row r="4" spans="1:12" ht="27.75">
      <c r="A4" s="7"/>
      <c r="B4" s="578" t="s">
        <v>656</v>
      </c>
      <c r="C4" s="578"/>
      <c r="D4" s="578"/>
      <c r="E4" s="578"/>
      <c r="F4" s="578"/>
      <c r="G4" s="578"/>
      <c r="H4" s="578"/>
      <c r="I4" s="578"/>
      <c r="J4" s="7"/>
    </row>
    <row r="5" spans="1:12" ht="100.5" customHeight="1">
      <c r="A5" s="7"/>
      <c r="B5" s="41" t="s">
        <v>32</v>
      </c>
      <c r="C5" s="33"/>
      <c r="D5" s="42"/>
      <c r="E5" s="579" t="s">
        <v>84</v>
      </c>
      <c r="F5" s="579"/>
      <c r="G5" s="600" t="s">
        <v>100</v>
      </c>
      <c r="H5" s="600"/>
      <c r="I5" s="600"/>
      <c r="J5" s="7"/>
    </row>
    <row r="6" spans="1:12" ht="21" thickBot="1">
      <c r="A6" s="7"/>
      <c r="B6" s="40" t="s">
        <v>33</v>
      </c>
      <c r="C6" s="33"/>
      <c r="D6" s="43" t="s">
        <v>82</v>
      </c>
      <c r="E6" s="90"/>
      <c r="F6" s="597" t="s">
        <v>8</v>
      </c>
      <c r="G6" s="597"/>
      <c r="H6" s="581">
        <v>2.2000000000000002</v>
      </c>
      <c r="I6" s="581"/>
      <c r="J6" s="7"/>
      <c r="K6" s="86">
        <v>2.2000000000000002</v>
      </c>
    </row>
    <row r="7" spans="1:12" ht="21" thickTop="1">
      <c r="A7" s="7"/>
      <c r="B7" s="44" t="s">
        <v>28</v>
      </c>
      <c r="C7" s="33"/>
      <c r="D7" s="33"/>
      <c r="E7" s="33"/>
      <c r="F7" s="587" t="s">
        <v>7</v>
      </c>
      <c r="G7" s="587"/>
      <c r="H7" s="587"/>
      <c r="I7" s="587"/>
      <c r="J7" s="7"/>
    </row>
    <row r="8" spans="1:12" ht="6" customHeight="1" thickBot="1">
      <c r="A8" s="7"/>
      <c r="B8" s="36"/>
      <c r="C8" s="36"/>
      <c r="D8" s="36"/>
      <c r="E8" s="36"/>
      <c r="F8" s="37"/>
      <c r="G8" s="37"/>
      <c r="H8" s="37"/>
      <c r="I8" s="37"/>
      <c r="J8" s="7"/>
    </row>
    <row r="9" spans="1:12" ht="35.25" customHeight="1" thickBot="1">
      <c r="A9" s="7"/>
      <c r="B9" s="60" t="s">
        <v>0</v>
      </c>
      <c r="C9" s="61" t="s">
        <v>1</v>
      </c>
      <c r="D9" s="61" t="s">
        <v>31</v>
      </c>
      <c r="E9" s="67" t="s">
        <v>2</v>
      </c>
      <c r="F9" s="63" t="s">
        <v>3</v>
      </c>
      <c r="G9" s="64" t="s">
        <v>5</v>
      </c>
      <c r="H9" s="64" t="s">
        <v>4</v>
      </c>
      <c r="I9" s="65" t="s">
        <v>6</v>
      </c>
      <c r="J9" s="7"/>
      <c r="K9" s="87" t="s">
        <v>48</v>
      </c>
      <c r="L9" s="387" t="s">
        <v>438</v>
      </c>
    </row>
    <row r="10" spans="1:12" ht="18.75" thickBot="1">
      <c r="A10" s="2"/>
      <c r="B10" s="49">
        <v>44652</v>
      </c>
      <c r="C10" s="16"/>
      <c r="D10" s="17"/>
      <c r="E10" s="10" t="s">
        <v>8</v>
      </c>
      <c r="F10" s="24"/>
      <c r="G10" s="31">
        <v>0</v>
      </c>
      <c r="H10" s="12">
        <v>0</v>
      </c>
      <c r="I10" s="13">
        <f>H6+G10-H10</f>
        <v>2.2000000000000002</v>
      </c>
      <c r="J10" s="2"/>
    </row>
    <row r="11" spans="1:12" s="134" customFormat="1" ht="56.1" hidden="1" customHeight="1">
      <c r="B11" s="135"/>
      <c r="C11" s="136" t="s">
        <v>296</v>
      </c>
      <c r="D11" s="136"/>
      <c r="E11" s="138" t="s">
        <v>23</v>
      </c>
      <c r="F11" s="139" t="s">
        <v>520</v>
      </c>
      <c r="G11" s="140">
        <v>0</v>
      </c>
      <c r="H11" s="114"/>
      <c r="I11" s="52">
        <f>I10+G11-H11</f>
        <v>2.2000000000000002</v>
      </c>
      <c r="K11" s="122"/>
      <c r="L11" s="213"/>
    </row>
    <row r="12" spans="1:12" s="48" customFormat="1" ht="72" hidden="1" customHeight="1">
      <c r="B12" s="135"/>
      <c r="C12" s="47"/>
      <c r="D12" s="47" t="s">
        <v>54</v>
      </c>
      <c r="E12" s="11" t="s">
        <v>23</v>
      </c>
      <c r="F12" s="171" t="s">
        <v>196</v>
      </c>
      <c r="G12" s="26"/>
      <c r="H12" s="26">
        <v>0</v>
      </c>
      <c r="I12" s="52">
        <f t="shared" ref="I12:I17" si="0">I11+G12-H12</f>
        <v>2.2000000000000002</v>
      </c>
      <c r="K12" s="100"/>
      <c r="L12" s="392"/>
    </row>
    <row r="13" spans="1:12" s="134" customFormat="1" ht="49.5" hidden="1" customHeight="1">
      <c r="B13" s="135"/>
      <c r="C13" s="136" t="s">
        <v>519</v>
      </c>
      <c r="D13" s="146"/>
      <c r="E13" s="11"/>
      <c r="F13" s="92"/>
      <c r="G13" s="140">
        <v>0</v>
      </c>
      <c r="H13" s="114"/>
      <c r="I13" s="52">
        <f t="shared" si="0"/>
        <v>2.2000000000000002</v>
      </c>
      <c r="K13" s="142"/>
      <c r="L13" s="392"/>
    </row>
    <row r="14" spans="1:12" s="48" customFormat="1" ht="72" hidden="1" customHeight="1">
      <c r="B14" s="135"/>
      <c r="C14" s="47"/>
      <c r="D14" s="47" t="s">
        <v>54</v>
      </c>
      <c r="E14" s="11" t="s">
        <v>23</v>
      </c>
      <c r="F14" s="171" t="s">
        <v>196</v>
      </c>
      <c r="G14" s="26"/>
      <c r="H14" s="26"/>
      <c r="I14" s="52">
        <f t="shared" si="0"/>
        <v>2.2000000000000002</v>
      </c>
      <c r="K14" s="100"/>
      <c r="L14" s="392"/>
    </row>
    <row r="15" spans="1:12" s="134" customFormat="1" ht="84" hidden="1" customHeight="1">
      <c r="B15" s="135"/>
      <c r="C15" s="136"/>
      <c r="D15" s="146" t="s">
        <v>22</v>
      </c>
      <c r="E15" s="11" t="s">
        <v>147</v>
      </c>
      <c r="F15" s="92" t="s">
        <v>439</v>
      </c>
      <c r="G15" s="140"/>
      <c r="H15" s="114"/>
      <c r="I15" s="52">
        <f t="shared" si="0"/>
        <v>2.2000000000000002</v>
      </c>
      <c r="K15" s="142"/>
      <c r="L15" s="392"/>
    </row>
    <row r="16" spans="1:12" s="48" customFormat="1" ht="72" hidden="1" customHeight="1" thickBot="1">
      <c r="B16" s="49"/>
      <c r="C16" s="47"/>
      <c r="D16" s="47"/>
      <c r="E16" s="11"/>
      <c r="F16" s="171"/>
      <c r="G16" s="26"/>
      <c r="H16" s="26"/>
      <c r="I16" s="52">
        <f t="shared" si="0"/>
        <v>2.2000000000000002</v>
      </c>
      <c r="K16" s="100"/>
      <c r="L16" s="392"/>
    </row>
    <row r="17" spans="1:12" ht="60" hidden="1" customHeight="1" thickBot="1">
      <c r="A17" s="2"/>
      <c r="B17" s="9"/>
      <c r="C17" s="47"/>
      <c r="D17" s="18"/>
      <c r="E17" s="11"/>
      <c r="F17" s="92"/>
      <c r="G17" s="14"/>
      <c r="H17" s="15"/>
      <c r="I17" s="52">
        <f t="shared" si="0"/>
        <v>2.2000000000000002</v>
      </c>
      <c r="J17" s="2"/>
      <c r="L17" s="393">
        <f>SUM(L10:L16)</f>
        <v>0</v>
      </c>
    </row>
    <row r="18" spans="1:12" ht="24.75" customHeight="1" thickBot="1">
      <c r="A18" s="7"/>
      <c r="B18" s="575" t="s">
        <v>11</v>
      </c>
      <c r="C18" s="575"/>
      <c r="D18" s="575"/>
      <c r="E18" s="575"/>
      <c r="F18" s="575"/>
      <c r="G18" s="80">
        <f>SUM(G10:G17)</f>
        <v>0</v>
      </c>
      <c r="H18" s="80">
        <f>SUM(H10:H17)</f>
        <v>0</v>
      </c>
      <c r="I18" s="80">
        <f>+I17</f>
        <v>2.2000000000000002</v>
      </c>
      <c r="J18" s="7"/>
      <c r="K18" s="89">
        <f>SUM(K10:K17)</f>
        <v>0</v>
      </c>
      <c r="L18" s="86"/>
    </row>
    <row r="19" spans="1:12" s="86" customFormat="1" ht="16.5" customHeight="1">
      <c r="A19" s="7"/>
      <c r="B19" s="7"/>
      <c r="C19" s="7"/>
      <c r="D19" s="7"/>
      <c r="E19" s="7"/>
      <c r="F19" s="7"/>
      <c r="G19" s="7"/>
      <c r="H19" s="7"/>
      <c r="I19" s="7"/>
      <c r="J19" s="7"/>
    </row>
    <row r="20" spans="1:12" s="473" customFormat="1" ht="52.5" customHeight="1">
      <c r="A20" s="8"/>
      <c r="B20" s="8"/>
      <c r="C20" s="8"/>
      <c r="D20" s="8" t="s">
        <v>592</v>
      </c>
      <c r="E20" s="8"/>
      <c r="F20" s="8"/>
      <c r="G20" s="8" t="s">
        <v>593</v>
      </c>
      <c r="H20" s="8"/>
      <c r="I20" s="8"/>
      <c r="J20" s="8"/>
      <c r="K20" s="471"/>
      <c r="L20" s="472"/>
    </row>
    <row r="21" spans="1:12" s="194" customFormat="1" ht="16.5" customHeight="1">
      <c r="A21" s="470"/>
      <c r="B21" s="470"/>
      <c r="C21" s="470"/>
      <c r="D21" s="470" t="s">
        <v>589</v>
      </c>
      <c r="E21" s="470"/>
      <c r="F21" s="470"/>
      <c r="G21" s="470" t="s">
        <v>103</v>
      </c>
      <c r="H21" s="470"/>
      <c r="I21" s="470"/>
      <c r="J21" s="470"/>
      <c r="K21" s="403"/>
      <c r="L21" s="408"/>
    </row>
    <row r="22" spans="1:12" ht="16.5" customHeight="1">
      <c r="A22" s="7"/>
      <c r="B22" s="7"/>
      <c r="C22" s="7"/>
      <c r="D22" s="7" t="s">
        <v>591</v>
      </c>
      <c r="E22" s="7"/>
      <c r="F22" s="7"/>
      <c r="G22" s="7" t="s">
        <v>590</v>
      </c>
      <c r="H22" s="7"/>
      <c r="I22" s="7"/>
      <c r="J22" s="7"/>
      <c r="K22" s="403"/>
      <c r="L22" s="408"/>
    </row>
    <row r="23" spans="1:12" s="86" customFormat="1" ht="36" customHeight="1">
      <c r="A23" s="7"/>
      <c r="B23" s="7"/>
      <c r="C23" s="7"/>
      <c r="D23" s="7"/>
      <c r="E23" s="7"/>
      <c r="F23" s="7"/>
      <c r="G23" s="7"/>
      <c r="H23" s="7"/>
      <c r="I23" s="7"/>
      <c r="J23" s="7"/>
    </row>
    <row r="24" spans="1:12" s="86" customFormat="1">
      <c r="A24" s="7"/>
      <c r="B24" s="7"/>
      <c r="C24" s="7"/>
      <c r="D24" s="7"/>
      <c r="E24" s="7"/>
      <c r="F24" s="7"/>
      <c r="G24" s="7"/>
      <c r="H24" s="7"/>
      <c r="I24" s="7"/>
      <c r="J24" s="7"/>
    </row>
    <row r="25" spans="1:12" s="86" customFormat="1">
      <c r="A25" s="7"/>
      <c r="B25" s="20"/>
      <c r="C25" s="20"/>
      <c r="D25" s="20"/>
      <c r="E25" s="20"/>
      <c r="F25" s="20"/>
      <c r="G25" s="20"/>
      <c r="H25" s="20"/>
      <c r="I25" s="20"/>
      <c r="J25" s="7"/>
    </row>
    <row r="26" spans="1:12" s="86" customFormat="1">
      <c r="A26" s="7"/>
      <c r="B26" s="7"/>
      <c r="C26" s="7"/>
      <c r="D26" s="7"/>
      <c r="E26" s="7"/>
      <c r="F26" s="21"/>
      <c r="G26" s="7"/>
      <c r="H26" s="7"/>
      <c r="I26" s="7"/>
      <c r="J26" s="7"/>
    </row>
    <row r="27" spans="1:12" s="86" customFormat="1">
      <c r="A27" s="7"/>
      <c r="B27" s="7"/>
      <c r="C27" s="7"/>
      <c r="D27" s="7"/>
      <c r="E27" s="7"/>
      <c r="F27" s="7"/>
      <c r="G27" s="7"/>
      <c r="H27" s="7"/>
      <c r="I27" s="7"/>
      <c r="J27" s="7"/>
    </row>
    <row r="28" spans="1:12" s="86" customFormat="1">
      <c r="A28" s="7"/>
      <c r="B28" s="7"/>
      <c r="C28" s="7"/>
      <c r="D28" s="7"/>
      <c r="E28" s="83"/>
      <c r="F28" s="7"/>
      <c r="G28" s="7"/>
      <c r="H28" s="7"/>
      <c r="I28" s="7"/>
      <c r="J28" s="7"/>
    </row>
    <row r="29" spans="1:12" s="86" customFormat="1">
      <c r="A29" s="7"/>
      <c r="B29" s="7"/>
      <c r="C29" s="7"/>
      <c r="D29" s="7"/>
      <c r="E29" s="83"/>
      <c r="F29" s="7"/>
      <c r="G29" s="7"/>
      <c r="H29" s="7"/>
      <c r="I29" s="7"/>
      <c r="J29" s="7"/>
    </row>
    <row r="30" spans="1:12" s="86" customFormat="1">
      <c r="A30"/>
      <c r="B30"/>
      <c r="C30"/>
      <c r="D30"/>
      <c r="E30" s="106"/>
      <c r="F30"/>
      <c r="G30"/>
      <c r="H30"/>
      <c r="I30"/>
      <c r="J30"/>
    </row>
    <row r="31" spans="1:12" s="86" customFormat="1">
      <c r="A31"/>
      <c r="B31"/>
      <c r="C31"/>
      <c r="D31"/>
      <c r="E31" s="106"/>
      <c r="F31"/>
      <c r="G31"/>
      <c r="H31"/>
      <c r="I31"/>
      <c r="J31"/>
    </row>
    <row r="32" spans="1:12" s="86" customFormat="1">
      <c r="A32"/>
      <c r="B32"/>
      <c r="C32"/>
      <c r="D32"/>
      <c r="E32" s="106"/>
      <c r="F32"/>
      <c r="G32"/>
      <c r="H32"/>
      <c r="I32"/>
      <c r="J32"/>
    </row>
    <row r="33" spans="1:12" s="86" customFormat="1">
      <c r="A33"/>
      <c r="B33"/>
      <c r="C33"/>
      <c r="D33"/>
      <c r="E33" s="106"/>
      <c r="F33"/>
      <c r="G33"/>
      <c r="H33"/>
      <c r="I33"/>
      <c r="J33"/>
      <c r="L33"/>
    </row>
  </sheetData>
  <mergeCells count="9">
    <mergeCell ref="F7:I7"/>
    <mergeCell ref="B18:F18"/>
    <mergeCell ref="B2:I2"/>
    <mergeCell ref="B3:I3"/>
    <mergeCell ref="B4:I4"/>
    <mergeCell ref="E5:F5"/>
    <mergeCell ref="G5:I5"/>
    <mergeCell ref="F6:G6"/>
    <mergeCell ref="H6:I6"/>
  </mergeCells>
  <printOptions horizontalCentered="1"/>
  <pageMargins left="0.59055118110236227" right="0.19685039370078741" top="0.39370078740157483" bottom="0.19685039370078741" header="0.31496062992125984" footer="0.31496062992125984"/>
  <pageSetup scale="90" orientation="portrait" horizontalDpi="4294967294" verticalDpi="72"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8">
    <tabColor rgb="FF6600FF"/>
  </sheetPr>
  <dimension ref="A1:L23"/>
  <sheetViews>
    <sheetView zoomScale="145" zoomScaleNormal="145" zoomScaleSheetLayoutView="145" workbookViewId="0">
      <selection activeCell="F14" sqref="F14"/>
    </sheetView>
  </sheetViews>
  <sheetFormatPr baseColWidth="10" defaultRowHeight="18"/>
  <cols>
    <col min="1" max="1" width="0.42578125" customWidth="1"/>
    <col min="2" max="2" width="9" customWidth="1"/>
    <col min="3" max="3" width="5.5703125" customWidth="1"/>
    <col min="4" max="4" width="6.42578125" customWidth="1"/>
    <col min="5" max="5" width="16.7109375" customWidth="1"/>
    <col min="6" max="6" width="35.28515625" customWidth="1"/>
    <col min="7" max="9" width="10.5703125" customWidth="1"/>
    <col min="10" max="10" width="1.85546875" customWidth="1"/>
    <col min="11" max="11" width="15.85546875" style="86" customWidth="1"/>
  </cols>
  <sheetData>
    <row r="1" spans="1:12" ht="7.5" customHeight="1">
      <c r="A1" s="7"/>
      <c r="B1" s="7"/>
      <c r="C1" s="7"/>
      <c r="D1" s="7"/>
      <c r="E1" s="7"/>
      <c r="F1" s="7"/>
      <c r="G1" s="7"/>
      <c r="H1" s="7"/>
      <c r="I1" s="7"/>
      <c r="J1" s="7"/>
    </row>
    <row r="2" spans="1:12" ht="30">
      <c r="A2" s="7"/>
      <c r="B2" s="576" t="s">
        <v>9</v>
      </c>
      <c r="C2" s="576"/>
      <c r="D2" s="576"/>
      <c r="E2" s="576"/>
      <c r="F2" s="576"/>
      <c r="G2" s="576"/>
      <c r="H2" s="576"/>
      <c r="I2" s="576"/>
      <c r="J2" s="7"/>
    </row>
    <row r="3" spans="1:12" ht="26.25">
      <c r="A3" s="7"/>
      <c r="B3" s="577" t="s">
        <v>24</v>
      </c>
      <c r="C3" s="577"/>
      <c r="D3" s="577"/>
      <c r="E3" s="577"/>
      <c r="F3" s="577"/>
      <c r="G3" s="577"/>
      <c r="H3" s="577"/>
      <c r="I3" s="577"/>
      <c r="J3" s="7"/>
    </row>
    <row r="4" spans="1:12" ht="27.75">
      <c r="A4" s="7"/>
      <c r="B4" s="578" t="s">
        <v>656</v>
      </c>
      <c r="C4" s="578"/>
      <c r="D4" s="578"/>
      <c r="E4" s="578"/>
      <c r="F4" s="578"/>
      <c r="G4" s="578"/>
      <c r="H4" s="578"/>
      <c r="I4" s="578"/>
      <c r="J4" s="7"/>
    </row>
    <row r="5" spans="1:12" ht="94.5" customHeight="1">
      <c r="A5" s="7"/>
      <c r="B5" s="41" t="s">
        <v>32</v>
      </c>
      <c r="C5" s="33"/>
      <c r="D5" s="42"/>
      <c r="E5" s="592" t="s">
        <v>94</v>
      </c>
      <c r="F5" s="592"/>
      <c r="G5" s="595" t="s">
        <v>93</v>
      </c>
      <c r="H5" s="595"/>
      <c r="I5" s="595"/>
      <c r="J5" s="7"/>
    </row>
    <row r="6" spans="1:12" ht="21" thickBot="1">
      <c r="A6" s="7"/>
      <c r="B6" s="40" t="s">
        <v>33</v>
      </c>
      <c r="C6" s="33"/>
      <c r="D6" s="43" t="s">
        <v>89</v>
      </c>
      <c r="E6" s="33"/>
      <c r="F6" s="587" t="s">
        <v>8</v>
      </c>
      <c r="G6" s="587"/>
      <c r="H6" s="593">
        <v>16.329999999999998</v>
      </c>
      <c r="I6" s="593"/>
      <c r="J6" s="7"/>
      <c r="K6" s="86">
        <v>0</v>
      </c>
    </row>
    <row r="7" spans="1:12" ht="21" thickTop="1">
      <c r="A7" s="7"/>
      <c r="B7" s="44" t="s">
        <v>53</v>
      </c>
      <c r="C7" s="33"/>
      <c r="D7" s="33"/>
      <c r="E7" s="33"/>
      <c r="F7" s="587" t="s">
        <v>7</v>
      </c>
      <c r="G7" s="587"/>
      <c r="H7" s="587"/>
      <c r="I7" s="587"/>
      <c r="J7" s="7"/>
    </row>
    <row r="8" spans="1:12" ht="6" customHeight="1" thickBot="1">
      <c r="A8" s="7"/>
      <c r="B8" s="36"/>
      <c r="C8" s="36"/>
      <c r="D8" s="36"/>
      <c r="E8" s="36"/>
      <c r="F8" s="37"/>
      <c r="G8" s="37"/>
      <c r="H8" s="37"/>
      <c r="I8" s="37"/>
      <c r="J8" s="7"/>
    </row>
    <row r="9" spans="1:12" ht="35.25" customHeight="1" thickBot="1">
      <c r="A9" s="7"/>
      <c r="B9" s="60" t="s">
        <v>0</v>
      </c>
      <c r="C9" s="61" t="s">
        <v>1</v>
      </c>
      <c r="D9" s="61" t="s">
        <v>31</v>
      </c>
      <c r="E9" s="67" t="s">
        <v>2</v>
      </c>
      <c r="F9" s="63" t="s">
        <v>3</v>
      </c>
      <c r="G9" s="64" t="s">
        <v>5</v>
      </c>
      <c r="H9" s="64" t="s">
        <v>4</v>
      </c>
      <c r="I9" s="65" t="s">
        <v>6</v>
      </c>
      <c r="J9" s="7"/>
      <c r="K9" s="87" t="s">
        <v>48</v>
      </c>
    </row>
    <row r="10" spans="1:12" ht="18.75" thickBot="1">
      <c r="A10" s="2"/>
      <c r="B10" s="9">
        <v>44287</v>
      </c>
      <c r="C10" s="16"/>
      <c r="D10" s="17"/>
      <c r="E10" s="10" t="s">
        <v>8</v>
      </c>
      <c r="F10" s="24"/>
      <c r="G10" s="31">
        <v>0</v>
      </c>
      <c r="H10" s="12">
        <v>0</v>
      </c>
      <c r="I10" s="13">
        <f>H6+G10-H10</f>
        <v>16.329999999999998</v>
      </c>
      <c r="J10" s="2"/>
    </row>
    <row r="11" spans="1:12" s="53" customFormat="1" ht="96" hidden="1" customHeight="1" thickBot="1">
      <c r="A11" s="48"/>
      <c r="B11" s="49"/>
      <c r="C11" s="47" t="s">
        <v>405</v>
      </c>
      <c r="D11" s="50"/>
      <c r="E11" s="11" t="s">
        <v>398</v>
      </c>
      <c r="F11" s="92" t="s">
        <v>399</v>
      </c>
      <c r="G11" s="26">
        <v>0</v>
      </c>
      <c r="H11" s="51"/>
      <c r="I11" s="52">
        <f>I10+G11-H11</f>
        <v>16.329999999999998</v>
      </c>
      <c r="J11" s="48"/>
      <c r="K11" s="88"/>
    </row>
    <row r="12" spans="1:12" ht="24.75" customHeight="1" thickBot="1">
      <c r="A12" s="7"/>
      <c r="B12" s="575" t="s">
        <v>11</v>
      </c>
      <c r="C12" s="575"/>
      <c r="D12" s="575"/>
      <c r="E12" s="575"/>
      <c r="F12" s="575"/>
      <c r="G12" s="80">
        <f>SUM(G10:G11)</f>
        <v>0</v>
      </c>
      <c r="H12" s="80">
        <f>SUM(H10:H11)</f>
        <v>0</v>
      </c>
      <c r="I12" s="80">
        <f>+I11</f>
        <v>16.329999999999998</v>
      </c>
      <c r="J12" s="7"/>
      <c r="K12" s="89">
        <f>SUM(K10:K11)</f>
        <v>0</v>
      </c>
    </row>
    <row r="13" spans="1:12" ht="16.5" customHeight="1">
      <c r="A13" s="7"/>
      <c r="B13" s="7"/>
      <c r="C13" s="7"/>
      <c r="D13" s="7"/>
      <c r="E13" s="7"/>
      <c r="F13" s="7"/>
      <c r="G13" s="7"/>
      <c r="H13" s="7"/>
      <c r="I13" s="7"/>
      <c r="J13" s="7"/>
    </row>
    <row r="14" spans="1:12" s="473" customFormat="1" ht="52.5" customHeight="1">
      <c r="A14" s="8"/>
      <c r="B14" s="8"/>
      <c r="C14" s="8"/>
      <c r="D14" s="8" t="s">
        <v>592</v>
      </c>
      <c r="E14" s="8"/>
      <c r="F14" s="8"/>
      <c r="G14" s="8" t="s">
        <v>593</v>
      </c>
      <c r="H14" s="8"/>
      <c r="I14" s="8"/>
      <c r="J14" s="8"/>
      <c r="K14" s="471"/>
      <c r="L14" s="472"/>
    </row>
    <row r="15" spans="1:12" s="194" customFormat="1" ht="16.5" customHeight="1">
      <c r="A15" s="470"/>
      <c r="B15" s="470"/>
      <c r="C15" s="470"/>
      <c r="D15" s="470" t="s">
        <v>589</v>
      </c>
      <c r="E15" s="470"/>
      <c r="F15" s="470"/>
      <c r="G15" s="470" t="s">
        <v>103</v>
      </c>
      <c r="H15" s="470"/>
      <c r="I15" s="470"/>
      <c r="J15" s="470"/>
      <c r="K15" s="403"/>
      <c r="L15" s="408"/>
    </row>
    <row r="16" spans="1:12" ht="16.5" customHeight="1">
      <c r="A16" s="7"/>
      <c r="B16" s="7"/>
      <c r="C16" s="7"/>
      <c r="D16" s="7" t="s">
        <v>591</v>
      </c>
      <c r="E16" s="7"/>
      <c r="F16" s="7"/>
      <c r="G16" s="7" t="s">
        <v>590</v>
      </c>
      <c r="H16" s="7"/>
      <c r="I16" s="7"/>
      <c r="J16" s="7"/>
      <c r="K16" s="403"/>
      <c r="L16" s="408"/>
    </row>
    <row r="17" spans="1:10" ht="36" customHeight="1">
      <c r="A17" s="7"/>
      <c r="B17" s="7"/>
      <c r="C17" s="7"/>
      <c r="D17" s="7"/>
      <c r="E17" s="7"/>
      <c r="F17" s="7"/>
      <c r="G17" s="7"/>
      <c r="H17" s="7"/>
      <c r="I17" s="7"/>
      <c r="J17" s="7"/>
    </row>
    <row r="18" spans="1:10">
      <c r="A18" s="7"/>
      <c r="B18" s="7"/>
      <c r="C18" s="7"/>
      <c r="D18" s="7"/>
      <c r="E18" s="7"/>
      <c r="F18" s="7"/>
      <c r="G18" s="7"/>
      <c r="H18" s="7"/>
      <c r="I18" s="7"/>
      <c r="J18" s="7"/>
    </row>
    <row r="19" spans="1:10">
      <c r="A19" s="7"/>
      <c r="B19" s="20"/>
      <c r="C19" s="20"/>
      <c r="D19" s="20"/>
      <c r="E19" s="20"/>
      <c r="F19" s="20"/>
      <c r="G19" s="20"/>
      <c r="H19" s="20"/>
      <c r="I19" s="20"/>
      <c r="J19" s="7"/>
    </row>
    <row r="20" spans="1:10">
      <c r="A20" s="7"/>
      <c r="B20" s="7"/>
      <c r="C20" s="7"/>
      <c r="D20" s="7"/>
      <c r="E20" s="7"/>
      <c r="F20" s="21"/>
      <c r="G20" s="7"/>
      <c r="H20" s="7"/>
      <c r="I20" s="7"/>
      <c r="J20" s="7"/>
    </row>
    <row r="21" spans="1:10">
      <c r="A21" s="7"/>
      <c r="B21" s="7"/>
      <c r="C21" s="7"/>
      <c r="D21" s="7"/>
      <c r="E21" s="7"/>
      <c r="F21" s="7"/>
      <c r="G21" s="7"/>
      <c r="H21" s="7"/>
      <c r="I21" s="7"/>
      <c r="J21" s="7"/>
    </row>
    <row r="22" spans="1:10">
      <c r="A22" s="7"/>
      <c r="B22" s="7"/>
      <c r="C22" s="7"/>
      <c r="D22" s="7"/>
      <c r="E22" s="7"/>
      <c r="F22" s="7"/>
      <c r="G22" s="7"/>
      <c r="H22" s="7"/>
      <c r="I22" s="7"/>
      <c r="J22" s="7"/>
    </row>
    <row r="23" spans="1:10">
      <c r="A23" s="7"/>
      <c r="B23" s="7"/>
      <c r="C23" s="7"/>
      <c r="D23" s="7"/>
      <c r="E23" s="7"/>
      <c r="F23" s="7"/>
      <c r="G23" s="7"/>
      <c r="H23" s="7"/>
      <c r="I23" s="7"/>
      <c r="J23" s="7"/>
    </row>
  </sheetData>
  <mergeCells count="9">
    <mergeCell ref="F7:I7"/>
    <mergeCell ref="B12:F12"/>
    <mergeCell ref="B2:I2"/>
    <mergeCell ref="B3:I3"/>
    <mergeCell ref="B4:I4"/>
    <mergeCell ref="E5:F5"/>
    <mergeCell ref="G5:I5"/>
    <mergeCell ref="F6:G6"/>
    <mergeCell ref="H6:I6"/>
  </mergeCells>
  <printOptions horizontalCentered="1"/>
  <pageMargins left="0.59055118110236227" right="0.19685039370078741" top="0.39370078740157483" bottom="0.19685039370078741" header="0.31496062992125984" footer="0.31496062992125984"/>
  <pageSetup scale="90" orientation="portrait" horizontalDpi="4294967294" verticalDpi="72"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9">
    <tabColor rgb="FF6600FF"/>
  </sheetPr>
  <dimension ref="A1:L23"/>
  <sheetViews>
    <sheetView zoomScale="145" zoomScaleNormal="145" zoomScaleSheetLayoutView="145" workbookViewId="0">
      <selection activeCell="B10" sqref="B10"/>
    </sheetView>
  </sheetViews>
  <sheetFormatPr baseColWidth="10" defaultRowHeight="18"/>
  <cols>
    <col min="1" max="1" width="0.42578125" customWidth="1"/>
    <col min="2" max="2" width="9" customWidth="1"/>
    <col min="3" max="3" width="5.5703125" customWidth="1"/>
    <col min="4" max="4" width="6.42578125" customWidth="1"/>
    <col min="5" max="5" width="16.7109375" customWidth="1"/>
    <col min="6" max="6" width="35.28515625" customWidth="1"/>
    <col min="7" max="9" width="10.5703125" customWidth="1"/>
    <col min="10" max="10" width="1.85546875" customWidth="1"/>
    <col min="11" max="11" width="15.85546875" style="86" customWidth="1"/>
  </cols>
  <sheetData>
    <row r="1" spans="1:12" ht="7.5" customHeight="1">
      <c r="A1" s="7"/>
      <c r="B1" s="7"/>
      <c r="C1" s="7"/>
      <c r="D1" s="7"/>
      <c r="E1" s="7"/>
      <c r="F1" s="7"/>
      <c r="G1" s="7"/>
      <c r="H1" s="7"/>
      <c r="I1" s="7"/>
      <c r="J1" s="7"/>
    </row>
    <row r="2" spans="1:12" ht="30">
      <c r="A2" s="7"/>
      <c r="B2" s="576" t="s">
        <v>9</v>
      </c>
      <c r="C2" s="576"/>
      <c r="D2" s="576"/>
      <c r="E2" s="576"/>
      <c r="F2" s="576"/>
      <c r="G2" s="576"/>
      <c r="H2" s="576"/>
      <c r="I2" s="576"/>
      <c r="J2" s="7"/>
    </row>
    <row r="3" spans="1:12" ht="26.25">
      <c r="A3" s="7"/>
      <c r="B3" s="577" t="s">
        <v>24</v>
      </c>
      <c r="C3" s="577"/>
      <c r="D3" s="577"/>
      <c r="E3" s="577"/>
      <c r="F3" s="577"/>
      <c r="G3" s="577"/>
      <c r="H3" s="577"/>
      <c r="I3" s="577"/>
      <c r="J3" s="7"/>
    </row>
    <row r="4" spans="1:12" ht="27.75">
      <c r="A4" s="7"/>
      <c r="B4" s="578" t="s">
        <v>656</v>
      </c>
      <c r="C4" s="578"/>
      <c r="D4" s="578"/>
      <c r="E4" s="578"/>
      <c r="F4" s="578"/>
      <c r="G4" s="578"/>
      <c r="H4" s="578"/>
      <c r="I4" s="578"/>
      <c r="J4" s="7"/>
    </row>
    <row r="5" spans="1:12" ht="93.75" customHeight="1">
      <c r="A5" s="7"/>
      <c r="B5" s="41" t="s">
        <v>32</v>
      </c>
      <c r="C5" s="33"/>
      <c r="D5" s="42"/>
      <c r="E5" s="596" t="s">
        <v>95</v>
      </c>
      <c r="F5" s="596"/>
      <c r="G5" s="595" t="s">
        <v>93</v>
      </c>
      <c r="H5" s="595"/>
      <c r="I5" s="595"/>
      <c r="J5" s="7"/>
    </row>
    <row r="6" spans="1:12" ht="21" thickBot="1">
      <c r="A6" s="7"/>
      <c r="B6" s="40" t="s">
        <v>33</v>
      </c>
      <c r="C6" s="33"/>
      <c r="D6" s="43" t="s">
        <v>90</v>
      </c>
      <c r="E6" s="33"/>
      <c r="F6" s="587" t="s">
        <v>8</v>
      </c>
      <c r="G6" s="587"/>
      <c r="H6" s="593">
        <v>45.87</v>
      </c>
      <c r="I6" s="593"/>
      <c r="J6" s="7"/>
    </row>
    <row r="7" spans="1:12" ht="21" thickTop="1">
      <c r="A7" s="7"/>
      <c r="B7" s="44" t="s">
        <v>53</v>
      </c>
      <c r="C7" s="33"/>
      <c r="D7" s="33"/>
      <c r="E7" s="33"/>
      <c r="F7" s="587" t="s">
        <v>7</v>
      </c>
      <c r="G7" s="587"/>
      <c r="H7" s="587"/>
      <c r="I7" s="587"/>
      <c r="J7" s="7"/>
    </row>
    <row r="8" spans="1:12" ht="6" customHeight="1" thickBot="1">
      <c r="A8" s="7"/>
      <c r="B8" s="36"/>
      <c r="C8" s="36"/>
      <c r="D8" s="36"/>
      <c r="E8" s="36"/>
      <c r="F8" s="37"/>
      <c r="G8" s="37"/>
      <c r="H8" s="37"/>
      <c r="I8" s="37"/>
      <c r="J8" s="7"/>
    </row>
    <row r="9" spans="1:12" ht="35.25" customHeight="1" thickBot="1">
      <c r="A9" s="7"/>
      <c r="B9" s="60" t="s">
        <v>0</v>
      </c>
      <c r="C9" s="61" t="s">
        <v>1</v>
      </c>
      <c r="D9" s="61" t="s">
        <v>31</v>
      </c>
      <c r="E9" s="67" t="s">
        <v>2</v>
      </c>
      <c r="F9" s="63" t="s">
        <v>3</v>
      </c>
      <c r="G9" s="64" t="s">
        <v>5</v>
      </c>
      <c r="H9" s="64" t="s">
        <v>4</v>
      </c>
      <c r="I9" s="65" t="s">
        <v>6</v>
      </c>
      <c r="J9" s="7"/>
      <c r="K9" s="87" t="s">
        <v>48</v>
      </c>
    </row>
    <row r="10" spans="1:12" ht="18.75" thickBot="1">
      <c r="A10" s="2"/>
      <c r="B10" s="9">
        <v>44652</v>
      </c>
      <c r="C10" s="16"/>
      <c r="D10" s="17"/>
      <c r="E10" s="10" t="s">
        <v>8</v>
      </c>
      <c r="F10" s="24"/>
      <c r="G10" s="31">
        <v>0</v>
      </c>
      <c r="H10" s="12">
        <v>0</v>
      </c>
      <c r="I10" s="13">
        <f>H6+G10-H10</f>
        <v>45.87</v>
      </c>
      <c r="J10" s="2"/>
    </row>
    <row r="11" spans="1:12" s="53" customFormat="1" ht="84" hidden="1" customHeight="1" thickBot="1">
      <c r="A11" s="48"/>
      <c r="B11" s="49"/>
      <c r="C11" s="47" t="s">
        <v>406</v>
      </c>
      <c r="D11" s="50"/>
      <c r="E11" s="11" t="s">
        <v>398</v>
      </c>
      <c r="F11" s="92" t="s">
        <v>400</v>
      </c>
      <c r="G11" s="26">
        <v>0</v>
      </c>
      <c r="H11" s="51">
        <v>0</v>
      </c>
      <c r="I11" s="52">
        <f>I10+G11-H11</f>
        <v>45.87</v>
      </c>
      <c r="J11" s="48"/>
      <c r="K11" s="88"/>
    </row>
    <row r="12" spans="1:12" ht="24.75" customHeight="1" thickBot="1">
      <c r="A12" s="7"/>
      <c r="B12" s="575" t="s">
        <v>11</v>
      </c>
      <c r="C12" s="575"/>
      <c r="D12" s="575"/>
      <c r="E12" s="575"/>
      <c r="F12" s="575"/>
      <c r="G12" s="80">
        <f>SUM(G10:G11)</f>
        <v>0</v>
      </c>
      <c r="H12" s="80">
        <f>SUM(H10:H11)</f>
        <v>0</v>
      </c>
      <c r="I12" s="80">
        <f>+I11</f>
        <v>45.87</v>
      </c>
      <c r="J12" s="7"/>
      <c r="K12" s="89">
        <f>SUM(K10:K11)</f>
        <v>0</v>
      </c>
    </row>
    <row r="13" spans="1:12" ht="16.5" customHeight="1">
      <c r="A13" s="7"/>
      <c r="B13" s="7"/>
      <c r="C13" s="7"/>
      <c r="D13" s="7"/>
      <c r="E13" s="7"/>
      <c r="F13" s="7"/>
      <c r="G13" s="7"/>
      <c r="H13" s="7"/>
      <c r="I13" s="7"/>
      <c r="J13" s="7"/>
    </row>
    <row r="14" spans="1:12" s="473" customFormat="1" ht="52.5" customHeight="1">
      <c r="A14" s="8"/>
      <c r="B14" s="8"/>
      <c r="C14" s="8"/>
      <c r="D14" s="8" t="s">
        <v>592</v>
      </c>
      <c r="E14" s="8"/>
      <c r="F14" s="8"/>
      <c r="G14" s="8" t="s">
        <v>593</v>
      </c>
      <c r="H14" s="8"/>
      <c r="I14" s="8"/>
      <c r="J14" s="8"/>
      <c r="K14" s="471"/>
      <c r="L14" s="472"/>
    </row>
    <row r="15" spans="1:12" s="194" customFormat="1" ht="16.5" customHeight="1">
      <c r="A15" s="470"/>
      <c r="B15" s="470"/>
      <c r="C15" s="470"/>
      <c r="D15" s="470" t="s">
        <v>589</v>
      </c>
      <c r="E15" s="470"/>
      <c r="F15" s="470"/>
      <c r="G15" s="470" t="s">
        <v>103</v>
      </c>
      <c r="H15" s="470"/>
      <c r="I15" s="470"/>
      <c r="J15" s="470"/>
      <c r="K15" s="403"/>
      <c r="L15" s="408"/>
    </row>
    <row r="16" spans="1:12" ht="16.5" customHeight="1">
      <c r="A16" s="7"/>
      <c r="B16" s="7"/>
      <c r="C16" s="7"/>
      <c r="D16" s="7" t="s">
        <v>591</v>
      </c>
      <c r="E16" s="7"/>
      <c r="F16" s="7"/>
      <c r="G16" s="7" t="s">
        <v>590</v>
      </c>
      <c r="H16" s="7"/>
      <c r="I16" s="7"/>
      <c r="J16" s="7"/>
      <c r="K16" s="403"/>
      <c r="L16" s="408"/>
    </row>
    <row r="17" spans="1:10" ht="36" customHeight="1">
      <c r="A17" s="7"/>
      <c r="B17" s="7"/>
      <c r="C17" s="7"/>
      <c r="D17" s="7"/>
      <c r="E17" s="7"/>
      <c r="F17" s="7"/>
      <c r="G17" s="7"/>
      <c r="H17" s="7"/>
      <c r="I17" s="7"/>
      <c r="J17" s="7"/>
    </row>
    <row r="18" spans="1:10">
      <c r="A18" s="7"/>
      <c r="B18" s="7"/>
      <c r="C18" s="7"/>
      <c r="D18" s="7"/>
      <c r="E18" s="7"/>
      <c r="F18" s="7"/>
      <c r="G18" s="7"/>
      <c r="H18" s="7"/>
      <c r="I18" s="7"/>
      <c r="J18" s="7"/>
    </row>
    <row r="19" spans="1:10">
      <c r="A19" s="7"/>
      <c r="B19" s="20"/>
      <c r="C19" s="20"/>
      <c r="D19" s="20"/>
      <c r="E19" s="20"/>
      <c r="F19" s="20"/>
      <c r="G19" s="20"/>
      <c r="H19" s="20"/>
      <c r="I19" s="20"/>
      <c r="J19" s="7"/>
    </row>
    <row r="20" spans="1:10">
      <c r="A20" s="7"/>
      <c r="B20" s="7"/>
      <c r="C20" s="7"/>
      <c r="D20" s="7"/>
      <c r="E20" s="7"/>
      <c r="F20" s="21"/>
      <c r="G20" s="7"/>
      <c r="H20" s="7"/>
      <c r="I20" s="7"/>
      <c r="J20" s="7"/>
    </row>
    <row r="21" spans="1:10">
      <c r="A21" s="7"/>
      <c r="B21" s="7"/>
      <c r="C21" s="7"/>
      <c r="D21" s="7"/>
      <c r="E21" s="7"/>
      <c r="F21" s="7"/>
      <c r="G21" s="7"/>
      <c r="H21" s="7"/>
      <c r="I21" s="7"/>
      <c r="J21" s="7"/>
    </row>
    <row r="22" spans="1:10">
      <c r="A22" s="7"/>
      <c r="B22" s="7"/>
      <c r="C22" s="7"/>
      <c r="D22" s="7"/>
      <c r="E22" s="7"/>
      <c r="F22" s="7"/>
      <c r="G22" s="7"/>
      <c r="H22" s="7"/>
      <c r="I22" s="7"/>
      <c r="J22" s="7"/>
    </row>
    <row r="23" spans="1:10">
      <c r="A23" s="7"/>
      <c r="B23" s="7"/>
      <c r="C23" s="7"/>
      <c r="D23" s="7"/>
      <c r="E23" s="7"/>
      <c r="F23" s="7"/>
      <c r="G23" s="7"/>
      <c r="H23" s="7"/>
      <c r="I23" s="7"/>
      <c r="J23" s="7"/>
    </row>
  </sheetData>
  <mergeCells count="9">
    <mergeCell ref="F7:I7"/>
    <mergeCell ref="B12:F12"/>
    <mergeCell ref="B2:I2"/>
    <mergeCell ref="B3:I3"/>
    <mergeCell ref="B4:I4"/>
    <mergeCell ref="E5:F5"/>
    <mergeCell ref="G5:I5"/>
    <mergeCell ref="F6:G6"/>
    <mergeCell ref="H6:I6"/>
  </mergeCells>
  <printOptions horizontalCentered="1"/>
  <pageMargins left="0.59055118110236227" right="0.19685039370078741" top="0.32" bottom="0.19685039370078741" header="0.31496062992125984" footer="0.2"/>
  <pageSetup scale="90" orientation="portrait" horizontalDpi="4294967294" verticalDpi="72"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7">
    <tabColor rgb="FF6600FF"/>
  </sheetPr>
  <dimension ref="A1:L26"/>
  <sheetViews>
    <sheetView zoomScale="145" zoomScaleNormal="145" zoomScaleSheetLayoutView="145" workbookViewId="0">
      <selection activeCell="F7" sqref="F7:I7"/>
    </sheetView>
  </sheetViews>
  <sheetFormatPr baseColWidth="10" defaultRowHeight="18"/>
  <cols>
    <col min="1" max="1" width="0.42578125" customWidth="1"/>
    <col min="2" max="2" width="9" customWidth="1"/>
    <col min="3" max="3" width="5.5703125" customWidth="1"/>
    <col min="4" max="4" width="6.42578125" customWidth="1"/>
    <col min="5" max="5" width="16.7109375" customWidth="1"/>
    <col min="6" max="6" width="35.28515625" customWidth="1"/>
    <col min="7" max="9" width="10.5703125" customWidth="1"/>
    <col min="10" max="10" width="1.85546875" customWidth="1"/>
    <col min="11" max="11" width="15.85546875" style="86" customWidth="1"/>
  </cols>
  <sheetData>
    <row r="1" spans="1:11" ht="7.5" customHeight="1">
      <c r="A1" s="7"/>
      <c r="B1" s="7"/>
      <c r="C1" s="7"/>
      <c r="D1" s="7"/>
      <c r="E1" s="7"/>
      <c r="F1" s="7"/>
      <c r="G1" s="7"/>
      <c r="H1" s="7"/>
      <c r="I1" s="7"/>
      <c r="J1" s="7"/>
    </row>
    <row r="2" spans="1:11" ht="30">
      <c r="A2" s="7"/>
      <c r="B2" s="576" t="s">
        <v>9</v>
      </c>
      <c r="C2" s="576"/>
      <c r="D2" s="576"/>
      <c r="E2" s="576"/>
      <c r="F2" s="576"/>
      <c r="G2" s="576"/>
      <c r="H2" s="576"/>
      <c r="I2" s="576"/>
      <c r="J2" s="7"/>
    </row>
    <row r="3" spans="1:11" ht="26.25">
      <c r="A3" s="7"/>
      <c r="B3" s="577" t="s">
        <v>24</v>
      </c>
      <c r="C3" s="577"/>
      <c r="D3" s="577"/>
      <c r="E3" s="577"/>
      <c r="F3" s="577"/>
      <c r="G3" s="577"/>
      <c r="H3" s="577"/>
      <c r="I3" s="577"/>
      <c r="J3" s="7"/>
    </row>
    <row r="4" spans="1:11" ht="27.75">
      <c r="A4" s="7"/>
      <c r="B4" s="578" t="s">
        <v>656</v>
      </c>
      <c r="C4" s="578"/>
      <c r="D4" s="578"/>
      <c r="E4" s="578"/>
      <c r="F4" s="578"/>
      <c r="G4" s="578"/>
      <c r="H4" s="578"/>
      <c r="I4" s="578"/>
      <c r="J4" s="7"/>
    </row>
    <row r="5" spans="1:11" ht="50.25" customHeight="1">
      <c r="A5" s="7"/>
      <c r="B5" s="41" t="s">
        <v>32</v>
      </c>
      <c r="C5" s="33"/>
      <c r="D5" s="42"/>
      <c r="E5" s="598" t="s">
        <v>121</v>
      </c>
      <c r="F5" s="598"/>
      <c r="G5" s="595" t="s">
        <v>120</v>
      </c>
      <c r="H5" s="595"/>
      <c r="I5" s="595"/>
      <c r="J5" s="7"/>
    </row>
    <row r="6" spans="1:11" ht="21" thickBot="1">
      <c r="A6" s="7"/>
      <c r="B6" s="40" t="s">
        <v>33</v>
      </c>
      <c r="C6" s="33"/>
      <c r="D6" s="43" t="s">
        <v>114</v>
      </c>
      <c r="E6" s="33"/>
      <c r="F6" s="587" t="s">
        <v>8</v>
      </c>
      <c r="G6" s="587"/>
      <c r="H6" s="593">
        <v>338.29</v>
      </c>
      <c r="I6" s="593"/>
      <c r="J6" s="7"/>
      <c r="K6" s="372">
        <v>38979.409999999996</v>
      </c>
    </row>
    <row r="7" spans="1:11" ht="21" thickTop="1">
      <c r="A7" s="7"/>
      <c r="B7" s="44" t="s">
        <v>53</v>
      </c>
      <c r="C7" s="33"/>
      <c r="D7" s="33"/>
      <c r="E7" s="33"/>
      <c r="F7" s="587" t="s">
        <v>7</v>
      </c>
      <c r="G7" s="587"/>
      <c r="H7" s="587"/>
      <c r="I7" s="587"/>
      <c r="J7" s="7"/>
    </row>
    <row r="8" spans="1:11" ht="6" customHeight="1" thickBot="1">
      <c r="A8" s="7"/>
      <c r="B8" s="36"/>
      <c r="C8" s="36"/>
      <c r="D8" s="36"/>
      <c r="E8" s="36"/>
      <c r="F8" s="37"/>
      <c r="G8" s="37"/>
      <c r="H8" s="37"/>
      <c r="I8" s="37"/>
      <c r="J8" s="7"/>
    </row>
    <row r="9" spans="1:11" ht="35.25" customHeight="1" thickBot="1">
      <c r="A9" s="7"/>
      <c r="B9" s="60" t="s">
        <v>0</v>
      </c>
      <c r="C9" s="61" t="s">
        <v>1</v>
      </c>
      <c r="D9" s="61" t="s">
        <v>31</v>
      </c>
      <c r="E9" s="67" t="s">
        <v>2</v>
      </c>
      <c r="F9" s="63" t="s">
        <v>3</v>
      </c>
      <c r="G9" s="64" t="s">
        <v>5</v>
      </c>
      <c r="H9" s="64" t="s">
        <v>4</v>
      </c>
      <c r="I9" s="65" t="s">
        <v>6</v>
      </c>
      <c r="J9" s="7"/>
      <c r="K9" s="87" t="s">
        <v>48</v>
      </c>
    </row>
    <row r="10" spans="1:11" ht="18.75" thickBot="1">
      <c r="A10" s="2"/>
      <c r="B10" s="9">
        <v>44652</v>
      </c>
      <c r="C10" s="16"/>
      <c r="D10" s="17"/>
      <c r="E10" s="10" t="s">
        <v>8</v>
      </c>
      <c r="F10" s="24"/>
      <c r="G10" s="31">
        <v>0</v>
      </c>
      <c r="H10" s="12">
        <v>0</v>
      </c>
      <c r="I10" s="13">
        <f>H6+G10-H10</f>
        <v>338.29</v>
      </c>
      <c r="J10" s="2"/>
    </row>
    <row r="11" spans="1:11" s="53" customFormat="1" ht="68.25" hidden="1" customHeight="1">
      <c r="A11" s="48"/>
      <c r="B11" s="49"/>
      <c r="C11" s="47"/>
      <c r="D11" s="499"/>
      <c r="E11" s="500"/>
      <c r="F11" s="501"/>
      <c r="G11" s="26"/>
      <c r="H11" s="51"/>
      <c r="I11" s="52">
        <f>I10+G11-H11</f>
        <v>338.29</v>
      </c>
      <c r="J11" s="48"/>
      <c r="K11" s="88"/>
    </row>
    <row r="12" spans="1:11" s="53" customFormat="1" ht="45" hidden="1" customHeight="1">
      <c r="A12" s="48"/>
      <c r="B12" s="49"/>
      <c r="C12" s="47"/>
      <c r="D12" s="50"/>
      <c r="E12" s="11"/>
      <c r="F12" s="92"/>
      <c r="G12" s="26"/>
      <c r="H12" s="51"/>
      <c r="I12" s="52">
        <f t="shared" ref="I12:I14" si="0">I11+G12-H12</f>
        <v>338.29</v>
      </c>
      <c r="J12" s="48"/>
      <c r="K12" s="88"/>
    </row>
    <row r="13" spans="1:11" s="53" customFormat="1" ht="45" hidden="1" customHeight="1">
      <c r="A13" s="48"/>
      <c r="B13" s="49"/>
      <c r="C13" s="47"/>
      <c r="D13" s="50"/>
      <c r="E13" s="11"/>
      <c r="F13" s="92"/>
      <c r="G13" s="133"/>
      <c r="H13" s="14"/>
      <c r="I13" s="52">
        <f t="shared" si="0"/>
        <v>338.29</v>
      </c>
      <c r="J13" s="48"/>
      <c r="K13" s="88"/>
    </row>
    <row r="14" spans="1:11" ht="22.5" hidden="1" customHeight="1" thickBot="1">
      <c r="A14" s="2"/>
      <c r="B14" s="49"/>
      <c r="C14" s="47"/>
      <c r="D14" s="50"/>
      <c r="E14" s="25"/>
      <c r="F14" s="91"/>
      <c r="G14" s="15"/>
      <c r="H14" s="15"/>
      <c r="I14" s="52">
        <f t="shared" si="0"/>
        <v>338.29</v>
      </c>
      <c r="J14" s="2"/>
    </row>
    <row r="15" spans="1:11" ht="24.75" customHeight="1" thickBot="1">
      <c r="A15" s="7"/>
      <c r="B15" s="575" t="s">
        <v>11</v>
      </c>
      <c r="C15" s="575"/>
      <c r="D15" s="575"/>
      <c r="E15" s="575"/>
      <c r="F15" s="575"/>
      <c r="G15" s="80">
        <f>SUM(G10:G14)</f>
        <v>0</v>
      </c>
      <c r="H15" s="80">
        <f>SUM(H10:H14)</f>
        <v>0</v>
      </c>
      <c r="I15" s="80">
        <f>+I14</f>
        <v>338.29</v>
      </c>
      <c r="J15" s="7"/>
      <c r="K15" s="89">
        <f>SUM(K10:K14)</f>
        <v>0</v>
      </c>
    </row>
    <row r="16" spans="1:11" ht="16.5" customHeight="1">
      <c r="A16" s="7"/>
      <c r="B16" s="7"/>
      <c r="C16" s="7"/>
      <c r="D16" s="7"/>
      <c r="E16" s="7"/>
      <c r="F16" s="7"/>
      <c r="G16" s="7"/>
      <c r="H16" s="7"/>
      <c r="I16" s="7"/>
      <c r="J16" s="7"/>
    </row>
    <row r="17" spans="1:12" s="473" customFormat="1" ht="52.5" customHeight="1">
      <c r="A17" s="8"/>
      <c r="B17" s="8"/>
      <c r="C17" s="8"/>
      <c r="D17" s="8" t="s">
        <v>592</v>
      </c>
      <c r="E17" s="8"/>
      <c r="F17" s="8"/>
      <c r="G17" s="8" t="s">
        <v>593</v>
      </c>
      <c r="H17" s="8"/>
      <c r="I17" s="8"/>
      <c r="J17" s="8"/>
      <c r="K17" s="471"/>
      <c r="L17" s="472"/>
    </row>
    <row r="18" spans="1:12" s="194" customFormat="1" ht="16.5" customHeight="1">
      <c r="A18" s="470"/>
      <c r="B18" s="470"/>
      <c r="C18" s="470"/>
      <c r="D18" s="470" t="s">
        <v>589</v>
      </c>
      <c r="E18" s="470"/>
      <c r="F18" s="470"/>
      <c r="G18" s="470" t="s">
        <v>103</v>
      </c>
      <c r="H18" s="470"/>
      <c r="I18" s="470"/>
      <c r="J18" s="470"/>
      <c r="K18" s="403"/>
      <c r="L18" s="408"/>
    </row>
    <row r="19" spans="1:12" ht="16.5" customHeight="1">
      <c r="A19" s="7"/>
      <c r="B19" s="7"/>
      <c r="C19" s="7"/>
      <c r="D19" s="7" t="s">
        <v>591</v>
      </c>
      <c r="E19" s="7"/>
      <c r="F19" s="7"/>
      <c r="G19" s="7" t="s">
        <v>590</v>
      </c>
      <c r="H19" s="7"/>
      <c r="I19" s="7"/>
      <c r="J19" s="7"/>
      <c r="K19" s="403"/>
      <c r="L19" s="408"/>
    </row>
    <row r="20" spans="1:12" ht="36" customHeight="1">
      <c r="A20" s="7"/>
      <c r="B20" s="7"/>
      <c r="C20" s="7"/>
      <c r="D20" s="7"/>
      <c r="E20" s="7"/>
      <c r="F20" s="7"/>
      <c r="G20" s="7"/>
      <c r="H20" s="7"/>
      <c r="I20" s="7"/>
      <c r="J20" s="7"/>
    </row>
    <row r="21" spans="1:12">
      <c r="A21" s="7"/>
      <c r="B21" s="7"/>
      <c r="C21" s="7"/>
      <c r="D21" s="7"/>
      <c r="E21" s="7"/>
      <c r="F21" s="7"/>
      <c r="G21" s="7"/>
      <c r="H21" s="7"/>
      <c r="I21" s="7"/>
      <c r="J21" s="7"/>
    </row>
    <row r="22" spans="1:12">
      <c r="A22" s="7"/>
      <c r="B22" s="20"/>
      <c r="C22" s="20"/>
      <c r="D22" s="20"/>
      <c r="E22" s="20"/>
      <c r="F22" s="20"/>
      <c r="G22" s="20"/>
      <c r="H22" s="20"/>
      <c r="I22" s="20"/>
      <c r="J22" s="7"/>
    </row>
    <row r="23" spans="1:12">
      <c r="A23" s="7"/>
      <c r="B23" s="7"/>
      <c r="C23" s="7"/>
      <c r="D23" s="7"/>
      <c r="E23" s="7"/>
      <c r="F23" s="21"/>
      <c r="G23" s="7"/>
      <c r="H23" s="7"/>
      <c r="I23" s="7"/>
      <c r="J23" s="7"/>
    </row>
    <row r="24" spans="1:12">
      <c r="A24" s="7"/>
      <c r="B24" s="7"/>
      <c r="C24" s="7"/>
      <c r="D24" s="7"/>
      <c r="E24" s="7"/>
      <c r="F24" s="7"/>
      <c r="G24" s="7"/>
      <c r="H24" s="7"/>
      <c r="I24" s="7"/>
      <c r="J24" s="7"/>
    </row>
    <row r="25" spans="1:12">
      <c r="A25" s="7"/>
      <c r="B25" s="7"/>
      <c r="C25" s="7"/>
      <c r="D25" s="7"/>
      <c r="E25" s="7"/>
      <c r="F25" s="7"/>
      <c r="G25" s="7"/>
      <c r="H25" s="7"/>
      <c r="I25" s="7"/>
      <c r="J25" s="7"/>
    </row>
    <row r="26" spans="1:12">
      <c r="A26" s="7"/>
      <c r="B26" s="7"/>
      <c r="C26" s="7"/>
      <c r="D26" s="7"/>
      <c r="E26" s="7"/>
      <c r="F26" s="7"/>
      <c r="G26" s="7"/>
      <c r="H26" s="7"/>
      <c r="I26" s="7"/>
      <c r="J26" s="7"/>
    </row>
  </sheetData>
  <mergeCells count="9">
    <mergeCell ref="F7:I7"/>
    <mergeCell ref="B15:F15"/>
    <mergeCell ref="B2:I2"/>
    <mergeCell ref="B3:I3"/>
    <mergeCell ref="B4:I4"/>
    <mergeCell ref="E5:F5"/>
    <mergeCell ref="G5:I5"/>
    <mergeCell ref="F6:G6"/>
    <mergeCell ref="H6:I6"/>
  </mergeCells>
  <printOptions horizontalCentered="1"/>
  <pageMargins left="0.59055118110236227" right="0.19685039370078741" top="0.39370078740157483" bottom="0.19685039370078741" header="0.31496062992125984" footer="0.31496062992125984"/>
  <pageSetup scale="90" orientation="portrait" horizontalDpi="4294967294" verticalDpi="72"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8">
    <tabColor rgb="FF6600FF"/>
  </sheetPr>
  <dimension ref="A1:N38"/>
  <sheetViews>
    <sheetView zoomScale="160" zoomScaleNormal="160" zoomScaleSheetLayoutView="145" workbookViewId="0">
      <selection activeCell="E5" sqref="E5:F5"/>
    </sheetView>
  </sheetViews>
  <sheetFormatPr baseColWidth="10" defaultRowHeight="18"/>
  <cols>
    <col min="1" max="1" width="0.42578125" customWidth="1"/>
    <col min="2" max="2" width="9" customWidth="1"/>
    <col min="3" max="3" width="5.5703125" customWidth="1"/>
    <col min="4" max="4" width="6.42578125" customWidth="1"/>
    <col min="5" max="5" width="16.7109375" customWidth="1"/>
    <col min="6" max="6" width="35.28515625" customWidth="1"/>
    <col min="7" max="9" width="10.5703125" customWidth="1"/>
    <col min="10" max="10" width="1.85546875" customWidth="1"/>
    <col min="11" max="11" width="15.85546875" style="86" customWidth="1"/>
    <col min="12" max="12" width="15.85546875" style="402" customWidth="1"/>
    <col min="13" max="13" width="11.42578125" style="400"/>
  </cols>
  <sheetData>
    <row r="1" spans="1:14" ht="7.5" customHeight="1">
      <c r="A1" s="7"/>
      <c r="B1" s="7"/>
      <c r="C1" s="7"/>
      <c r="D1" s="7"/>
      <c r="E1" s="7"/>
      <c r="F1" s="7"/>
      <c r="G1" s="7"/>
      <c r="H1" s="7"/>
      <c r="I1" s="7"/>
      <c r="J1" s="7"/>
    </row>
    <row r="2" spans="1:14" ht="30">
      <c r="A2" s="7"/>
      <c r="B2" s="576" t="s">
        <v>9</v>
      </c>
      <c r="C2" s="576"/>
      <c r="D2" s="576"/>
      <c r="E2" s="576"/>
      <c r="F2" s="576"/>
      <c r="G2" s="576"/>
      <c r="H2" s="576"/>
      <c r="I2" s="576"/>
      <c r="J2" s="7"/>
    </row>
    <row r="3" spans="1:14" ht="26.25">
      <c r="A3" s="7"/>
      <c r="B3" s="577" t="s">
        <v>24</v>
      </c>
      <c r="C3" s="577"/>
      <c r="D3" s="577"/>
      <c r="E3" s="577"/>
      <c r="F3" s="577"/>
      <c r="G3" s="577"/>
      <c r="H3" s="577"/>
      <c r="I3" s="577"/>
      <c r="J3" s="7"/>
    </row>
    <row r="4" spans="1:14" ht="27.75">
      <c r="A4" s="7"/>
      <c r="B4" s="578" t="s">
        <v>656</v>
      </c>
      <c r="C4" s="578"/>
      <c r="D4" s="578"/>
      <c r="E4" s="578"/>
      <c r="F4" s="578"/>
      <c r="G4" s="578"/>
      <c r="H4" s="578"/>
      <c r="I4" s="578"/>
      <c r="J4" s="7"/>
    </row>
    <row r="5" spans="1:14" ht="50.25" customHeight="1">
      <c r="A5" s="7"/>
      <c r="B5" s="41" t="s">
        <v>32</v>
      </c>
      <c r="C5" s="33"/>
      <c r="D5" s="42"/>
      <c r="E5" s="598" t="s">
        <v>122</v>
      </c>
      <c r="F5" s="598"/>
      <c r="G5" s="595" t="s">
        <v>120</v>
      </c>
      <c r="H5" s="595"/>
      <c r="I5" s="595"/>
      <c r="J5" s="7"/>
    </row>
    <row r="6" spans="1:14" ht="21" thickBot="1">
      <c r="A6" s="7"/>
      <c r="B6" s="40" t="s">
        <v>33</v>
      </c>
      <c r="C6" s="33"/>
      <c r="D6" s="43" t="s">
        <v>116</v>
      </c>
      <c r="E6" s="33"/>
      <c r="F6" s="587" t="s">
        <v>8</v>
      </c>
      <c r="G6" s="587"/>
      <c r="H6" s="593">
        <v>2.13</v>
      </c>
      <c r="I6" s="593"/>
      <c r="J6" s="7"/>
      <c r="K6" s="86">
        <v>4.46</v>
      </c>
      <c r="L6" s="402">
        <v>4.46</v>
      </c>
    </row>
    <row r="7" spans="1:14" ht="21" thickTop="1">
      <c r="A7" s="7"/>
      <c r="B7" s="44" t="s">
        <v>53</v>
      </c>
      <c r="C7" s="33"/>
      <c r="D7" s="33"/>
      <c r="E7" s="33"/>
      <c r="F7" s="587" t="s">
        <v>7</v>
      </c>
      <c r="G7" s="587"/>
      <c r="H7" s="587"/>
      <c r="I7" s="587"/>
      <c r="J7" s="7"/>
    </row>
    <row r="8" spans="1:14" ht="6" customHeight="1" thickBot="1">
      <c r="A8" s="7"/>
      <c r="B8" s="36"/>
      <c r="C8" s="36"/>
      <c r="D8" s="36"/>
      <c r="E8" s="36"/>
      <c r="F8" s="37"/>
      <c r="G8" s="37"/>
      <c r="H8" s="37"/>
      <c r="I8" s="37"/>
      <c r="J8" s="7"/>
    </row>
    <row r="9" spans="1:14" ht="35.25" customHeight="1" thickBot="1">
      <c r="A9" s="7"/>
      <c r="B9" s="60" t="s">
        <v>0</v>
      </c>
      <c r="C9" s="61" t="s">
        <v>1</v>
      </c>
      <c r="D9" s="61" t="s">
        <v>31</v>
      </c>
      <c r="E9" s="67" t="s">
        <v>2</v>
      </c>
      <c r="F9" s="63" t="s">
        <v>3</v>
      </c>
      <c r="G9" s="64" t="s">
        <v>5</v>
      </c>
      <c r="H9" s="64" t="s">
        <v>4</v>
      </c>
      <c r="I9" s="65" t="s">
        <v>6</v>
      </c>
      <c r="J9" s="7"/>
      <c r="K9" s="87" t="s">
        <v>48</v>
      </c>
      <c r="L9" s="387" t="s">
        <v>468</v>
      </c>
    </row>
    <row r="10" spans="1:14" ht="18.75" thickBot="1">
      <c r="A10" s="2"/>
      <c r="B10" s="9">
        <v>44652</v>
      </c>
      <c r="C10" s="16"/>
      <c r="D10" s="17"/>
      <c r="E10" s="10" t="s">
        <v>8</v>
      </c>
      <c r="F10" s="24"/>
      <c r="G10" s="31">
        <v>0</v>
      </c>
      <c r="H10" s="12">
        <v>0</v>
      </c>
      <c r="I10" s="13">
        <f>H6+G10-H10</f>
        <v>2.13</v>
      </c>
      <c r="J10" s="2"/>
    </row>
    <row r="11" spans="1:14" s="2" customFormat="1" ht="76.5" hidden="1" customHeight="1">
      <c r="B11" s="9"/>
      <c r="C11" s="338"/>
      <c r="D11" s="525"/>
      <c r="E11" s="25"/>
      <c r="F11" s="139"/>
      <c r="G11" s="184"/>
      <c r="H11" s="184"/>
      <c r="I11" s="13">
        <f>I10+G11-H11</f>
        <v>2.13</v>
      </c>
      <c r="K11" s="128"/>
      <c r="M11" s="128"/>
      <c r="N11" s="84"/>
    </row>
    <row r="12" spans="1:14" s="2" customFormat="1" ht="64.5" hidden="1" customHeight="1">
      <c r="B12" s="135"/>
      <c r="C12" s="338"/>
      <c r="D12" s="17"/>
      <c r="E12" s="130"/>
      <c r="F12" s="480"/>
      <c r="G12" s="184"/>
      <c r="H12" s="184"/>
      <c r="I12" s="13">
        <f t="shared" ref="I12:I14" si="0">I11+G12-H12</f>
        <v>2.13</v>
      </c>
      <c r="K12" s="128"/>
      <c r="M12" s="128"/>
      <c r="N12" s="84"/>
    </row>
    <row r="13" spans="1:14" s="53" customFormat="1" ht="66.75" hidden="1" customHeight="1">
      <c r="A13" s="48"/>
      <c r="B13" s="49"/>
      <c r="C13" s="136"/>
      <c r="D13" s="187"/>
      <c r="E13" s="138"/>
      <c r="F13" s="139"/>
      <c r="G13" s="140"/>
      <c r="H13" s="99"/>
      <c r="I13" s="13">
        <f t="shared" si="0"/>
        <v>2.13</v>
      </c>
      <c r="J13" s="48"/>
      <c r="K13" s="333"/>
      <c r="L13" s="259"/>
      <c r="M13" s="145"/>
    </row>
    <row r="14" spans="1:14" s="53" customFormat="1" ht="69.75" hidden="1" customHeight="1" thickBot="1">
      <c r="A14" s="48"/>
      <c r="B14" s="49"/>
      <c r="C14" s="136"/>
      <c r="D14" s="187"/>
      <c r="E14" s="138"/>
      <c r="F14" s="139"/>
      <c r="G14" s="140"/>
      <c r="H14" s="99"/>
      <c r="I14" s="13">
        <f t="shared" si="0"/>
        <v>2.13</v>
      </c>
      <c r="J14" s="48"/>
      <c r="K14" s="333"/>
      <c r="L14" s="259"/>
      <c r="M14" s="145"/>
    </row>
    <row r="15" spans="1:14" s="134" customFormat="1" ht="69.75" hidden="1" customHeight="1">
      <c r="B15" s="135"/>
      <c r="C15" s="136"/>
      <c r="D15" s="136"/>
      <c r="E15" s="138"/>
      <c r="F15" s="139"/>
      <c r="G15" s="140"/>
      <c r="H15" s="114"/>
      <c r="I15" s="13">
        <f t="shared" ref="I15:I26" si="1">I14+G15-H15</f>
        <v>2.13</v>
      </c>
      <c r="K15" s="105"/>
      <c r="L15" s="479"/>
    </row>
    <row r="16" spans="1:14" s="53" customFormat="1" ht="48" hidden="1" customHeight="1">
      <c r="A16" s="48"/>
      <c r="B16" s="503"/>
      <c r="C16" s="505"/>
      <c r="D16" s="513"/>
      <c r="E16" s="506"/>
      <c r="F16" s="504"/>
      <c r="G16" s="507"/>
      <c r="H16" s="508"/>
      <c r="I16" s="13">
        <f t="shared" si="1"/>
        <v>2.13</v>
      </c>
      <c r="J16" s="48"/>
      <c r="K16" s="333"/>
      <c r="L16" s="259"/>
      <c r="M16" s="145"/>
    </row>
    <row r="17" spans="1:14" s="134" customFormat="1" ht="96" hidden="1" customHeight="1">
      <c r="B17" s="135"/>
      <c r="C17" s="136"/>
      <c r="D17" s="136"/>
      <c r="E17" s="138"/>
      <c r="F17" s="139"/>
      <c r="G17" s="140"/>
      <c r="H17" s="114"/>
      <c r="I17" s="13">
        <f t="shared" si="1"/>
        <v>2.13</v>
      </c>
      <c r="K17" s="105"/>
      <c r="L17" s="479"/>
    </row>
    <row r="18" spans="1:14" s="186" customFormat="1" ht="81.95" hidden="1" customHeight="1">
      <c r="A18" s="134"/>
      <c r="B18" s="135"/>
      <c r="C18" s="136"/>
      <c r="D18" s="187"/>
      <c r="E18" s="138"/>
      <c r="F18" s="139"/>
      <c r="G18" s="140"/>
      <c r="H18" s="407"/>
      <c r="I18" s="13">
        <f t="shared" si="1"/>
        <v>2.13</v>
      </c>
      <c r="J18" s="134"/>
      <c r="K18" s="185"/>
      <c r="L18" s="309"/>
      <c r="M18" s="401"/>
    </row>
    <row r="19" spans="1:14" s="53" customFormat="1" ht="45" hidden="1" customHeight="1">
      <c r="A19" s="48"/>
      <c r="B19" s="49"/>
      <c r="C19" s="47"/>
      <c r="D19" s="50" t="s">
        <v>54</v>
      </c>
      <c r="E19" s="11" t="s">
        <v>23</v>
      </c>
      <c r="F19" s="92" t="s">
        <v>395</v>
      </c>
      <c r="G19" s="26"/>
      <c r="H19" s="51">
        <v>0</v>
      </c>
      <c r="I19" s="13">
        <f t="shared" si="1"/>
        <v>2.13</v>
      </c>
      <c r="J19" s="48"/>
      <c r="K19" s="88"/>
      <c r="L19" s="309"/>
      <c r="M19" s="313"/>
    </row>
    <row r="20" spans="1:14" s="53" customFormat="1" ht="96" hidden="1" customHeight="1">
      <c r="A20" s="48"/>
      <c r="B20" s="49"/>
      <c r="C20" s="47" t="s">
        <v>113</v>
      </c>
      <c r="D20" s="50" t="s">
        <v>22</v>
      </c>
      <c r="E20" s="11" t="s">
        <v>394</v>
      </c>
      <c r="F20" s="92" t="s">
        <v>467</v>
      </c>
      <c r="G20" s="26">
        <v>0</v>
      </c>
      <c r="H20" s="51"/>
      <c r="I20" s="13">
        <f t="shared" si="1"/>
        <v>2.13</v>
      </c>
      <c r="J20" s="48"/>
      <c r="K20" s="88"/>
      <c r="L20" s="309"/>
      <c r="M20" s="313"/>
    </row>
    <row r="21" spans="1:14" s="53" customFormat="1" ht="110.1" hidden="1" customHeight="1">
      <c r="A21" s="48"/>
      <c r="B21" s="49"/>
      <c r="C21" s="47"/>
      <c r="D21" s="50" t="s">
        <v>22</v>
      </c>
      <c r="E21" s="130" t="s">
        <v>424</v>
      </c>
      <c r="F21" s="92" t="s">
        <v>425</v>
      </c>
      <c r="G21" s="46">
        <v>0</v>
      </c>
      <c r="H21" s="51"/>
      <c r="I21" s="13">
        <f t="shared" si="1"/>
        <v>2.13</v>
      </c>
      <c r="J21" s="48"/>
      <c r="K21" s="88"/>
      <c r="L21" s="309"/>
      <c r="M21" s="313"/>
    </row>
    <row r="22" spans="1:14" s="53" customFormat="1" ht="30.75" hidden="1" customHeight="1">
      <c r="A22" s="48"/>
      <c r="B22" s="49"/>
      <c r="C22" s="47"/>
      <c r="D22" s="50"/>
      <c r="E22" s="130"/>
      <c r="F22" s="171"/>
      <c r="G22" s="46"/>
      <c r="H22" s="51"/>
      <c r="I22" s="13">
        <f t="shared" si="1"/>
        <v>2.13</v>
      </c>
      <c r="J22" s="48"/>
      <c r="K22" s="88"/>
      <c r="L22" s="309"/>
      <c r="M22" s="313"/>
    </row>
    <row r="23" spans="1:14" s="53" customFormat="1" ht="56.1" hidden="1" customHeight="1">
      <c r="A23" s="48"/>
      <c r="B23" s="135"/>
      <c r="C23" s="136"/>
      <c r="D23" s="187"/>
      <c r="E23" s="138" t="s">
        <v>23</v>
      </c>
      <c r="F23" s="139" t="s">
        <v>361</v>
      </c>
      <c r="G23" s="140">
        <v>0</v>
      </c>
      <c r="H23" s="99"/>
      <c r="I23" s="13">
        <f t="shared" si="1"/>
        <v>2.13</v>
      </c>
      <c r="J23" s="48"/>
      <c r="K23" s="88"/>
      <c r="L23" s="309"/>
      <c r="M23" s="401"/>
      <c r="N23" s="145"/>
    </row>
    <row r="24" spans="1:14" s="53" customFormat="1" ht="81.95" hidden="1" customHeight="1">
      <c r="A24" s="48"/>
      <c r="B24" s="49"/>
      <c r="C24" s="136"/>
      <c r="D24" s="376" t="s">
        <v>60</v>
      </c>
      <c r="E24" s="377" t="s">
        <v>23</v>
      </c>
      <c r="F24" s="349" t="s">
        <v>365</v>
      </c>
      <c r="G24" s="373">
        <v>0</v>
      </c>
      <c r="H24" s="374"/>
      <c r="I24" s="13">
        <f t="shared" si="1"/>
        <v>2.13</v>
      </c>
      <c r="J24" s="48"/>
      <c r="K24" s="88"/>
      <c r="L24" s="309"/>
      <c r="M24" s="401"/>
      <c r="N24" s="145"/>
    </row>
    <row r="25" spans="1:14" s="53" customFormat="1" ht="45" hidden="1" customHeight="1">
      <c r="A25" s="48"/>
      <c r="B25" s="49"/>
      <c r="C25" s="47"/>
      <c r="D25" s="50"/>
      <c r="E25" s="11"/>
      <c r="F25" s="92"/>
      <c r="G25" s="26"/>
      <c r="H25" s="51">
        <v>0</v>
      </c>
      <c r="I25" s="13">
        <f t="shared" si="1"/>
        <v>2.13</v>
      </c>
      <c r="J25" s="48"/>
      <c r="K25" s="88"/>
      <c r="L25" s="309"/>
      <c r="M25" s="313"/>
    </row>
    <row r="26" spans="1:14" ht="22.5" hidden="1" customHeight="1" thickBot="1">
      <c r="A26" s="2"/>
      <c r="B26" s="49"/>
      <c r="C26" s="47"/>
      <c r="D26" s="50"/>
      <c r="E26" s="25"/>
      <c r="F26" s="91"/>
      <c r="G26" s="15"/>
      <c r="H26" s="15"/>
      <c r="I26" s="13">
        <f t="shared" si="1"/>
        <v>2.13</v>
      </c>
      <c r="J26" s="2"/>
    </row>
    <row r="27" spans="1:14" ht="24.75" customHeight="1" thickBot="1">
      <c r="A27" s="7"/>
      <c r="B27" s="575" t="s">
        <v>11</v>
      </c>
      <c r="C27" s="575"/>
      <c r="D27" s="575"/>
      <c r="E27" s="575"/>
      <c r="F27" s="575"/>
      <c r="G27" s="80">
        <f>SUM(G10:G26)</f>
        <v>0</v>
      </c>
      <c r="H27" s="80">
        <f>SUM(H10:H26)</f>
        <v>0</v>
      </c>
      <c r="I27" s="80">
        <f>+I26</f>
        <v>2.13</v>
      </c>
      <c r="J27" s="7"/>
      <c r="K27" s="89">
        <f>SUM(K10:K26)</f>
        <v>0</v>
      </c>
      <c r="L27" s="393">
        <f>SUM(L10:L26)</f>
        <v>0</v>
      </c>
    </row>
    <row r="28" spans="1:14" ht="16.5" customHeight="1">
      <c r="A28" s="7"/>
      <c r="B28" s="7"/>
      <c r="C28" s="7"/>
      <c r="D28" s="7"/>
      <c r="E28" s="7"/>
      <c r="F28" s="7"/>
      <c r="G28" s="7"/>
      <c r="H28" s="7"/>
      <c r="I28" s="7"/>
      <c r="J28" s="7"/>
    </row>
    <row r="29" spans="1:14" s="473" customFormat="1" ht="52.5" customHeight="1">
      <c r="A29" s="8"/>
      <c r="B29" s="8"/>
      <c r="C29" s="8"/>
      <c r="D29" s="8" t="s">
        <v>592</v>
      </c>
      <c r="E29" s="8"/>
      <c r="F29" s="8"/>
      <c r="G29" s="8" t="s">
        <v>593</v>
      </c>
      <c r="H29" s="8"/>
      <c r="I29" s="8"/>
      <c r="J29" s="8"/>
      <c r="K29" s="471"/>
      <c r="L29" s="472"/>
    </row>
    <row r="30" spans="1:14" s="194" customFormat="1" ht="16.5" customHeight="1">
      <c r="A30" s="470"/>
      <c r="B30" s="470"/>
      <c r="C30" s="470"/>
      <c r="D30" s="470" t="s">
        <v>589</v>
      </c>
      <c r="E30" s="470"/>
      <c r="F30" s="470"/>
      <c r="G30" s="470" t="s">
        <v>103</v>
      </c>
      <c r="H30" s="470"/>
      <c r="I30" s="470"/>
      <c r="J30" s="470"/>
      <c r="K30" s="403"/>
      <c r="L30" s="408"/>
    </row>
    <row r="31" spans="1:14" ht="16.5" customHeight="1">
      <c r="A31" s="7"/>
      <c r="B31" s="7"/>
      <c r="C31" s="7"/>
      <c r="D31" s="7" t="s">
        <v>591</v>
      </c>
      <c r="E31" s="7"/>
      <c r="F31" s="7"/>
      <c r="G31" s="7" t="s">
        <v>590</v>
      </c>
      <c r="H31" s="7"/>
      <c r="I31" s="7"/>
      <c r="J31" s="7"/>
      <c r="K31" s="403"/>
      <c r="L31" s="408"/>
      <c r="M31"/>
    </row>
    <row r="32" spans="1:14" ht="36" customHeight="1">
      <c r="A32" s="7"/>
      <c r="B32" s="7"/>
      <c r="C32" s="7"/>
      <c r="D32" s="7"/>
      <c r="E32" s="7"/>
      <c r="F32" s="7"/>
      <c r="G32" s="7"/>
      <c r="H32" s="7"/>
      <c r="I32" s="7"/>
      <c r="J32" s="7"/>
    </row>
    <row r="33" spans="1:10">
      <c r="A33" s="7"/>
      <c r="B33" s="7"/>
      <c r="C33" s="7"/>
      <c r="D33" s="7"/>
      <c r="E33" s="7"/>
      <c r="F33" s="7"/>
      <c r="G33" s="7"/>
      <c r="H33" s="7"/>
      <c r="I33" s="7"/>
      <c r="J33" s="7"/>
    </row>
    <row r="34" spans="1:10">
      <c r="A34" s="7"/>
      <c r="B34" s="20"/>
      <c r="C34" s="20"/>
      <c r="D34" s="20"/>
      <c r="E34" s="20"/>
      <c r="F34" s="20"/>
      <c r="G34" s="20"/>
      <c r="H34" s="20"/>
      <c r="I34" s="20"/>
      <c r="J34" s="7"/>
    </row>
    <row r="35" spans="1:10">
      <c r="A35" s="7"/>
      <c r="B35" s="7"/>
      <c r="C35" s="7"/>
      <c r="D35" s="7"/>
      <c r="E35" s="7"/>
      <c r="F35" s="21"/>
      <c r="G35" s="7"/>
      <c r="H35" s="7"/>
      <c r="I35" s="7"/>
      <c r="J35" s="7"/>
    </row>
    <row r="36" spans="1:10">
      <c r="A36" s="7"/>
      <c r="B36" s="7"/>
      <c r="C36" s="7"/>
      <c r="D36" s="7"/>
      <c r="E36" s="7"/>
      <c r="F36" s="7"/>
      <c r="G36" s="7"/>
      <c r="H36" s="7"/>
      <c r="I36" s="7"/>
      <c r="J36" s="7"/>
    </row>
    <row r="37" spans="1:10">
      <c r="A37" s="7"/>
      <c r="B37" s="7"/>
      <c r="C37" s="7"/>
      <c r="D37" s="7"/>
      <c r="E37" s="7"/>
      <c r="F37" s="7"/>
      <c r="G37" s="7"/>
      <c r="H37" s="7"/>
      <c r="I37" s="7"/>
      <c r="J37" s="7"/>
    </row>
    <row r="38" spans="1:10">
      <c r="A38" s="7"/>
      <c r="B38" s="7"/>
      <c r="C38" s="7"/>
      <c r="D38" s="7"/>
      <c r="E38" s="7"/>
      <c r="F38" s="7"/>
      <c r="G38" s="7"/>
      <c r="H38" s="7"/>
      <c r="I38" s="7"/>
      <c r="J38" s="7"/>
    </row>
  </sheetData>
  <mergeCells count="9">
    <mergeCell ref="F7:I7"/>
    <mergeCell ref="B27:F27"/>
    <mergeCell ref="B2:I2"/>
    <mergeCell ref="B3:I3"/>
    <mergeCell ref="B4:I4"/>
    <mergeCell ref="E5:F5"/>
    <mergeCell ref="G5:I5"/>
    <mergeCell ref="F6:G6"/>
    <mergeCell ref="H6:I6"/>
  </mergeCells>
  <printOptions horizontalCentered="1"/>
  <pageMargins left="0.59055118110236227" right="0.19685039370078741" top="0.39370078740157483" bottom="0.19685039370078741" header="0.31496062992125984" footer="0.31496062992125984"/>
  <pageSetup scale="90" orientation="portrait" horizontalDpi="4294967294" verticalDpi="7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theme="0" tint="-0.499984740745262"/>
  </sheetPr>
  <dimension ref="B1:G30"/>
  <sheetViews>
    <sheetView view="pageBreakPreview" zoomScale="130" zoomScaleNormal="120" zoomScaleSheetLayoutView="130" workbookViewId="0">
      <selection activeCell="B9" sqref="B9"/>
    </sheetView>
  </sheetViews>
  <sheetFormatPr baseColWidth="10" defaultRowHeight="15.75"/>
  <cols>
    <col min="1" max="1" width="1.28515625" customWidth="1"/>
    <col min="3" max="3" width="55.28515625" customWidth="1"/>
    <col min="4" max="4" width="24.85546875" customWidth="1"/>
    <col min="5" max="5" width="1.85546875" customWidth="1"/>
    <col min="6" max="6" width="29.28515625" style="189" customWidth="1"/>
    <col min="7" max="7" width="20.42578125" style="318" customWidth="1"/>
  </cols>
  <sheetData>
    <row r="1" spans="2:7" ht="39.75" customHeight="1" thickBot="1">
      <c r="B1" s="565" t="s">
        <v>410</v>
      </c>
      <c r="C1" s="566"/>
      <c r="D1" s="567"/>
      <c r="F1" s="192" t="s">
        <v>107</v>
      </c>
    </row>
    <row r="2" spans="2:7" ht="23.25">
      <c r="B2" s="163" t="s">
        <v>407</v>
      </c>
      <c r="C2" s="164"/>
      <c r="D2" s="287">
        <v>3917.9199999999992</v>
      </c>
      <c r="F2" s="191">
        <f>+'Fondos Propios'!I70</f>
        <v>-57.440000000004829</v>
      </c>
      <c r="G2" s="318">
        <v>5289.45</v>
      </c>
    </row>
    <row r="3" spans="2:7" ht="23.25">
      <c r="B3" s="163" t="s">
        <v>408</v>
      </c>
      <c r="C3" s="164"/>
      <c r="D3" s="287">
        <v>3917.92</v>
      </c>
      <c r="F3" s="190">
        <f>+F2-D15</f>
        <v>-13788.220000000001</v>
      </c>
    </row>
    <row r="4" spans="2:7" ht="23.25">
      <c r="B4" s="163" t="s">
        <v>63</v>
      </c>
      <c r="C4" s="164"/>
      <c r="D4" s="287">
        <v>951.24</v>
      </c>
      <c r="F4" s="190"/>
    </row>
    <row r="5" spans="2:7" ht="23.25">
      <c r="B5" s="163" t="s">
        <v>217</v>
      </c>
      <c r="C5" s="164"/>
      <c r="D5" s="287">
        <v>767.8</v>
      </c>
      <c r="F5" s="190"/>
    </row>
    <row r="6" spans="2:7" ht="23.25">
      <c r="B6" s="163" t="s">
        <v>218</v>
      </c>
      <c r="C6" s="164"/>
      <c r="D6" s="287">
        <v>92.52</v>
      </c>
      <c r="F6" s="190"/>
      <c r="G6" s="318">
        <v>10125.42</v>
      </c>
    </row>
    <row r="7" spans="2:7" ht="23.25">
      <c r="B7" s="163" t="s">
        <v>219</v>
      </c>
      <c r="C7" s="164"/>
      <c r="D7" s="287">
        <v>1082.79</v>
      </c>
      <c r="F7" s="190"/>
    </row>
    <row r="8" spans="2:7" ht="23.25">
      <c r="B8" s="163" t="s">
        <v>220</v>
      </c>
      <c r="C8" s="164"/>
      <c r="D8" s="287">
        <v>211.23</v>
      </c>
      <c r="F8" s="190"/>
    </row>
    <row r="9" spans="2:7" ht="23.25">
      <c r="B9" s="163" t="s">
        <v>50</v>
      </c>
      <c r="C9" s="164"/>
      <c r="D9" s="287">
        <v>222.22</v>
      </c>
      <c r="F9" s="190"/>
    </row>
    <row r="10" spans="2:7" ht="23.25">
      <c r="B10" s="163" t="s">
        <v>409</v>
      </c>
      <c r="C10" s="164"/>
      <c r="D10" s="287">
        <v>722.22</v>
      </c>
      <c r="F10" s="190"/>
    </row>
    <row r="11" spans="2:7" ht="23.25">
      <c r="B11" s="163" t="s">
        <v>411</v>
      </c>
      <c r="C11" s="164"/>
      <c r="D11" s="287">
        <v>790</v>
      </c>
      <c r="F11" s="190"/>
    </row>
    <row r="12" spans="2:7" ht="23.25">
      <c r="B12" s="163" t="s">
        <v>412</v>
      </c>
      <c r="C12" s="164"/>
      <c r="D12" s="287">
        <v>166.67</v>
      </c>
      <c r="F12" s="279"/>
    </row>
    <row r="13" spans="2:7" ht="23.25">
      <c r="B13" s="163" t="s">
        <v>413</v>
      </c>
      <c r="C13" s="164"/>
      <c r="D13" s="287">
        <f>487.24+211.01</f>
        <v>698.25</v>
      </c>
      <c r="F13" s="190"/>
    </row>
    <row r="14" spans="2:7" ht="24" thickBot="1">
      <c r="B14" s="163" t="s">
        <v>414</v>
      </c>
      <c r="C14" s="164"/>
      <c r="D14" s="287">
        <v>190</v>
      </c>
      <c r="F14" s="379"/>
    </row>
    <row r="15" spans="2:7" ht="24" thickBot="1">
      <c r="B15" s="563" t="s">
        <v>51</v>
      </c>
      <c r="C15" s="564"/>
      <c r="D15" s="289">
        <f>SUM(D2:D14)</f>
        <v>13730.779999999997</v>
      </c>
      <c r="F15" s="190"/>
    </row>
    <row r="16" spans="2:7" ht="16.5" thickBot="1"/>
    <row r="17" spans="2:7" ht="39.75" customHeight="1" thickBot="1">
      <c r="B17" s="560" t="s">
        <v>415</v>
      </c>
      <c r="C17" s="561"/>
      <c r="D17" s="562"/>
      <c r="F17" s="192">
        <v>14845.05</v>
      </c>
    </row>
    <row r="18" spans="2:7" ht="23.25">
      <c r="B18" s="163" t="s">
        <v>416</v>
      </c>
      <c r="C18" s="164"/>
      <c r="D18" s="287"/>
      <c r="F18" s="380"/>
      <c r="G18" s="318">
        <v>5289.45</v>
      </c>
    </row>
    <row r="19" spans="2:7" ht="24" thickBot="1">
      <c r="B19" s="163" t="s">
        <v>417</v>
      </c>
      <c r="C19" s="164"/>
      <c r="D19" s="287"/>
      <c r="F19" s="379"/>
    </row>
    <row r="20" spans="2:7" ht="24" thickBot="1">
      <c r="B20" s="563" t="s">
        <v>51</v>
      </c>
      <c r="C20" s="564"/>
      <c r="D20" s="289">
        <f>SUM(D18:D19)</f>
        <v>0</v>
      </c>
      <c r="F20" s="190"/>
    </row>
    <row r="21" spans="2:7" ht="20.100000000000001" customHeight="1" thickBot="1"/>
    <row r="22" spans="2:7" ht="39.75" customHeight="1" thickBot="1">
      <c r="B22" s="560" t="s">
        <v>418</v>
      </c>
      <c r="C22" s="561"/>
      <c r="D22" s="562"/>
      <c r="F22" s="192">
        <v>5529.59</v>
      </c>
    </row>
    <row r="23" spans="2:7" ht="23.25">
      <c r="B23" s="163" t="s">
        <v>224</v>
      </c>
      <c r="C23" s="164"/>
      <c r="D23" s="287">
        <v>2341.5</v>
      </c>
      <c r="F23" s="381">
        <f>+F22-D25</f>
        <v>2801.69</v>
      </c>
      <c r="G23" s="318">
        <v>5289.45</v>
      </c>
    </row>
    <row r="24" spans="2:7" ht="24" thickBot="1">
      <c r="B24" s="163" t="s">
        <v>141</v>
      </c>
      <c r="C24" s="164"/>
      <c r="D24" s="287">
        <v>386.4</v>
      </c>
      <c r="F24" s="379"/>
    </row>
    <row r="25" spans="2:7" ht="24" thickBot="1">
      <c r="B25" s="563" t="s">
        <v>51</v>
      </c>
      <c r="C25" s="564"/>
      <c r="D25" s="289">
        <f>SUM(D23:D24)</f>
        <v>2727.9</v>
      </c>
      <c r="F25" s="190"/>
    </row>
    <row r="26" spans="2:7" ht="20.100000000000001" customHeight="1" thickBot="1"/>
    <row r="27" spans="2:7" ht="39.75" customHeight="1" thickBot="1">
      <c r="B27" s="560" t="s">
        <v>419</v>
      </c>
      <c r="C27" s="561"/>
      <c r="D27" s="562"/>
      <c r="F27" s="192">
        <v>2893.63</v>
      </c>
    </row>
    <row r="28" spans="2:7" ht="23.25">
      <c r="B28" s="163" t="s">
        <v>141</v>
      </c>
      <c r="C28" s="164"/>
      <c r="D28" s="287">
        <v>1698.85</v>
      </c>
      <c r="F28" s="381">
        <f>+F27-D30</f>
        <v>1194.7800000000002</v>
      </c>
      <c r="G28" s="318">
        <v>5289.45</v>
      </c>
    </row>
    <row r="29" spans="2:7" ht="24" thickBot="1">
      <c r="B29" s="163" t="s">
        <v>420</v>
      </c>
      <c r="C29" s="164"/>
      <c r="D29" s="287"/>
      <c r="F29" s="379"/>
    </row>
    <row r="30" spans="2:7" ht="24" thickBot="1">
      <c r="B30" s="563" t="s">
        <v>51</v>
      </c>
      <c r="C30" s="564"/>
      <c r="D30" s="289">
        <f>SUM(D28:D29)</f>
        <v>1698.85</v>
      </c>
      <c r="F30" s="190"/>
    </row>
  </sheetData>
  <mergeCells count="8">
    <mergeCell ref="B30:C30"/>
    <mergeCell ref="B1:D1"/>
    <mergeCell ref="B15:C15"/>
    <mergeCell ref="B17:D17"/>
    <mergeCell ref="B20:C20"/>
    <mergeCell ref="B22:D22"/>
    <mergeCell ref="B25:C25"/>
    <mergeCell ref="B27:D27"/>
  </mergeCells>
  <pageMargins left="0.70866141732283472" right="0.70866141732283472" top="0.98425196850393704" bottom="0.74803149606299213" header="0.31496062992125984" footer="0.31496062992125984"/>
  <pageSetup scale="90" orientation="landscape" horizontalDpi="0" verticalDpi="0" r:id="rId1"/>
  <rowBreaks count="1" manualBreakCount="1">
    <brk id="21" max="5"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9">
    <tabColor rgb="FF6600FF"/>
  </sheetPr>
  <dimension ref="A1:L26"/>
  <sheetViews>
    <sheetView zoomScale="145" zoomScaleNormal="145" zoomScaleSheetLayoutView="145" workbookViewId="0">
      <selection activeCell="I15" sqref="I15"/>
    </sheetView>
  </sheetViews>
  <sheetFormatPr baseColWidth="10" defaultRowHeight="18"/>
  <cols>
    <col min="1" max="1" width="0.42578125" customWidth="1"/>
    <col min="2" max="2" width="9" customWidth="1"/>
    <col min="3" max="3" width="5.5703125" customWidth="1"/>
    <col min="4" max="4" width="6.42578125" customWidth="1"/>
    <col min="5" max="5" width="16.7109375" customWidth="1"/>
    <col min="6" max="6" width="35.28515625" customWidth="1"/>
    <col min="7" max="9" width="10.5703125" customWidth="1"/>
    <col min="10" max="10" width="1.85546875" customWidth="1"/>
    <col min="11" max="11" width="15.85546875" style="86" customWidth="1"/>
  </cols>
  <sheetData>
    <row r="1" spans="1:11" ht="7.5" customHeight="1">
      <c r="A1" s="7"/>
      <c r="B1" s="7"/>
      <c r="C1" s="7"/>
      <c r="D1" s="7"/>
      <c r="E1" s="7"/>
      <c r="F1" s="7"/>
      <c r="G1" s="7"/>
      <c r="H1" s="7"/>
      <c r="I1" s="7"/>
      <c r="J1" s="7"/>
    </row>
    <row r="2" spans="1:11" ht="30">
      <c r="A2" s="7"/>
      <c r="B2" s="576" t="s">
        <v>9</v>
      </c>
      <c r="C2" s="576"/>
      <c r="D2" s="576"/>
      <c r="E2" s="576"/>
      <c r="F2" s="576"/>
      <c r="G2" s="576"/>
      <c r="H2" s="576"/>
      <c r="I2" s="576"/>
      <c r="J2" s="7"/>
    </row>
    <row r="3" spans="1:11" ht="26.25">
      <c r="A3" s="7"/>
      <c r="B3" s="577" t="s">
        <v>24</v>
      </c>
      <c r="C3" s="577"/>
      <c r="D3" s="577"/>
      <c r="E3" s="577"/>
      <c r="F3" s="577"/>
      <c r="G3" s="577"/>
      <c r="H3" s="577"/>
      <c r="I3" s="577"/>
      <c r="J3" s="7"/>
    </row>
    <row r="4" spans="1:11" ht="27.75">
      <c r="A4" s="7"/>
      <c r="B4" s="578" t="s">
        <v>656</v>
      </c>
      <c r="C4" s="578"/>
      <c r="D4" s="578"/>
      <c r="E4" s="578"/>
      <c r="F4" s="578"/>
      <c r="G4" s="578"/>
      <c r="H4" s="578"/>
      <c r="I4" s="578"/>
      <c r="J4" s="7"/>
    </row>
    <row r="5" spans="1:11" ht="50.25" customHeight="1">
      <c r="A5" s="7"/>
      <c r="B5" s="41" t="s">
        <v>32</v>
      </c>
      <c r="C5" s="33"/>
      <c r="D5" s="42"/>
      <c r="E5" s="598" t="s">
        <v>123</v>
      </c>
      <c r="F5" s="598"/>
      <c r="G5" s="595" t="s">
        <v>120</v>
      </c>
      <c r="H5" s="595"/>
      <c r="I5" s="595"/>
      <c r="J5" s="7"/>
    </row>
    <row r="6" spans="1:11" ht="21" thickBot="1">
      <c r="A6" s="7"/>
      <c r="B6" s="40" t="s">
        <v>33</v>
      </c>
      <c r="C6" s="33"/>
      <c r="D6" s="43" t="s">
        <v>117</v>
      </c>
      <c r="E6" s="33"/>
      <c r="F6" s="587" t="s">
        <v>8</v>
      </c>
      <c r="G6" s="587"/>
      <c r="H6" s="593">
        <v>0.45999999999757257</v>
      </c>
      <c r="I6" s="593"/>
      <c r="J6" s="7"/>
    </row>
    <row r="7" spans="1:11" ht="21" thickTop="1">
      <c r="A7" s="7"/>
      <c r="B7" s="44" t="s">
        <v>53</v>
      </c>
      <c r="C7" s="33"/>
      <c r="D7" s="33"/>
      <c r="E7" s="33"/>
      <c r="F7" s="587" t="s">
        <v>7</v>
      </c>
      <c r="G7" s="587"/>
      <c r="H7" s="587"/>
      <c r="I7" s="587"/>
      <c r="J7" s="7"/>
    </row>
    <row r="8" spans="1:11" ht="6" customHeight="1" thickBot="1">
      <c r="A8" s="7"/>
      <c r="B8" s="36"/>
      <c r="C8" s="36"/>
      <c r="D8" s="36"/>
      <c r="E8" s="36"/>
      <c r="F8" s="37"/>
      <c r="G8" s="37"/>
      <c r="H8" s="37"/>
      <c r="I8" s="37"/>
      <c r="J8" s="7"/>
    </row>
    <row r="9" spans="1:11" ht="35.25" customHeight="1" thickBot="1">
      <c r="A9" s="7"/>
      <c r="B9" s="60" t="s">
        <v>0</v>
      </c>
      <c r="C9" s="61" t="s">
        <v>1</v>
      </c>
      <c r="D9" s="61" t="s">
        <v>31</v>
      </c>
      <c r="E9" s="67" t="s">
        <v>2</v>
      </c>
      <c r="F9" s="63" t="s">
        <v>3</v>
      </c>
      <c r="G9" s="64" t="s">
        <v>5</v>
      </c>
      <c r="H9" s="64" t="s">
        <v>4</v>
      </c>
      <c r="I9" s="65" t="s">
        <v>6</v>
      </c>
      <c r="J9" s="7"/>
      <c r="K9" s="87" t="s">
        <v>48</v>
      </c>
    </row>
    <row r="10" spans="1:11" ht="18.75" thickBot="1">
      <c r="A10" s="2"/>
      <c r="B10" s="9">
        <v>44652</v>
      </c>
      <c r="C10" s="16"/>
      <c r="D10" s="17"/>
      <c r="E10" s="10" t="s">
        <v>8</v>
      </c>
      <c r="F10" s="24"/>
      <c r="G10" s="31">
        <v>0</v>
      </c>
      <c r="H10" s="12">
        <v>0</v>
      </c>
      <c r="I10" s="13">
        <f>H6+G10-H10</f>
        <v>0.45999999999757257</v>
      </c>
      <c r="J10" s="2"/>
    </row>
    <row r="11" spans="1:11" ht="24.95" hidden="1" customHeight="1">
      <c r="A11" s="2"/>
      <c r="B11" s="9"/>
      <c r="C11" s="338"/>
      <c r="D11" s="146"/>
      <c r="E11" s="138"/>
      <c r="F11" s="24"/>
      <c r="G11" s="339"/>
      <c r="H11" s="14"/>
      <c r="I11" s="13">
        <f>I10+G11-H11</f>
        <v>0.45999999999757257</v>
      </c>
      <c r="J11" s="2"/>
    </row>
    <row r="12" spans="1:11" ht="24.95" hidden="1" customHeight="1">
      <c r="A12" s="2"/>
      <c r="B12" s="9"/>
      <c r="C12" s="338"/>
      <c r="D12" s="17"/>
      <c r="E12" s="130"/>
      <c r="F12" s="24"/>
      <c r="G12" s="339"/>
      <c r="H12" s="14"/>
      <c r="I12" s="13">
        <f t="shared" ref="I12:I14" si="0">I11+G12-H12</f>
        <v>0.45999999999757257</v>
      </c>
      <c r="J12" s="2"/>
    </row>
    <row r="13" spans="1:11" ht="24.95" hidden="1" customHeight="1">
      <c r="A13" s="2"/>
      <c r="B13" s="9"/>
      <c r="C13" s="338"/>
      <c r="D13" s="17"/>
      <c r="E13" s="130"/>
      <c r="F13" s="24"/>
      <c r="G13" s="339"/>
      <c r="H13" s="14"/>
      <c r="I13" s="13">
        <f t="shared" si="0"/>
        <v>0.45999999999757257</v>
      </c>
      <c r="J13" s="2"/>
    </row>
    <row r="14" spans="1:11" ht="24.95" hidden="1" customHeight="1" thickBot="1">
      <c r="A14" s="2"/>
      <c r="B14" s="9"/>
      <c r="C14" s="338"/>
      <c r="D14" s="17"/>
      <c r="E14" s="130"/>
      <c r="F14" s="24"/>
      <c r="G14" s="339"/>
      <c r="H14" s="14"/>
      <c r="I14" s="13">
        <f t="shared" si="0"/>
        <v>0.45999999999757257</v>
      </c>
      <c r="J14" s="2"/>
    </row>
    <row r="15" spans="1:11" ht="24.75" customHeight="1" thickBot="1">
      <c r="A15" s="7"/>
      <c r="B15" s="575" t="s">
        <v>11</v>
      </c>
      <c r="C15" s="575"/>
      <c r="D15" s="575"/>
      <c r="E15" s="575"/>
      <c r="F15" s="575"/>
      <c r="G15" s="80">
        <f>SUM(G10:G14)</f>
        <v>0</v>
      </c>
      <c r="H15" s="80">
        <f>SUM(H10:H14)</f>
        <v>0</v>
      </c>
      <c r="I15" s="80">
        <f>I14</f>
        <v>0.45999999999757257</v>
      </c>
      <c r="J15" s="7"/>
      <c r="K15" s="89">
        <f>SUM(K10:K14)</f>
        <v>0</v>
      </c>
    </row>
    <row r="16" spans="1:11" ht="16.5" customHeight="1">
      <c r="A16" s="7"/>
      <c r="B16" s="7"/>
      <c r="C16" s="7"/>
      <c r="D16" s="7"/>
      <c r="E16" s="7"/>
      <c r="F16" s="7"/>
      <c r="G16" s="7"/>
      <c r="H16" s="7"/>
      <c r="I16" s="7"/>
      <c r="J16" s="7"/>
    </row>
    <row r="17" spans="1:12" s="473" customFormat="1" ht="52.5" customHeight="1">
      <c r="A17" s="8"/>
      <c r="B17" s="8"/>
      <c r="C17" s="8"/>
      <c r="D17" s="8" t="s">
        <v>592</v>
      </c>
      <c r="E17" s="8"/>
      <c r="F17" s="8"/>
      <c r="G17" s="8" t="s">
        <v>593</v>
      </c>
      <c r="H17" s="8"/>
      <c r="I17" s="8"/>
      <c r="J17" s="8"/>
      <c r="K17" s="471"/>
      <c r="L17" s="472"/>
    </row>
    <row r="18" spans="1:12" s="194" customFormat="1" ht="16.5" customHeight="1">
      <c r="A18" s="470"/>
      <c r="B18" s="470"/>
      <c r="C18" s="470"/>
      <c r="D18" s="470" t="s">
        <v>589</v>
      </c>
      <c r="E18" s="470"/>
      <c r="F18" s="470"/>
      <c r="G18" s="470" t="s">
        <v>103</v>
      </c>
      <c r="H18" s="470"/>
      <c r="I18" s="470"/>
      <c r="J18" s="470"/>
      <c r="K18" s="403"/>
      <c r="L18" s="408"/>
    </row>
    <row r="19" spans="1:12" ht="16.5" customHeight="1">
      <c r="A19" s="7"/>
      <c r="B19" s="7"/>
      <c r="C19" s="7"/>
      <c r="D19" s="7" t="s">
        <v>591</v>
      </c>
      <c r="E19" s="7"/>
      <c r="F19" s="7"/>
      <c r="G19" s="7" t="s">
        <v>590</v>
      </c>
      <c r="H19" s="7"/>
      <c r="I19" s="7"/>
      <c r="J19" s="7"/>
      <c r="K19" s="403"/>
      <c r="L19" s="408"/>
    </row>
    <row r="20" spans="1:12" ht="36" customHeight="1">
      <c r="A20" s="7"/>
      <c r="B20" s="7"/>
      <c r="C20" s="7"/>
      <c r="D20" s="7"/>
      <c r="E20" s="7"/>
      <c r="F20" s="7"/>
      <c r="G20" s="7"/>
      <c r="H20" s="7"/>
      <c r="I20" s="7"/>
      <c r="J20" s="7"/>
    </row>
    <row r="21" spans="1:12">
      <c r="A21" s="7"/>
      <c r="B21" s="7"/>
      <c r="C21" s="7"/>
      <c r="D21" s="7"/>
      <c r="E21" s="7"/>
      <c r="F21" s="7"/>
      <c r="G21" s="7"/>
      <c r="H21" s="7"/>
      <c r="I21" s="7"/>
      <c r="J21" s="7"/>
    </row>
    <row r="22" spans="1:12">
      <c r="A22" s="7"/>
      <c r="B22" s="20"/>
      <c r="C22" s="20"/>
      <c r="D22" s="20"/>
      <c r="E22" s="20"/>
      <c r="F22" s="20"/>
      <c r="G22" s="20"/>
      <c r="H22" s="20"/>
      <c r="I22" s="20"/>
      <c r="J22" s="7"/>
    </row>
    <row r="23" spans="1:12">
      <c r="A23" s="7"/>
      <c r="B23" s="7"/>
      <c r="C23" s="7"/>
      <c r="D23" s="7"/>
      <c r="E23" s="7"/>
      <c r="F23" s="21"/>
      <c r="G23" s="7"/>
      <c r="H23" s="7"/>
      <c r="I23" s="7"/>
      <c r="J23" s="7"/>
    </row>
    <row r="24" spans="1:12">
      <c r="A24" s="7"/>
      <c r="B24" s="7"/>
      <c r="C24" s="7"/>
      <c r="D24" s="7"/>
      <c r="E24" s="7"/>
      <c r="F24" s="7"/>
      <c r="G24" s="7"/>
      <c r="H24" s="7"/>
      <c r="I24" s="7"/>
      <c r="J24" s="7"/>
    </row>
    <row r="25" spans="1:12">
      <c r="A25" s="7"/>
      <c r="B25" s="7"/>
      <c r="C25" s="7"/>
      <c r="D25" s="7"/>
      <c r="E25" s="7"/>
      <c r="F25" s="7"/>
      <c r="G25" s="7"/>
      <c r="H25" s="7"/>
      <c r="I25" s="7"/>
      <c r="J25" s="7"/>
    </row>
    <row r="26" spans="1:12">
      <c r="A26" s="7"/>
      <c r="B26" s="7"/>
      <c r="C26" s="7"/>
      <c r="D26" s="7"/>
      <c r="E26" s="7"/>
      <c r="F26" s="7"/>
      <c r="G26" s="7"/>
      <c r="H26" s="7"/>
      <c r="I26" s="7"/>
      <c r="J26" s="7"/>
    </row>
  </sheetData>
  <mergeCells count="9">
    <mergeCell ref="F7:I7"/>
    <mergeCell ref="B15:F15"/>
    <mergeCell ref="B2:I2"/>
    <mergeCell ref="B3:I3"/>
    <mergeCell ref="B4:I4"/>
    <mergeCell ref="E5:F5"/>
    <mergeCell ref="G5:I5"/>
    <mergeCell ref="F6:G6"/>
    <mergeCell ref="H6:I6"/>
  </mergeCells>
  <printOptions horizontalCentered="1"/>
  <pageMargins left="0.59055118110236227" right="0.19685039370078741" top="0.39370078740157483" bottom="0.19685039370078741" header="0.31496062992125984" footer="0.31496062992125984"/>
  <pageSetup scale="90" orientation="portrait" horizontalDpi="4294967294" verticalDpi="72"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2">
    <tabColor rgb="FF009900"/>
  </sheetPr>
  <dimension ref="A1:K118"/>
  <sheetViews>
    <sheetView zoomScale="110" zoomScaleNormal="110" zoomScaleSheetLayoutView="115" workbookViewId="0">
      <selection activeCell="D26" sqref="D26"/>
    </sheetView>
  </sheetViews>
  <sheetFormatPr baseColWidth="10" defaultRowHeight="35.1" customHeight="1"/>
  <cols>
    <col min="1" max="1" width="2" style="1" customWidth="1"/>
    <col min="2" max="2" width="4.7109375" style="1" customWidth="1"/>
    <col min="3" max="3" width="20.7109375" style="1" customWidth="1"/>
    <col min="4" max="4" width="99.140625" style="1" customWidth="1"/>
    <col min="5" max="5" width="20.7109375" style="1" customWidth="1"/>
    <col min="6" max="7" width="21.5703125" style="1" customWidth="1"/>
    <col min="8" max="8" width="20.85546875" style="238" customWidth="1"/>
    <col min="9" max="9" width="1.85546875" style="1" customWidth="1"/>
    <col min="10" max="10" width="17.85546875" style="251" customWidth="1"/>
    <col min="11" max="16384" width="11.42578125" style="1"/>
  </cols>
  <sheetData>
    <row r="1" spans="1:11" ht="35.1" customHeight="1">
      <c r="B1"/>
      <c r="C1"/>
      <c r="D1"/>
      <c r="E1" s="126"/>
      <c r="F1"/>
      <c r="G1"/>
      <c r="H1" s="148"/>
      <c r="I1"/>
    </row>
    <row r="2" spans="1:11" ht="35.1" customHeight="1">
      <c r="B2"/>
      <c r="C2"/>
      <c r="D2"/>
      <c r="E2" s="224"/>
      <c r="F2" s="216"/>
      <c r="G2" s="295"/>
      <c r="H2" s="230"/>
      <c r="I2"/>
    </row>
    <row r="3" spans="1:11" ht="30" customHeight="1">
      <c r="B3"/>
      <c r="C3"/>
      <c r="D3"/>
      <c r="E3" s="225"/>
      <c r="F3" s="217"/>
      <c r="G3" s="296"/>
      <c r="H3" s="231"/>
      <c r="I3"/>
    </row>
    <row r="4" spans="1:11" s="109" customFormat="1" ht="4.5" customHeight="1">
      <c r="B4" s="604"/>
      <c r="C4" s="604"/>
      <c r="D4" s="604"/>
      <c r="E4" s="604"/>
      <c r="F4" s="604"/>
      <c r="G4" s="604"/>
      <c r="H4" s="604"/>
      <c r="J4" s="252"/>
    </row>
    <row r="5" spans="1:11" s="109" customFormat="1" ht="3" customHeight="1">
      <c r="B5" s="110"/>
      <c r="C5" s="110"/>
      <c r="D5" s="110"/>
      <c r="E5" s="226"/>
      <c r="F5" s="110"/>
      <c r="G5" s="110"/>
      <c r="H5" s="232"/>
      <c r="J5" s="252"/>
    </row>
    <row r="6" spans="1:11" s="109" customFormat="1" ht="3" customHeight="1">
      <c r="B6" s="218"/>
      <c r="C6" s="218"/>
      <c r="D6" s="218"/>
      <c r="E6" s="227"/>
      <c r="F6" s="218"/>
      <c r="G6" s="294"/>
      <c r="H6" s="233"/>
      <c r="J6" s="252"/>
    </row>
    <row r="7" spans="1:11" s="109" customFormat="1" ht="3" customHeight="1">
      <c r="B7" s="112"/>
      <c r="C7" s="112"/>
      <c r="D7" s="112"/>
      <c r="E7" s="228"/>
      <c r="F7" s="112"/>
      <c r="G7" s="112"/>
      <c r="H7" s="234"/>
      <c r="J7" s="252"/>
    </row>
    <row r="8" spans="1:11" s="109" customFormat="1" ht="5.25" customHeight="1">
      <c r="B8" s="218"/>
      <c r="C8" s="218"/>
      <c r="D8" s="218"/>
      <c r="E8" s="227"/>
      <c r="F8" s="218"/>
      <c r="G8" s="294"/>
      <c r="H8" s="233"/>
      <c r="J8" s="252"/>
    </row>
    <row r="9" spans="1:11" ht="6" customHeight="1">
      <c r="A9" s="1">
        <v>0</v>
      </c>
      <c r="B9" s="605"/>
      <c r="C9" s="605"/>
      <c r="D9" s="605"/>
      <c r="E9" s="605"/>
      <c r="F9" s="605"/>
      <c r="G9" s="605"/>
      <c r="H9" s="605"/>
      <c r="I9"/>
    </row>
    <row r="10" spans="1:11" ht="45.75" customHeight="1">
      <c r="B10" s="117" t="s">
        <v>55</v>
      </c>
      <c r="C10" s="118" t="s">
        <v>66</v>
      </c>
      <c r="D10" s="119" t="s">
        <v>10</v>
      </c>
      <c r="E10" s="120" t="s">
        <v>253</v>
      </c>
      <c r="F10" s="118" t="s">
        <v>254</v>
      </c>
      <c r="G10" s="308" t="s">
        <v>255</v>
      </c>
      <c r="H10" s="235" t="s">
        <v>128</v>
      </c>
      <c r="J10" s="307">
        <v>63573.85</v>
      </c>
      <c r="K10" s="219" t="s">
        <v>64</v>
      </c>
    </row>
    <row r="11" spans="1:11" ht="30" customHeight="1">
      <c r="B11" s="244"/>
      <c r="C11" s="606" t="s">
        <v>73</v>
      </c>
      <c r="D11" s="607"/>
      <c r="E11" s="250"/>
      <c r="F11" s="151"/>
      <c r="G11" s="151"/>
      <c r="H11" s="247"/>
    </row>
    <row r="12" spans="1:11" s="240" customFormat="1" ht="24.95" customHeight="1">
      <c r="B12" s="241">
        <v>1</v>
      </c>
      <c r="C12" s="242">
        <v>140000407</v>
      </c>
      <c r="D12" s="243" t="s">
        <v>13</v>
      </c>
      <c r="E12" s="151"/>
      <c r="F12" s="222">
        <f>SUM(E13:E15)</f>
        <v>0</v>
      </c>
      <c r="G12" s="222"/>
      <c r="H12" s="236">
        <f>+G12-F12</f>
        <v>0</v>
      </c>
      <c r="J12" s="255">
        <f>+H12-F12</f>
        <v>0</v>
      </c>
    </row>
    <row r="13" spans="1:11" s="175" customFormat="1" ht="24.95" customHeight="1">
      <c r="B13" s="244"/>
      <c r="C13" s="245"/>
      <c r="D13" s="246" t="s">
        <v>126</v>
      </c>
      <c r="E13" s="256">
        <v>0</v>
      </c>
      <c r="F13" s="151"/>
      <c r="G13" s="151"/>
      <c r="H13" s="247"/>
      <c r="J13" s="253">
        <f>+H13-F13</f>
        <v>0</v>
      </c>
    </row>
    <row r="14" spans="1:11" s="175" customFormat="1" ht="24.95" customHeight="1">
      <c r="B14" s="244"/>
      <c r="C14" s="245"/>
      <c r="D14" s="246" t="s">
        <v>49</v>
      </c>
      <c r="E14" s="151">
        <v>0</v>
      </c>
      <c r="F14" s="151"/>
      <c r="G14" s="151"/>
      <c r="H14" s="247"/>
      <c r="J14" s="253">
        <f>+H14-F14</f>
        <v>0</v>
      </c>
    </row>
    <row r="15" spans="1:11" s="175" customFormat="1" ht="24.95" customHeight="1">
      <c r="B15" s="244"/>
      <c r="C15" s="245"/>
      <c r="D15" s="246" t="s">
        <v>127</v>
      </c>
      <c r="E15" s="151">
        <v>0</v>
      </c>
      <c r="F15" s="151"/>
      <c r="G15" s="151"/>
      <c r="H15" s="247"/>
      <c r="J15" s="253">
        <f>+H15-F15</f>
        <v>0</v>
      </c>
    </row>
    <row r="16" spans="1:11" s="175" customFormat="1" ht="12" customHeight="1">
      <c r="B16" s="302"/>
      <c r="C16" s="303"/>
      <c r="D16" s="304"/>
      <c r="E16" s="305"/>
      <c r="F16" s="305"/>
      <c r="G16" s="305"/>
      <c r="H16" s="306"/>
      <c r="J16" s="253"/>
    </row>
    <row r="17" spans="2:10" s="240" customFormat="1" ht="24.95" customHeight="1">
      <c r="B17" s="241">
        <v>1</v>
      </c>
      <c r="C17" s="242">
        <v>140000121</v>
      </c>
      <c r="D17" s="243" t="s">
        <v>30</v>
      </c>
      <c r="E17" s="151"/>
      <c r="F17" s="222">
        <f>SUM(E18:E20)</f>
        <v>715</v>
      </c>
      <c r="G17" s="222"/>
      <c r="H17" s="236">
        <f>+G17-F17</f>
        <v>-715</v>
      </c>
      <c r="J17" s="255">
        <f>+H17-F17</f>
        <v>-1430</v>
      </c>
    </row>
    <row r="18" spans="2:10" s="175" customFormat="1" ht="24.95" customHeight="1">
      <c r="B18" s="244"/>
      <c r="C18" s="245"/>
      <c r="D18" s="246" t="s">
        <v>228</v>
      </c>
      <c r="E18" s="151">
        <f>210+25</f>
        <v>235</v>
      </c>
      <c r="F18" s="151"/>
      <c r="G18" s="151"/>
      <c r="H18" s="247"/>
      <c r="J18" s="253">
        <f>+H18-F18</f>
        <v>0</v>
      </c>
    </row>
    <row r="19" spans="2:10" s="175" customFormat="1" ht="24.95" customHeight="1">
      <c r="B19" s="244"/>
      <c r="C19" s="245"/>
      <c r="D19" s="246" t="s">
        <v>231</v>
      </c>
      <c r="E19" s="151">
        <v>480</v>
      </c>
      <c r="F19" s="151"/>
      <c r="G19" s="151"/>
      <c r="H19" s="247"/>
      <c r="J19" s="253">
        <f>+H19-F19</f>
        <v>0</v>
      </c>
    </row>
    <row r="20" spans="2:10" s="175" customFormat="1" ht="24.95" customHeight="1">
      <c r="B20" s="244"/>
      <c r="C20" s="245"/>
      <c r="D20" s="246"/>
      <c r="E20" s="151">
        <v>0</v>
      </c>
      <c r="F20" s="151"/>
      <c r="G20" s="151"/>
      <c r="H20" s="247"/>
      <c r="J20" s="253">
        <f>+H20-F20</f>
        <v>0</v>
      </c>
    </row>
    <row r="21" spans="2:10" s="175" customFormat="1" ht="12" customHeight="1">
      <c r="B21" s="302"/>
      <c r="C21" s="303"/>
      <c r="D21" s="304"/>
      <c r="E21" s="305"/>
      <c r="F21" s="305"/>
      <c r="G21" s="305"/>
      <c r="H21" s="306"/>
      <c r="J21" s="253"/>
    </row>
    <row r="22" spans="2:10" s="240" customFormat="1" ht="24.95" customHeight="1">
      <c r="B22" s="241">
        <v>2</v>
      </c>
      <c r="C22" s="248" t="s">
        <v>34</v>
      </c>
      <c r="D22" s="243" t="s">
        <v>14</v>
      </c>
      <c r="E22" s="151"/>
      <c r="F22" s="222">
        <f>SUM(E23:E34)</f>
        <v>21993.9</v>
      </c>
      <c r="G22" s="222"/>
      <c r="H22" s="236">
        <f>+G22-F22</f>
        <v>-21993.9</v>
      </c>
      <c r="J22" s="253">
        <f>+H22-F22</f>
        <v>-43987.8</v>
      </c>
    </row>
    <row r="23" spans="2:10" s="175" customFormat="1" ht="24.95" customHeight="1">
      <c r="B23" s="244"/>
      <c r="C23" s="249"/>
      <c r="D23" s="246" t="s">
        <v>229</v>
      </c>
      <c r="E23" s="151">
        <v>5460</v>
      </c>
      <c r="F23" s="151"/>
      <c r="G23" s="151"/>
      <c r="H23" s="247"/>
      <c r="J23" s="253">
        <f>+H23-F23</f>
        <v>0</v>
      </c>
    </row>
    <row r="24" spans="2:10" s="175" customFormat="1" ht="24.95" customHeight="1">
      <c r="B24" s="244"/>
      <c r="C24" s="249"/>
      <c r="D24" s="246" t="s">
        <v>230</v>
      </c>
      <c r="E24" s="151">
        <v>9000</v>
      </c>
      <c r="F24" s="151"/>
      <c r="G24" s="151"/>
      <c r="H24" s="247"/>
      <c r="J24" s="253"/>
    </row>
    <row r="25" spans="2:10" s="175" customFormat="1" ht="24.95" customHeight="1">
      <c r="B25" s="244"/>
      <c r="C25" s="249"/>
      <c r="D25" s="246" t="s">
        <v>232</v>
      </c>
      <c r="E25" s="151">
        <v>5000</v>
      </c>
      <c r="F25" s="151"/>
      <c r="G25" s="151"/>
      <c r="H25" s="247"/>
      <c r="J25" s="253"/>
    </row>
    <row r="26" spans="2:10" s="175" customFormat="1" ht="24.95" customHeight="1">
      <c r="B26" s="244"/>
      <c r="C26" s="249"/>
      <c r="D26" s="246" t="s">
        <v>233</v>
      </c>
      <c r="E26" s="151">
        <v>200</v>
      </c>
      <c r="F26" s="151"/>
      <c r="G26" s="151"/>
      <c r="H26" s="247"/>
      <c r="J26" s="253"/>
    </row>
    <row r="27" spans="2:10" s="175" customFormat="1" ht="24.95" customHeight="1">
      <c r="B27" s="244"/>
      <c r="C27" s="249"/>
      <c r="D27" s="246" t="s">
        <v>259</v>
      </c>
      <c r="E27" s="256">
        <f>1123+75</f>
        <v>1198</v>
      </c>
      <c r="F27" s="151"/>
      <c r="G27" s="151"/>
      <c r="H27" s="247"/>
      <c r="J27" s="253"/>
    </row>
    <row r="28" spans="2:10" s="175" customFormat="1" ht="24.95" customHeight="1">
      <c r="B28" s="244"/>
      <c r="C28" s="249"/>
      <c r="D28" s="246" t="s">
        <v>235</v>
      </c>
      <c r="E28" s="151">
        <f>192.75+393.15</f>
        <v>585.9</v>
      </c>
      <c r="F28" s="151"/>
      <c r="G28" s="151"/>
      <c r="H28" s="247"/>
      <c r="J28" s="253"/>
    </row>
    <row r="29" spans="2:10" s="175" customFormat="1" ht="24.95" customHeight="1">
      <c r="B29" s="244"/>
      <c r="C29" s="249"/>
      <c r="D29" s="246" t="s">
        <v>236</v>
      </c>
      <c r="E29" s="256">
        <v>0</v>
      </c>
      <c r="F29" s="151"/>
      <c r="G29" s="151"/>
      <c r="H29" s="247"/>
      <c r="J29" s="253"/>
    </row>
    <row r="30" spans="2:10" s="175" customFormat="1" ht="24.95" customHeight="1">
      <c r="B30" s="244"/>
      <c r="C30" s="249"/>
      <c r="D30" s="246" t="s">
        <v>244</v>
      </c>
      <c r="E30" s="256">
        <v>550</v>
      </c>
      <c r="F30" s="151"/>
      <c r="G30" s="151"/>
      <c r="H30" s="247"/>
      <c r="J30" s="253"/>
    </row>
    <row r="31" spans="2:10" s="175" customFormat="1" ht="24.95" customHeight="1">
      <c r="B31" s="244"/>
      <c r="C31" s="249"/>
      <c r="D31" s="246"/>
      <c r="E31" s="151">
        <v>0</v>
      </c>
      <c r="F31" s="151"/>
      <c r="G31" s="151"/>
      <c r="H31" s="247"/>
      <c r="J31" s="253"/>
    </row>
    <row r="32" spans="2:10" s="175" customFormat="1" ht="24.95" customHeight="1">
      <c r="B32" s="244"/>
      <c r="C32" s="249"/>
      <c r="D32" s="246"/>
      <c r="E32" s="151">
        <v>0</v>
      </c>
      <c r="F32" s="151"/>
      <c r="G32" s="151"/>
      <c r="H32" s="247"/>
      <c r="J32" s="253"/>
    </row>
    <row r="33" spans="2:10" s="175" customFormat="1" ht="24.95" customHeight="1">
      <c r="B33" s="244"/>
      <c r="C33" s="249"/>
      <c r="D33" s="246"/>
      <c r="E33" s="151">
        <v>0</v>
      </c>
      <c r="F33" s="151"/>
      <c r="G33" s="151"/>
      <c r="H33" s="247"/>
      <c r="J33" s="253"/>
    </row>
    <row r="34" spans="2:10" s="175" customFormat="1" ht="24.95" customHeight="1">
      <c r="B34" s="244"/>
      <c r="C34" s="249"/>
      <c r="D34" s="246"/>
      <c r="E34" s="151">
        <v>0</v>
      </c>
      <c r="F34" s="151"/>
      <c r="G34" s="151"/>
      <c r="H34" s="247"/>
      <c r="J34" s="253"/>
    </row>
    <row r="35" spans="2:10" s="240" customFormat="1" ht="39.950000000000003" customHeight="1">
      <c r="B35" s="241">
        <v>25</v>
      </c>
      <c r="C35" s="248" t="s">
        <v>101</v>
      </c>
      <c r="D35" s="220" t="s">
        <v>102</v>
      </c>
      <c r="E35" s="151"/>
      <c r="F35" s="222">
        <v>0</v>
      </c>
      <c r="G35" s="222"/>
      <c r="H35" s="236"/>
      <c r="J35" s="253">
        <f t="shared" ref="J35:J46" si="0">+H35-F35</f>
        <v>0</v>
      </c>
    </row>
    <row r="36" spans="2:10" s="240" customFormat="1" ht="39.950000000000003" customHeight="1">
      <c r="B36" s="241">
        <v>26</v>
      </c>
      <c r="C36" s="248" t="s">
        <v>105</v>
      </c>
      <c r="D36" s="221" t="s">
        <v>106</v>
      </c>
      <c r="E36" s="250"/>
      <c r="F36" s="222">
        <f>+E37</f>
        <v>0</v>
      </c>
      <c r="G36" s="222"/>
      <c r="H36" s="236"/>
      <c r="J36" s="253">
        <f t="shared" si="0"/>
        <v>0</v>
      </c>
    </row>
    <row r="37" spans="2:10" s="240" customFormat="1" ht="24.95" customHeight="1">
      <c r="B37" s="241"/>
      <c r="C37" s="248"/>
      <c r="D37" s="79" t="s">
        <v>133</v>
      </c>
      <c r="E37" s="250"/>
      <c r="F37" s="222"/>
      <c r="G37" s="222"/>
      <c r="H37" s="236"/>
      <c r="J37" s="253">
        <f t="shared" si="0"/>
        <v>0</v>
      </c>
    </row>
    <row r="38" spans="2:10" s="240" customFormat="1" ht="30" customHeight="1">
      <c r="B38" s="298"/>
      <c r="C38" s="608" t="s">
        <v>74</v>
      </c>
      <c r="D38" s="609"/>
      <c r="E38" s="299"/>
      <c r="F38" s="300"/>
      <c r="G38" s="300"/>
      <c r="H38" s="301"/>
      <c r="J38" s="253">
        <f t="shared" si="0"/>
        <v>0</v>
      </c>
    </row>
    <row r="39" spans="2:10" s="240" customFormat="1" ht="57" customHeight="1">
      <c r="B39" s="241">
        <v>30</v>
      </c>
      <c r="C39" s="223" t="s">
        <v>99</v>
      </c>
      <c r="D39" s="220" t="s">
        <v>234</v>
      </c>
      <c r="E39" s="151"/>
      <c r="F39" s="222">
        <f>SUM(E40:E41)</f>
        <v>457</v>
      </c>
      <c r="G39" s="222"/>
      <c r="H39" s="236">
        <f>+G39-F39</f>
        <v>-457</v>
      </c>
      <c r="J39" s="254">
        <f t="shared" si="0"/>
        <v>-914</v>
      </c>
    </row>
    <row r="40" spans="2:10" s="175" customFormat="1" ht="24.95" customHeight="1">
      <c r="B40" s="244"/>
      <c r="C40" s="199"/>
      <c r="D40" s="79" t="s">
        <v>237</v>
      </c>
      <c r="E40" s="151">
        <v>457</v>
      </c>
      <c r="F40" s="151"/>
      <c r="G40" s="151"/>
      <c r="H40" s="247"/>
      <c r="J40" s="253">
        <f t="shared" si="0"/>
        <v>0</v>
      </c>
    </row>
    <row r="41" spans="2:10" s="175" customFormat="1" ht="24.95" customHeight="1">
      <c r="B41" s="244"/>
      <c r="C41" s="199"/>
      <c r="D41" s="79"/>
      <c r="E41" s="151">
        <v>0</v>
      </c>
      <c r="F41" s="151"/>
      <c r="G41" s="151"/>
      <c r="H41" s="247"/>
      <c r="J41" s="253">
        <f t="shared" si="0"/>
        <v>0</v>
      </c>
    </row>
    <row r="42" spans="2:10" s="240" customFormat="1" ht="25.5" customHeight="1">
      <c r="B42" s="241">
        <v>5</v>
      </c>
      <c r="C42" s="248" t="s">
        <v>155</v>
      </c>
      <c r="D42" s="220" t="s">
        <v>166</v>
      </c>
      <c r="E42" s="151"/>
      <c r="F42" s="222">
        <f>SUM(E43:E46)</f>
        <v>4400</v>
      </c>
      <c r="G42" s="222"/>
      <c r="H42" s="236"/>
      <c r="J42" s="253">
        <f t="shared" si="0"/>
        <v>-4400</v>
      </c>
    </row>
    <row r="43" spans="2:10" s="175" customFormat="1" ht="24.95" customHeight="1">
      <c r="B43" s="244"/>
      <c r="C43" s="249"/>
      <c r="D43" s="79" t="s">
        <v>238</v>
      </c>
      <c r="E43" s="297">
        <v>4400</v>
      </c>
      <c r="F43" s="151"/>
      <c r="G43" s="151"/>
      <c r="H43" s="247"/>
      <c r="J43" s="253">
        <f t="shared" si="0"/>
        <v>0</v>
      </c>
    </row>
    <row r="44" spans="2:10" s="175" customFormat="1" ht="24.95" customHeight="1">
      <c r="B44" s="244"/>
      <c r="C44" s="249"/>
      <c r="D44" s="79" t="s">
        <v>130</v>
      </c>
      <c r="E44" s="297">
        <v>0</v>
      </c>
      <c r="F44" s="151"/>
      <c r="G44" s="151"/>
      <c r="H44" s="247"/>
      <c r="J44" s="253">
        <f t="shared" si="0"/>
        <v>0</v>
      </c>
    </row>
    <row r="45" spans="2:10" s="175" customFormat="1" ht="24.95" customHeight="1">
      <c r="B45" s="244"/>
      <c r="C45" s="249"/>
      <c r="D45" s="79" t="s">
        <v>131</v>
      </c>
      <c r="E45" s="297">
        <v>0</v>
      </c>
      <c r="F45" s="151"/>
      <c r="G45" s="151"/>
      <c r="H45" s="247"/>
      <c r="J45" s="253">
        <f t="shared" si="0"/>
        <v>0</v>
      </c>
    </row>
    <row r="46" spans="2:10" s="175" customFormat="1" ht="24.95" customHeight="1">
      <c r="B46" s="244"/>
      <c r="C46" s="249"/>
      <c r="D46" s="79"/>
      <c r="E46" s="297">
        <v>0</v>
      </c>
      <c r="F46" s="151"/>
      <c r="G46" s="151"/>
      <c r="H46" s="247"/>
      <c r="J46" s="253">
        <f t="shared" si="0"/>
        <v>0</v>
      </c>
    </row>
    <row r="47" spans="2:10" s="240" customFormat="1" ht="24.95" customHeight="1">
      <c r="B47" s="241">
        <v>6</v>
      </c>
      <c r="C47" s="248" t="s">
        <v>156</v>
      </c>
      <c r="D47" s="220" t="s">
        <v>167</v>
      </c>
      <c r="E47" s="151"/>
      <c r="F47" s="222">
        <f>SUM(E48:E52)</f>
        <v>0</v>
      </c>
      <c r="G47" s="222"/>
      <c r="H47" s="236">
        <f>+G47-F47</f>
        <v>0</v>
      </c>
      <c r="J47" s="254">
        <f t="shared" ref="J47:J60" si="1">+H47-F47</f>
        <v>0</v>
      </c>
    </row>
    <row r="48" spans="2:10" s="175" customFormat="1" ht="24.95" customHeight="1">
      <c r="B48" s="244"/>
      <c r="C48" s="249"/>
      <c r="D48" s="79" t="s">
        <v>132</v>
      </c>
      <c r="E48" s="151">
        <v>0</v>
      </c>
      <c r="F48" s="151"/>
      <c r="G48" s="151"/>
      <c r="H48" s="247"/>
      <c r="J48" s="253">
        <f t="shared" si="1"/>
        <v>0</v>
      </c>
    </row>
    <row r="49" spans="2:10" s="175" customFormat="1" ht="24.95" customHeight="1">
      <c r="B49" s="244"/>
      <c r="C49" s="249"/>
      <c r="D49" s="79" t="s">
        <v>133</v>
      </c>
      <c r="E49" s="151">
        <v>0</v>
      </c>
      <c r="F49" s="151"/>
      <c r="G49" s="151"/>
      <c r="H49" s="247"/>
      <c r="J49" s="253">
        <f t="shared" si="1"/>
        <v>0</v>
      </c>
    </row>
    <row r="50" spans="2:10" s="175" customFormat="1" ht="24.95" customHeight="1">
      <c r="B50" s="244"/>
      <c r="C50" s="249"/>
      <c r="D50" s="79" t="s">
        <v>134</v>
      </c>
      <c r="E50" s="151">
        <v>0</v>
      </c>
      <c r="F50" s="151"/>
      <c r="G50" s="151"/>
      <c r="H50" s="247"/>
      <c r="J50" s="253">
        <f t="shared" si="1"/>
        <v>0</v>
      </c>
    </row>
    <row r="51" spans="2:10" s="175" customFormat="1" ht="24.95" customHeight="1">
      <c r="B51" s="244"/>
      <c r="C51" s="249"/>
      <c r="D51" s="79"/>
      <c r="E51" s="151">
        <v>0</v>
      </c>
      <c r="F51" s="151"/>
      <c r="G51" s="151"/>
      <c r="H51" s="247"/>
      <c r="J51" s="253">
        <f t="shared" si="1"/>
        <v>0</v>
      </c>
    </row>
    <row r="52" spans="2:10" s="175" customFormat="1" ht="24.95" customHeight="1">
      <c r="B52" s="244"/>
      <c r="C52" s="249"/>
      <c r="D52" s="79"/>
      <c r="E52" s="151">
        <v>0</v>
      </c>
      <c r="F52" s="151"/>
      <c r="G52" s="151"/>
      <c r="H52" s="247"/>
      <c r="J52" s="253">
        <f t="shared" si="1"/>
        <v>0</v>
      </c>
    </row>
    <row r="53" spans="2:10" s="240" customFormat="1" ht="40.5" customHeight="1">
      <c r="B53" s="241">
        <v>6</v>
      </c>
      <c r="C53" s="248" t="s">
        <v>156</v>
      </c>
      <c r="D53" s="220" t="s">
        <v>168</v>
      </c>
      <c r="E53" s="151"/>
      <c r="F53" s="222">
        <f>SUM(E54:E58)</f>
        <v>5504.7</v>
      </c>
      <c r="G53" s="222"/>
      <c r="H53" s="236">
        <f>+G53-F53</f>
        <v>-5504.7</v>
      </c>
      <c r="J53" s="254">
        <f t="shared" si="1"/>
        <v>-11009.4</v>
      </c>
    </row>
    <row r="54" spans="2:10" s="175" customFormat="1" ht="24.95" customHeight="1">
      <c r="B54" s="244"/>
      <c r="C54" s="249"/>
      <c r="D54" s="79" t="s">
        <v>246</v>
      </c>
      <c r="E54" s="256">
        <v>1553</v>
      </c>
      <c r="F54" s="151"/>
      <c r="G54" s="151"/>
      <c r="H54" s="247"/>
      <c r="J54" s="253">
        <f t="shared" si="1"/>
        <v>0</v>
      </c>
    </row>
    <row r="55" spans="2:10" s="175" customFormat="1" ht="24.95" customHeight="1">
      <c r="B55" s="244"/>
      <c r="C55" s="249"/>
      <c r="D55" s="79" t="s">
        <v>239</v>
      </c>
      <c r="E55" s="151">
        <v>1241.7</v>
      </c>
      <c r="F55" s="151"/>
      <c r="G55" s="151"/>
      <c r="H55" s="247"/>
      <c r="J55" s="253">
        <f t="shared" si="1"/>
        <v>0</v>
      </c>
    </row>
    <row r="56" spans="2:10" s="175" customFormat="1" ht="24.95" customHeight="1">
      <c r="B56" s="244"/>
      <c r="C56" s="249"/>
      <c r="D56" s="79" t="s">
        <v>133</v>
      </c>
      <c r="E56" s="151">
        <v>1900</v>
      </c>
      <c r="F56" s="151"/>
      <c r="G56" s="151"/>
      <c r="H56" s="247"/>
      <c r="J56" s="253">
        <f t="shared" si="1"/>
        <v>0</v>
      </c>
    </row>
    <row r="57" spans="2:10" s="175" customFormat="1" ht="24.95" customHeight="1">
      <c r="B57" s="244"/>
      <c r="C57" s="249"/>
      <c r="D57" s="79" t="s">
        <v>240</v>
      </c>
      <c r="E57" s="151">
        <v>0</v>
      </c>
      <c r="F57" s="151"/>
      <c r="G57" s="151"/>
      <c r="H57" s="247"/>
      <c r="J57" s="253">
        <f t="shared" si="1"/>
        <v>0</v>
      </c>
    </row>
    <row r="58" spans="2:10" s="175" customFormat="1" ht="24.95" customHeight="1">
      <c r="B58" s="244"/>
      <c r="C58" s="249"/>
      <c r="D58" s="79" t="s">
        <v>262</v>
      </c>
      <c r="E58" s="151">
        <v>810</v>
      </c>
      <c r="F58" s="151"/>
      <c r="G58" s="151"/>
      <c r="H58" s="247"/>
      <c r="J58" s="253">
        <f t="shared" si="1"/>
        <v>0</v>
      </c>
    </row>
    <row r="59" spans="2:10" s="240" customFormat="1" ht="56.25" customHeight="1">
      <c r="B59" s="241">
        <v>7</v>
      </c>
      <c r="C59" s="248" t="s">
        <v>159</v>
      </c>
      <c r="D59" s="220" t="s">
        <v>170</v>
      </c>
      <c r="E59" s="151"/>
      <c r="F59" s="222">
        <f>SUM(E60:E64)</f>
        <v>5186</v>
      </c>
      <c r="G59" s="222"/>
      <c r="H59" s="236">
        <f>+G59-F59</f>
        <v>-5186</v>
      </c>
      <c r="J59" s="253">
        <f t="shared" si="1"/>
        <v>-10372</v>
      </c>
    </row>
    <row r="60" spans="2:10" s="175" customFormat="1" ht="24.95" customHeight="1">
      <c r="B60" s="244"/>
      <c r="C60" s="249"/>
      <c r="D60" s="79" t="s">
        <v>132</v>
      </c>
      <c r="E60" s="153">
        <v>1654</v>
      </c>
      <c r="F60" s="151"/>
      <c r="G60" s="151"/>
      <c r="H60" s="247"/>
      <c r="J60" s="253">
        <f t="shared" si="1"/>
        <v>0</v>
      </c>
    </row>
    <row r="61" spans="2:10" s="175" customFormat="1" ht="24.95" customHeight="1">
      <c r="B61" s="244"/>
      <c r="C61" s="249"/>
      <c r="D61" s="79" t="s">
        <v>133</v>
      </c>
      <c r="E61" s="153">
        <v>0</v>
      </c>
      <c r="F61" s="151"/>
      <c r="G61" s="151"/>
      <c r="H61" s="247"/>
      <c r="J61" s="253"/>
    </row>
    <row r="62" spans="2:10" s="175" customFormat="1" ht="24.95" customHeight="1">
      <c r="B62" s="244"/>
      <c r="C62" s="249"/>
      <c r="D62" s="79" t="s">
        <v>142</v>
      </c>
      <c r="E62" s="153">
        <v>0</v>
      </c>
      <c r="F62" s="151"/>
      <c r="G62" s="151"/>
      <c r="H62" s="247"/>
      <c r="J62" s="253"/>
    </row>
    <row r="63" spans="2:10" s="175" customFormat="1" ht="24.95" customHeight="1">
      <c r="B63" s="244"/>
      <c r="C63" s="249"/>
      <c r="D63" s="79" t="s">
        <v>243</v>
      </c>
      <c r="E63" s="153">
        <f>1432+500</f>
        <v>1932</v>
      </c>
      <c r="F63" s="151"/>
      <c r="G63" s="151"/>
      <c r="H63" s="247"/>
      <c r="J63" s="253"/>
    </row>
    <row r="64" spans="2:10" s="175" customFormat="1" ht="24.95" customHeight="1">
      <c r="B64" s="244"/>
      <c r="C64" s="249"/>
      <c r="D64" s="79" t="s">
        <v>263</v>
      </c>
      <c r="E64" s="153">
        <v>1600</v>
      </c>
      <c r="F64" s="151"/>
      <c r="G64" s="151"/>
      <c r="H64" s="247"/>
      <c r="J64" s="253">
        <f t="shared" ref="J64:J96" si="2">+H64-F64</f>
        <v>0</v>
      </c>
    </row>
    <row r="65" spans="2:10" s="240" customFormat="1" ht="42.75" customHeight="1">
      <c r="B65" s="241">
        <v>4</v>
      </c>
      <c r="C65" s="248" t="s">
        <v>160</v>
      </c>
      <c r="D65" s="220" t="s">
        <v>171</v>
      </c>
      <c r="E65" s="151"/>
      <c r="F65" s="222">
        <f>SUM(E66:E69)</f>
        <v>2535</v>
      </c>
      <c r="G65" s="222"/>
      <c r="H65" s="236">
        <f>+G65-F65</f>
        <v>-2535</v>
      </c>
      <c r="J65" s="254">
        <f t="shared" si="2"/>
        <v>-5070</v>
      </c>
    </row>
    <row r="66" spans="2:10" s="175" customFormat="1" ht="24.95" customHeight="1">
      <c r="B66" s="244"/>
      <c r="C66" s="249"/>
      <c r="D66" s="79" t="s">
        <v>129</v>
      </c>
      <c r="E66" s="151">
        <v>335</v>
      </c>
      <c r="F66" s="151"/>
      <c r="G66" s="151"/>
      <c r="H66" s="247"/>
      <c r="J66" s="253">
        <f t="shared" si="2"/>
        <v>0</v>
      </c>
    </row>
    <row r="67" spans="2:10" s="175" customFormat="1" ht="24.95" customHeight="1">
      <c r="B67" s="244"/>
      <c r="C67" s="249"/>
      <c r="D67" s="79" t="s">
        <v>241</v>
      </c>
      <c r="E67" s="151">
        <f>1100+1100</f>
        <v>2200</v>
      </c>
      <c r="F67" s="151"/>
      <c r="G67" s="151"/>
      <c r="H67" s="247"/>
      <c r="J67" s="253">
        <f t="shared" si="2"/>
        <v>0</v>
      </c>
    </row>
    <row r="68" spans="2:10" s="175" customFormat="1" ht="24.95" customHeight="1">
      <c r="B68" s="244"/>
      <c r="C68" s="249"/>
      <c r="D68" s="79"/>
      <c r="E68" s="151">
        <v>0</v>
      </c>
      <c r="F68" s="151"/>
      <c r="G68" s="151"/>
      <c r="H68" s="247"/>
      <c r="J68" s="253">
        <f t="shared" si="2"/>
        <v>0</v>
      </c>
    </row>
    <row r="69" spans="2:10" s="175" customFormat="1" ht="24.95" customHeight="1">
      <c r="B69" s="244"/>
      <c r="C69" s="249"/>
      <c r="D69" s="79"/>
      <c r="E69" s="151">
        <v>0</v>
      </c>
      <c r="F69" s="151"/>
      <c r="G69" s="151"/>
      <c r="H69" s="247"/>
      <c r="J69" s="253">
        <f t="shared" si="2"/>
        <v>0</v>
      </c>
    </row>
    <row r="70" spans="2:10" s="240" customFormat="1" ht="24.95" customHeight="1">
      <c r="B70" s="241">
        <v>8</v>
      </c>
      <c r="C70" s="248" t="s">
        <v>161</v>
      </c>
      <c r="D70" s="220" t="s">
        <v>172</v>
      </c>
      <c r="E70" s="151"/>
      <c r="F70" s="222">
        <f>SUM(E71:E77)</f>
        <v>5840</v>
      </c>
      <c r="G70" s="222"/>
      <c r="H70" s="236">
        <f>+G70-F70</f>
        <v>-5840</v>
      </c>
      <c r="J70" s="253">
        <f t="shared" si="2"/>
        <v>-11680</v>
      </c>
    </row>
    <row r="71" spans="2:10" s="175" customFormat="1" ht="24.95" customHeight="1">
      <c r="B71" s="244"/>
      <c r="C71" s="249"/>
      <c r="D71" s="79" t="s">
        <v>135</v>
      </c>
      <c r="E71" s="151">
        <v>2000</v>
      </c>
      <c r="F71" s="151"/>
      <c r="G71" s="151"/>
      <c r="H71" s="247"/>
      <c r="J71" s="253">
        <f t="shared" si="2"/>
        <v>0</v>
      </c>
    </row>
    <row r="72" spans="2:10" s="175" customFormat="1" ht="24.95" customHeight="1">
      <c r="B72" s="244"/>
      <c r="C72" s="249"/>
      <c r="D72" s="79" t="s">
        <v>136</v>
      </c>
      <c r="E72" s="151">
        <v>3240</v>
      </c>
      <c r="F72" s="151"/>
      <c r="G72" s="151"/>
      <c r="H72" s="247"/>
      <c r="J72" s="253">
        <f t="shared" si="2"/>
        <v>0</v>
      </c>
    </row>
    <row r="73" spans="2:10" s="175" customFormat="1" ht="24.95" customHeight="1">
      <c r="B73" s="244"/>
      <c r="C73" s="249"/>
      <c r="D73" s="79" t="s">
        <v>242</v>
      </c>
      <c r="E73" s="151">
        <v>600</v>
      </c>
      <c r="F73" s="151"/>
      <c r="G73" s="151"/>
      <c r="H73" s="247"/>
      <c r="J73" s="253">
        <f t="shared" si="2"/>
        <v>0</v>
      </c>
    </row>
    <row r="74" spans="2:10" s="175" customFormat="1" ht="24.95" customHeight="1">
      <c r="B74" s="244"/>
      <c r="C74" s="249"/>
      <c r="D74" s="79" t="s">
        <v>141</v>
      </c>
      <c r="E74" s="151">
        <v>0</v>
      </c>
      <c r="F74" s="151"/>
      <c r="G74" s="151"/>
      <c r="H74" s="247"/>
      <c r="J74" s="253">
        <f t="shared" si="2"/>
        <v>0</v>
      </c>
    </row>
    <row r="75" spans="2:10" s="175" customFormat="1" ht="24.95" customHeight="1">
      <c r="B75" s="244"/>
      <c r="C75" s="249"/>
      <c r="D75" s="79" t="s">
        <v>132</v>
      </c>
      <c r="E75" s="151">
        <v>0</v>
      </c>
      <c r="F75" s="151"/>
      <c r="G75" s="151"/>
      <c r="H75" s="247"/>
      <c r="J75" s="253">
        <f t="shared" si="2"/>
        <v>0</v>
      </c>
    </row>
    <row r="76" spans="2:10" s="175" customFormat="1" ht="24.95" customHeight="1">
      <c r="B76" s="244"/>
      <c r="C76" s="249"/>
      <c r="D76" s="79" t="s">
        <v>133</v>
      </c>
      <c r="E76" s="151">
        <v>0</v>
      </c>
      <c r="F76" s="151"/>
      <c r="G76" s="151"/>
      <c r="H76" s="247"/>
      <c r="J76" s="253">
        <f t="shared" si="2"/>
        <v>0</v>
      </c>
    </row>
    <row r="77" spans="2:10" s="175" customFormat="1" ht="24.95" customHeight="1">
      <c r="B77" s="244"/>
      <c r="C77" s="249"/>
      <c r="D77" s="79"/>
      <c r="E77" s="151">
        <v>0</v>
      </c>
      <c r="F77" s="151"/>
      <c r="G77" s="151"/>
      <c r="H77" s="247"/>
      <c r="J77" s="253">
        <f t="shared" si="2"/>
        <v>0</v>
      </c>
    </row>
    <row r="78" spans="2:10" s="240" customFormat="1" ht="39.950000000000003" customHeight="1">
      <c r="B78" s="241">
        <v>9</v>
      </c>
      <c r="C78" s="248" t="s">
        <v>187</v>
      </c>
      <c r="D78" s="220" t="s">
        <v>173</v>
      </c>
      <c r="E78" s="151"/>
      <c r="F78" s="222">
        <f>SUM(E79:E81)</f>
        <v>0</v>
      </c>
      <c r="G78" s="222"/>
      <c r="H78" s="236">
        <f>+G78-F78</f>
        <v>0</v>
      </c>
      <c r="J78" s="253">
        <f t="shared" si="2"/>
        <v>0</v>
      </c>
    </row>
    <row r="79" spans="2:10" s="175" customFormat="1" ht="24.95" customHeight="1">
      <c r="B79" s="244"/>
      <c r="C79" s="249"/>
      <c r="D79" s="79" t="s">
        <v>137</v>
      </c>
      <c r="E79" s="151">
        <v>0</v>
      </c>
      <c r="F79" s="151"/>
      <c r="G79" s="151"/>
      <c r="H79" s="247"/>
      <c r="J79" s="253">
        <f t="shared" si="2"/>
        <v>0</v>
      </c>
    </row>
    <row r="80" spans="2:10" s="175" customFormat="1" ht="24.95" customHeight="1">
      <c r="B80" s="244"/>
      <c r="C80" s="249"/>
      <c r="D80" s="79" t="s">
        <v>138</v>
      </c>
      <c r="E80" s="151">
        <v>0</v>
      </c>
      <c r="F80" s="151"/>
      <c r="G80" s="151"/>
      <c r="H80" s="247"/>
      <c r="J80" s="253">
        <f t="shared" si="2"/>
        <v>0</v>
      </c>
    </row>
    <row r="81" spans="2:10" s="175" customFormat="1" ht="24.95" customHeight="1">
      <c r="B81" s="244"/>
      <c r="C81" s="249"/>
      <c r="D81" s="79" t="s">
        <v>143</v>
      </c>
      <c r="E81" s="151">
        <v>0</v>
      </c>
      <c r="F81" s="151"/>
      <c r="G81" s="151"/>
      <c r="H81" s="247"/>
      <c r="J81" s="253">
        <f t="shared" si="2"/>
        <v>0</v>
      </c>
    </row>
    <row r="82" spans="2:10" s="240" customFormat="1" ht="42.75" customHeight="1">
      <c r="B82" s="241">
        <v>10</v>
      </c>
      <c r="C82" s="248" t="s">
        <v>163</v>
      </c>
      <c r="D82" s="220" t="s">
        <v>174</v>
      </c>
      <c r="E82" s="151"/>
      <c r="F82" s="222">
        <f>SUM(E83:E87)</f>
        <v>5960</v>
      </c>
      <c r="G82" s="222"/>
      <c r="H82" s="236">
        <f>+G82-F82</f>
        <v>-5960</v>
      </c>
      <c r="J82" s="253">
        <f t="shared" si="2"/>
        <v>-11920</v>
      </c>
    </row>
    <row r="83" spans="2:10" s="175" customFormat="1" ht="24.95" customHeight="1">
      <c r="B83" s="244"/>
      <c r="C83" s="249"/>
      <c r="D83" s="79" t="s">
        <v>139</v>
      </c>
      <c r="E83" s="256">
        <v>960</v>
      </c>
      <c r="F83" s="151"/>
      <c r="G83" s="151"/>
      <c r="H83" s="247"/>
      <c r="J83" s="253">
        <f t="shared" si="2"/>
        <v>0</v>
      </c>
    </row>
    <row r="84" spans="2:10" s="175" customFormat="1" ht="24.95" customHeight="1">
      <c r="B84" s="244"/>
      <c r="C84" s="249"/>
      <c r="D84" s="79" t="s">
        <v>144</v>
      </c>
      <c r="E84" s="256">
        <v>0</v>
      </c>
      <c r="F84" s="151"/>
      <c r="G84" s="151"/>
      <c r="H84" s="247"/>
      <c r="J84" s="253">
        <f t="shared" si="2"/>
        <v>0</v>
      </c>
    </row>
    <row r="85" spans="2:10" s="175" customFormat="1" ht="24.95" customHeight="1">
      <c r="B85" s="244"/>
      <c r="C85" s="249"/>
      <c r="D85" s="79" t="s">
        <v>133</v>
      </c>
      <c r="E85" s="151">
        <v>0</v>
      </c>
      <c r="F85" s="151"/>
      <c r="G85" s="151"/>
      <c r="H85" s="247"/>
      <c r="J85" s="253">
        <f t="shared" si="2"/>
        <v>0</v>
      </c>
    </row>
    <row r="86" spans="2:10" s="175" customFormat="1" ht="24.95" customHeight="1">
      <c r="B86" s="244"/>
      <c r="C86" s="249"/>
      <c r="D86" s="79" t="s">
        <v>141</v>
      </c>
      <c r="E86" s="151">
        <v>0</v>
      </c>
      <c r="F86" s="151"/>
      <c r="G86" s="151"/>
      <c r="H86" s="247"/>
      <c r="J86" s="253">
        <f t="shared" si="2"/>
        <v>0</v>
      </c>
    </row>
    <row r="87" spans="2:10" s="175" customFormat="1" ht="24.95" customHeight="1">
      <c r="B87" s="244"/>
      <c r="C87" s="249"/>
      <c r="D87" s="79" t="s">
        <v>256</v>
      </c>
      <c r="E87" s="151">
        <v>5000</v>
      </c>
      <c r="F87" s="151"/>
      <c r="G87" s="151"/>
      <c r="H87" s="247"/>
      <c r="J87" s="253">
        <f t="shared" si="2"/>
        <v>0</v>
      </c>
    </row>
    <row r="88" spans="2:10" s="240" customFormat="1" ht="60.75" customHeight="1">
      <c r="B88" s="241">
        <v>11</v>
      </c>
      <c r="C88" s="248" t="s">
        <v>164</v>
      </c>
      <c r="D88" s="220" t="s">
        <v>175</v>
      </c>
      <c r="E88" s="151"/>
      <c r="F88" s="222">
        <f>SUM(E89:E91)</f>
        <v>0</v>
      </c>
      <c r="G88" s="222"/>
      <c r="H88" s="236">
        <f>+G88-F88</f>
        <v>0</v>
      </c>
      <c r="J88" s="254">
        <f t="shared" si="2"/>
        <v>0</v>
      </c>
    </row>
    <row r="89" spans="2:10" s="175" customFormat="1" ht="24.95" customHeight="1">
      <c r="B89" s="244"/>
      <c r="C89" s="249"/>
      <c r="D89" s="79" t="s">
        <v>140</v>
      </c>
      <c r="E89" s="151">
        <v>0</v>
      </c>
      <c r="F89" s="151"/>
      <c r="G89" s="151"/>
      <c r="H89" s="247"/>
      <c r="J89" s="253">
        <f t="shared" si="2"/>
        <v>0</v>
      </c>
    </row>
    <row r="90" spans="2:10" s="175" customFormat="1" ht="24.95" customHeight="1">
      <c r="B90" s="244"/>
      <c r="C90" s="249"/>
      <c r="D90" s="79" t="s">
        <v>145</v>
      </c>
      <c r="E90" s="151">
        <v>0</v>
      </c>
      <c r="F90" s="151"/>
      <c r="G90" s="151"/>
      <c r="H90" s="247"/>
      <c r="J90" s="253">
        <f t="shared" si="2"/>
        <v>0</v>
      </c>
    </row>
    <row r="91" spans="2:10" s="175" customFormat="1" ht="24.95" customHeight="1">
      <c r="B91" s="244"/>
      <c r="C91" s="249"/>
      <c r="D91" s="79"/>
      <c r="E91" s="151">
        <v>0</v>
      </c>
      <c r="F91" s="151"/>
      <c r="G91" s="151"/>
      <c r="H91" s="247"/>
      <c r="J91" s="253">
        <f t="shared" si="2"/>
        <v>0</v>
      </c>
    </row>
    <row r="92" spans="2:10" s="240" customFormat="1" ht="45" customHeight="1">
      <c r="B92" s="241">
        <v>5</v>
      </c>
      <c r="C92" s="248" t="s">
        <v>199</v>
      </c>
      <c r="D92" s="220" t="s">
        <v>176</v>
      </c>
      <c r="E92" s="151"/>
      <c r="F92" s="222">
        <f>SUM(E93:E96)</f>
        <v>0</v>
      </c>
      <c r="G92" s="222"/>
      <c r="H92" s="236">
        <f>+G92-F92</f>
        <v>0</v>
      </c>
      <c r="J92" s="253">
        <f t="shared" si="2"/>
        <v>0</v>
      </c>
    </row>
    <row r="93" spans="2:10" s="175" customFormat="1" ht="24.95" customHeight="1">
      <c r="B93" s="244"/>
      <c r="C93" s="249"/>
      <c r="D93" s="79" t="s">
        <v>245</v>
      </c>
      <c r="E93" s="151">
        <v>0</v>
      </c>
      <c r="F93" s="151"/>
      <c r="G93" s="151"/>
      <c r="H93" s="247"/>
      <c r="J93" s="253">
        <f t="shared" si="2"/>
        <v>0</v>
      </c>
    </row>
    <row r="94" spans="2:10" s="175" customFormat="1" ht="24.95" customHeight="1">
      <c r="B94" s="244"/>
      <c r="C94" s="249"/>
      <c r="D94" s="79"/>
      <c r="E94" s="151">
        <v>0</v>
      </c>
      <c r="F94" s="151"/>
      <c r="G94" s="151"/>
      <c r="H94" s="247"/>
      <c r="J94" s="253">
        <f t="shared" si="2"/>
        <v>0</v>
      </c>
    </row>
    <row r="95" spans="2:10" s="175" customFormat="1" ht="24.95" customHeight="1">
      <c r="B95" s="244"/>
      <c r="C95" s="249"/>
      <c r="D95" s="79"/>
      <c r="E95" s="151">
        <v>0</v>
      </c>
      <c r="F95" s="151"/>
      <c r="G95" s="151"/>
      <c r="H95" s="247"/>
      <c r="J95" s="253">
        <f t="shared" si="2"/>
        <v>0</v>
      </c>
    </row>
    <row r="96" spans="2:10" s="175" customFormat="1" ht="24.95" customHeight="1">
      <c r="B96" s="244"/>
      <c r="C96" s="249"/>
      <c r="D96" s="79"/>
      <c r="E96" s="151">
        <v>0</v>
      </c>
      <c r="F96" s="151"/>
      <c r="G96" s="151"/>
      <c r="H96" s="247"/>
      <c r="J96" s="253">
        <f t="shared" si="2"/>
        <v>0</v>
      </c>
    </row>
    <row r="97" spans="2:10" s="240" customFormat="1" ht="45" customHeight="1">
      <c r="B97" s="241">
        <v>5</v>
      </c>
      <c r="C97" s="248" t="s">
        <v>177</v>
      </c>
      <c r="D97" s="220" t="s">
        <v>183</v>
      </c>
      <c r="E97" s="151"/>
      <c r="F97" s="222">
        <f>SUM(E98:E101)</f>
        <v>0</v>
      </c>
      <c r="G97" s="222"/>
      <c r="H97" s="236">
        <f>+G97-F97</f>
        <v>0</v>
      </c>
      <c r="J97" s="253">
        <f t="shared" ref="J97:J102" si="3">+H97-F97</f>
        <v>0</v>
      </c>
    </row>
    <row r="98" spans="2:10" s="175" customFormat="1" ht="24.95" customHeight="1">
      <c r="B98" s="244"/>
      <c r="C98" s="249"/>
      <c r="D98" s="79" t="s">
        <v>132</v>
      </c>
      <c r="E98" s="151">
        <v>0</v>
      </c>
      <c r="F98" s="151"/>
      <c r="G98" s="151"/>
      <c r="H98" s="247"/>
      <c r="J98" s="253">
        <f t="shared" si="3"/>
        <v>0</v>
      </c>
    </row>
    <row r="99" spans="2:10" s="175" customFormat="1" ht="24.95" customHeight="1">
      <c r="B99" s="244"/>
      <c r="C99" s="249"/>
      <c r="D99" s="79" t="s">
        <v>133</v>
      </c>
      <c r="E99" s="151">
        <v>0</v>
      </c>
      <c r="F99" s="151"/>
      <c r="G99" s="151"/>
      <c r="H99" s="247"/>
      <c r="J99" s="253">
        <f t="shared" si="3"/>
        <v>0</v>
      </c>
    </row>
    <row r="100" spans="2:10" s="175" customFormat="1" ht="24.95" customHeight="1">
      <c r="B100" s="244"/>
      <c r="C100" s="249"/>
      <c r="D100" s="79" t="s">
        <v>246</v>
      </c>
      <c r="E100" s="256">
        <v>0</v>
      </c>
      <c r="F100" s="151"/>
      <c r="G100" s="151"/>
      <c r="H100" s="247"/>
      <c r="J100" s="253">
        <f t="shared" si="3"/>
        <v>0</v>
      </c>
    </row>
    <row r="101" spans="2:10" s="175" customFormat="1" ht="24.95" customHeight="1">
      <c r="B101" s="244"/>
      <c r="C101" s="249"/>
      <c r="D101" s="79"/>
      <c r="E101" s="151">
        <v>0</v>
      </c>
      <c r="F101" s="151"/>
      <c r="G101" s="151"/>
      <c r="H101" s="247"/>
      <c r="J101" s="253">
        <f t="shared" si="3"/>
        <v>0</v>
      </c>
    </row>
    <row r="102" spans="2:10" s="240" customFormat="1" ht="60" customHeight="1">
      <c r="B102" s="241">
        <v>12</v>
      </c>
      <c r="C102" s="248" t="s">
        <v>179</v>
      </c>
      <c r="D102" s="220" t="s">
        <v>184</v>
      </c>
      <c r="E102" s="151"/>
      <c r="F102" s="222">
        <f>SUM(E103:E107)</f>
        <v>11297.5</v>
      </c>
      <c r="G102" s="222"/>
      <c r="H102" s="236">
        <f>+G102-F102</f>
        <v>-11297.5</v>
      </c>
      <c r="J102" s="254">
        <f t="shared" si="3"/>
        <v>-22595</v>
      </c>
    </row>
    <row r="103" spans="2:10" s="240" customFormat="1" ht="24.95" customHeight="1">
      <c r="B103" s="241"/>
      <c r="C103" s="248"/>
      <c r="D103" s="79" t="s">
        <v>146</v>
      </c>
      <c r="E103" s="151">
        <f>7247.5+4050</f>
        <v>11297.5</v>
      </c>
      <c r="F103" s="222"/>
      <c r="G103" s="222"/>
      <c r="H103" s="236"/>
      <c r="J103" s="253"/>
    </row>
    <row r="104" spans="2:10" s="240" customFormat="1" ht="24.95" customHeight="1">
      <c r="B104" s="241"/>
      <c r="C104" s="248"/>
      <c r="D104" s="79" t="s">
        <v>248</v>
      </c>
      <c r="E104" s="151">
        <v>0</v>
      </c>
      <c r="F104" s="222"/>
      <c r="G104" s="222"/>
      <c r="H104" s="236"/>
      <c r="J104" s="253"/>
    </row>
    <row r="105" spans="2:10" s="240" customFormat="1" ht="24.95" customHeight="1">
      <c r="B105" s="241"/>
      <c r="C105" s="248"/>
      <c r="D105" s="79" t="s">
        <v>249</v>
      </c>
      <c r="E105" s="151">
        <v>0</v>
      </c>
      <c r="F105" s="222"/>
      <c r="G105" s="222"/>
      <c r="H105" s="236"/>
      <c r="J105" s="253"/>
    </row>
    <row r="106" spans="2:10" s="240" customFormat="1" ht="24.95" customHeight="1">
      <c r="B106" s="241"/>
      <c r="C106" s="248"/>
      <c r="D106" s="79" t="s">
        <v>250</v>
      </c>
      <c r="E106" s="151">
        <v>0</v>
      </c>
      <c r="F106" s="222"/>
      <c r="G106" s="222"/>
      <c r="H106" s="236"/>
      <c r="J106" s="253"/>
    </row>
    <row r="107" spans="2:10" s="240" customFormat="1" ht="24.95" customHeight="1">
      <c r="B107" s="241"/>
      <c r="C107" s="248"/>
      <c r="D107" s="79"/>
      <c r="E107" s="151">
        <v>0</v>
      </c>
      <c r="F107" s="222"/>
      <c r="G107" s="222"/>
      <c r="H107" s="236"/>
      <c r="J107" s="253"/>
    </row>
    <row r="108" spans="2:10" s="240" customFormat="1" ht="54" customHeight="1">
      <c r="B108" s="241">
        <v>13</v>
      </c>
      <c r="C108" s="248" t="s">
        <v>180</v>
      </c>
      <c r="D108" s="220" t="s">
        <v>185</v>
      </c>
      <c r="E108" s="151"/>
      <c r="F108" s="222">
        <f>SUM(E109:E112)</f>
        <v>2486.15</v>
      </c>
      <c r="G108" s="222"/>
      <c r="H108" s="236">
        <f>+G108-F108</f>
        <v>-2486.15</v>
      </c>
      <c r="J108" s="253">
        <f>+H108-F108</f>
        <v>-4972.3</v>
      </c>
    </row>
    <row r="109" spans="2:10" s="175" customFormat="1" ht="24.95" customHeight="1">
      <c r="B109" s="244"/>
      <c r="C109" s="199"/>
      <c r="D109" s="79" t="s">
        <v>247</v>
      </c>
      <c r="E109" s="151">
        <v>550.15</v>
      </c>
      <c r="F109" s="151"/>
      <c r="G109" s="151"/>
      <c r="H109" s="247"/>
      <c r="J109" s="253">
        <f>+H109-F109</f>
        <v>0</v>
      </c>
    </row>
    <row r="110" spans="2:10" s="175" customFormat="1" ht="24.95" customHeight="1">
      <c r="B110" s="244"/>
      <c r="C110" s="199"/>
      <c r="D110" s="79" t="s">
        <v>133</v>
      </c>
      <c r="E110" s="151">
        <v>0</v>
      </c>
      <c r="F110" s="151"/>
      <c r="G110" s="151"/>
      <c r="H110" s="247"/>
      <c r="J110" s="253"/>
    </row>
    <row r="111" spans="2:10" s="175" customFormat="1" ht="24.95" customHeight="1">
      <c r="B111" s="244"/>
      <c r="C111" s="199"/>
      <c r="D111" s="79" t="s">
        <v>264</v>
      </c>
      <c r="E111" s="151">
        <v>1936</v>
      </c>
      <c r="F111" s="151"/>
      <c r="G111" s="151"/>
      <c r="H111" s="247"/>
      <c r="J111" s="253"/>
    </row>
    <row r="112" spans="2:10" s="175" customFormat="1" ht="24.95" customHeight="1">
      <c r="B112" s="244"/>
      <c r="C112" s="199"/>
      <c r="D112" s="79"/>
      <c r="E112" s="151">
        <v>0</v>
      </c>
      <c r="F112" s="151"/>
      <c r="G112" s="151"/>
      <c r="H112" s="247"/>
      <c r="J112" s="253"/>
    </row>
    <row r="113" spans="2:10" s="240" customFormat="1" ht="30" customHeight="1">
      <c r="B113" s="241"/>
      <c r="C113" s="610" t="s">
        <v>110</v>
      </c>
      <c r="D113" s="611"/>
      <c r="E113" s="257"/>
      <c r="F113" s="222"/>
      <c r="G113" s="222"/>
      <c r="H113" s="236"/>
      <c r="J113" s="253">
        <f>+H113-F113</f>
        <v>0</v>
      </c>
    </row>
    <row r="114" spans="2:10" s="240" customFormat="1" ht="60" customHeight="1">
      <c r="B114" s="241">
        <v>34</v>
      </c>
      <c r="C114" s="223" t="s">
        <v>112</v>
      </c>
      <c r="D114" s="220" t="s">
        <v>251</v>
      </c>
      <c r="E114" s="151"/>
      <c r="F114" s="222"/>
      <c r="G114" s="222"/>
      <c r="H114" s="236">
        <f>+G114-F114</f>
        <v>0</v>
      </c>
      <c r="J114" s="253">
        <f>+H114-F114</f>
        <v>0</v>
      </c>
    </row>
    <row r="115" spans="2:10" ht="30" customHeight="1">
      <c r="B115" s="603" t="s">
        <v>252</v>
      </c>
      <c r="C115" s="603"/>
      <c r="D115" s="603"/>
      <c r="E115" s="229"/>
      <c r="F115" s="156">
        <f>SUM(F22:F114)</f>
        <v>65660.25</v>
      </c>
      <c r="G115" s="156"/>
      <c r="H115" s="237">
        <f>SUM(H12:H114)</f>
        <v>-61975.250000000007</v>
      </c>
    </row>
    <row r="116" spans="2:10" ht="24" customHeight="1"/>
    <row r="117" spans="2:10" ht="35.1" customHeight="1">
      <c r="F117" s="239">
        <v>63573.85</v>
      </c>
      <c r="G117" s="239"/>
      <c r="H117" s="219" t="s">
        <v>64</v>
      </c>
    </row>
    <row r="118" spans="2:10" ht="35.1" customHeight="1">
      <c r="F118" s="69">
        <f>+F117-F115</f>
        <v>-2086.4000000000015</v>
      </c>
      <c r="G118" s="69"/>
    </row>
  </sheetData>
  <mergeCells count="6">
    <mergeCell ref="B115:D115"/>
    <mergeCell ref="B4:H4"/>
    <mergeCell ref="B9:H9"/>
    <mergeCell ref="C11:D11"/>
    <mergeCell ref="C38:D38"/>
    <mergeCell ref="C113:D113"/>
  </mergeCells>
  <printOptions horizontalCentered="1"/>
  <pageMargins left="0.21" right="0.19685039370078741" top="0.35433070866141736" bottom="0.19685039370078741" header="0.31496062992125984" footer="0.2"/>
  <pageSetup scale="64" orientation="landscape" horizontalDpi="4294967294" verticalDpi="72" r:id="rId1"/>
  <rowBreaks count="1" manualBreakCount="1">
    <brk id="37" max="8" man="1"/>
  </rowBreak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tabColor rgb="FFFF0000"/>
  </sheetPr>
  <dimension ref="A2:R132"/>
  <sheetViews>
    <sheetView view="pageBreakPreview" zoomScale="130" zoomScaleNormal="160" zoomScaleSheetLayoutView="130" workbookViewId="0">
      <selection activeCell="E13" sqref="E13"/>
    </sheetView>
  </sheetViews>
  <sheetFormatPr baseColWidth="10" defaultRowHeight="14.25"/>
  <cols>
    <col min="1" max="1" width="7.85546875" style="350" customWidth="1"/>
    <col min="2" max="2" width="13.85546875" style="350" customWidth="1"/>
    <col min="3" max="5" width="16" style="350" customWidth="1"/>
    <col min="6" max="6" width="0.85546875" style="350" customWidth="1"/>
    <col min="7" max="7" width="12.5703125" style="350" bestFit="1" customWidth="1"/>
    <col min="8" max="9" width="12.7109375" style="350" bestFit="1" customWidth="1"/>
    <col min="10" max="10" width="15" style="350" bestFit="1" customWidth="1"/>
    <col min="11" max="13" width="11.5703125" style="350" bestFit="1" customWidth="1"/>
    <col min="14" max="14" width="12.140625" style="350" bestFit="1" customWidth="1"/>
    <col min="15" max="15" width="13.42578125" style="350" customWidth="1"/>
    <col min="16" max="16384" width="11.42578125" style="350"/>
  </cols>
  <sheetData>
    <row r="2" spans="1:10" ht="22.5">
      <c r="A2" s="612" t="s">
        <v>385</v>
      </c>
      <c r="B2" s="612"/>
      <c r="C2" s="612"/>
      <c r="D2" s="612"/>
      <c r="E2" s="612"/>
      <c r="G2" s="613" t="s">
        <v>387</v>
      </c>
      <c r="H2" s="613"/>
      <c r="I2" s="613"/>
      <c r="J2" s="613"/>
    </row>
    <row r="3" spans="1:10" ht="10.5" customHeight="1"/>
    <row r="4" spans="1:10" ht="31.5">
      <c r="A4" s="368" t="s">
        <v>381</v>
      </c>
      <c r="B4" s="351" t="s">
        <v>12</v>
      </c>
      <c r="C4" s="352" t="s">
        <v>373</v>
      </c>
      <c r="D4" s="352" t="s">
        <v>374</v>
      </c>
      <c r="E4" s="352" t="s">
        <v>375</v>
      </c>
      <c r="G4" s="365">
        <v>1</v>
      </c>
      <c r="H4" s="365">
        <v>5</v>
      </c>
      <c r="I4" s="365">
        <v>10</v>
      </c>
      <c r="J4" s="365">
        <v>20</v>
      </c>
    </row>
    <row r="5" spans="1:10" ht="35.1" customHeight="1">
      <c r="A5" s="360">
        <v>29</v>
      </c>
      <c r="B5" s="353" t="s">
        <v>372</v>
      </c>
      <c r="C5" s="354">
        <v>800</v>
      </c>
      <c r="D5" s="354">
        <f>ROUND((C5*0.1),2)</f>
        <v>80</v>
      </c>
      <c r="E5" s="354">
        <f>+C5-D5</f>
        <v>720</v>
      </c>
      <c r="G5" s="359">
        <v>110</v>
      </c>
      <c r="H5" s="359"/>
      <c r="I5" s="359">
        <v>5</v>
      </c>
      <c r="J5" s="359">
        <v>28</v>
      </c>
    </row>
    <row r="6" spans="1:10" ht="35.1" customHeight="1">
      <c r="A6" s="360">
        <v>22</v>
      </c>
      <c r="B6" s="353" t="s">
        <v>376</v>
      </c>
      <c r="C6" s="354">
        <v>593.33000000000004</v>
      </c>
      <c r="D6" s="354">
        <f t="shared" ref="D6:D12" si="0">ROUND((C6*0.1),2)</f>
        <v>59.33</v>
      </c>
      <c r="E6" s="354">
        <f t="shared" ref="E6:E12" si="1">+C6-D6</f>
        <v>534</v>
      </c>
      <c r="G6" s="359">
        <v>84</v>
      </c>
      <c r="H6" s="359"/>
      <c r="I6" s="359">
        <v>1</v>
      </c>
      <c r="J6" s="359">
        <v>22</v>
      </c>
    </row>
    <row r="7" spans="1:10" ht="35.1" customHeight="1">
      <c r="A7" s="360">
        <v>8</v>
      </c>
      <c r="B7" s="353" t="s">
        <v>377</v>
      </c>
      <c r="C7" s="354">
        <v>293.33</v>
      </c>
      <c r="D7" s="354">
        <f t="shared" si="0"/>
        <v>29.33</v>
      </c>
      <c r="E7" s="354">
        <f>+C7-D7</f>
        <v>264</v>
      </c>
      <c r="G7" s="359">
        <v>14</v>
      </c>
      <c r="H7" s="359"/>
      <c r="I7" s="359">
        <v>7</v>
      </c>
      <c r="J7" s="359">
        <v>9</v>
      </c>
    </row>
    <row r="8" spans="1:10" ht="35.1" customHeight="1">
      <c r="A8" s="360">
        <v>12</v>
      </c>
      <c r="B8" s="353" t="s">
        <v>378</v>
      </c>
      <c r="C8" s="354">
        <v>435.56</v>
      </c>
      <c r="D8" s="354">
        <f t="shared" si="0"/>
        <v>43.56</v>
      </c>
      <c r="E8" s="354">
        <f>+C8-D8</f>
        <v>392</v>
      </c>
      <c r="G8" s="359">
        <v>22</v>
      </c>
      <c r="H8" s="359"/>
      <c r="I8" s="359">
        <v>11</v>
      </c>
      <c r="J8" s="359">
        <v>13</v>
      </c>
    </row>
    <row r="9" spans="1:10" ht="35.1" customHeight="1">
      <c r="A9" s="360">
        <v>30</v>
      </c>
      <c r="B9" s="353" t="s">
        <v>379</v>
      </c>
      <c r="C9" s="354">
        <v>800</v>
      </c>
      <c r="D9" s="354">
        <f t="shared" si="0"/>
        <v>80</v>
      </c>
      <c r="E9" s="354">
        <f>+C9-D9</f>
        <v>720</v>
      </c>
      <c r="G9" s="359">
        <v>110</v>
      </c>
      <c r="H9" s="359">
        <v>2</v>
      </c>
      <c r="I9" s="359">
        <v>2</v>
      </c>
      <c r="J9" s="359">
        <v>29</v>
      </c>
    </row>
    <row r="10" spans="1:10" ht="35.1" customHeight="1">
      <c r="A10" s="360">
        <v>21</v>
      </c>
      <c r="B10" s="353" t="s">
        <v>382</v>
      </c>
      <c r="C10" s="354">
        <v>566.66999999999996</v>
      </c>
      <c r="D10" s="354">
        <f t="shared" si="0"/>
        <v>56.67</v>
      </c>
      <c r="E10" s="354">
        <f t="shared" si="1"/>
        <v>509.99999999999994</v>
      </c>
      <c r="G10" s="359">
        <v>80</v>
      </c>
      <c r="H10" s="359"/>
      <c r="I10" s="359">
        <v>1</v>
      </c>
      <c r="J10" s="359">
        <v>21</v>
      </c>
    </row>
    <row r="11" spans="1:10" ht="35.1" customHeight="1">
      <c r="A11" s="360">
        <v>14</v>
      </c>
      <c r="B11" s="353" t="s">
        <v>383</v>
      </c>
      <c r="C11" s="354">
        <v>506.67</v>
      </c>
      <c r="D11" s="354">
        <f t="shared" si="0"/>
        <v>50.67</v>
      </c>
      <c r="E11" s="354">
        <f t="shared" si="1"/>
        <v>456</v>
      </c>
      <c r="G11" s="359">
        <v>26</v>
      </c>
      <c r="H11" s="359"/>
      <c r="I11" s="359">
        <v>13</v>
      </c>
      <c r="J11" s="359">
        <v>15</v>
      </c>
    </row>
    <row r="12" spans="1:10" ht="35.1" customHeight="1">
      <c r="A12" s="360">
        <v>22</v>
      </c>
      <c r="B12" s="353" t="s">
        <v>384</v>
      </c>
      <c r="C12" s="354">
        <v>584.44000000000005</v>
      </c>
      <c r="D12" s="354">
        <f t="shared" si="0"/>
        <v>58.44</v>
      </c>
      <c r="E12" s="354">
        <f t="shared" si="1"/>
        <v>526</v>
      </c>
      <c r="G12" s="359">
        <v>81</v>
      </c>
      <c r="H12" s="359">
        <v>1</v>
      </c>
      <c r="I12" s="359">
        <v>2</v>
      </c>
      <c r="J12" s="359">
        <v>21</v>
      </c>
    </row>
    <row r="13" spans="1:10" ht="35.1" customHeight="1">
      <c r="A13" s="355">
        <f>SUM(A5:A12)</f>
        <v>158</v>
      </c>
      <c r="B13" s="355" t="s">
        <v>380</v>
      </c>
      <c r="C13" s="356">
        <f>SUM(C5:C12)</f>
        <v>4580</v>
      </c>
      <c r="D13" s="356">
        <f>SUM(D5:D12)</f>
        <v>458</v>
      </c>
      <c r="E13" s="356">
        <f>SUM(E5:E12)</f>
        <v>4122</v>
      </c>
      <c r="G13" s="361">
        <f>SUM(G5:G12)</f>
        <v>527</v>
      </c>
      <c r="H13" s="361">
        <f>SUM(H5:H12)</f>
        <v>3</v>
      </c>
      <c r="I13" s="361">
        <f>SUM(I5:I12)</f>
        <v>42</v>
      </c>
      <c r="J13" s="361">
        <f>SUM(J5:J12)</f>
        <v>158</v>
      </c>
    </row>
    <row r="15" spans="1:10" ht="35.1" customHeight="1">
      <c r="G15" s="369">
        <f>+G4*G13</f>
        <v>527</v>
      </c>
      <c r="H15" s="369">
        <f>+H4*H13</f>
        <v>15</v>
      </c>
      <c r="I15" s="369">
        <f>+I4*I13</f>
        <v>420</v>
      </c>
      <c r="J15" s="369">
        <f>+J4*J13</f>
        <v>3160</v>
      </c>
    </row>
    <row r="16" spans="1:10" ht="19.5" customHeight="1">
      <c r="I16" s="614">
        <f>SUM(G15:J15)</f>
        <v>4122</v>
      </c>
      <c r="J16" s="615"/>
    </row>
    <row r="17" spans="1:10">
      <c r="H17" s="366"/>
      <c r="I17" s="367"/>
      <c r="J17" s="358"/>
    </row>
    <row r="18" spans="1:10" ht="22.5">
      <c r="A18" s="612" t="s">
        <v>386</v>
      </c>
      <c r="B18" s="612"/>
      <c r="C18" s="612"/>
      <c r="D18" s="612"/>
      <c r="E18" s="612"/>
      <c r="G18" s="613" t="s">
        <v>387</v>
      </c>
      <c r="H18" s="613"/>
      <c r="I18" s="613"/>
      <c r="J18" s="613"/>
    </row>
    <row r="19" spans="1:10" ht="10.5" customHeight="1"/>
    <row r="20" spans="1:10" ht="31.5">
      <c r="A20" s="368" t="s">
        <v>381</v>
      </c>
      <c r="B20" s="351" t="s">
        <v>12</v>
      </c>
      <c r="C20" s="352" t="s">
        <v>373</v>
      </c>
      <c r="D20" s="352" t="s">
        <v>374</v>
      </c>
      <c r="E20" s="352" t="s">
        <v>375</v>
      </c>
      <c r="G20" s="365">
        <v>1</v>
      </c>
      <c r="H20" s="365">
        <v>5</v>
      </c>
      <c r="I20" s="365">
        <v>10</v>
      </c>
      <c r="J20" s="365">
        <v>20</v>
      </c>
    </row>
    <row r="21" spans="1:10" ht="35.1" customHeight="1">
      <c r="A21" s="360">
        <v>7</v>
      </c>
      <c r="B21" s="353" t="s">
        <v>372</v>
      </c>
      <c r="C21" s="354">
        <v>333.33</v>
      </c>
      <c r="D21" s="354">
        <f>ROUND((C21*0.1),2)</f>
        <v>33.33</v>
      </c>
      <c r="E21" s="354">
        <f>+C21-D21</f>
        <v>300</v>
      </c>
      <c r="G21" s="359">
        <v>15</v>
      </c>
      <c r="H21" s="359">
        <v>5</v>
      </c>
      <c r="I21" s="359">
        <v>6</v>
      </c>
      <c r="J21" s="359">
        <v>10</v>
      </c>
    </row>
    <row r="22" spans="1:10" ht="35.1" customHeight="1">
      <c r="A22" s="360">
        <v>7</v>
      </c>
      <c r="B22" s="353" t="s">
        <v>376</v>
      </c>
      <c r="C22" s="354">
        <v>442.22</v>
      </c>
      <c r="D22" s="354">
        <f>ROUND((C22*0.1),2)</f>
        <v>44.22</v>
      </c>
      <c r="E22" s="354">
        <f>+C22-D22</f>
        <v>398</v>
      </c>
      <c r="G22" s="359">
        <v>8</v>
      </c>
      <c r="H22" s="359">
        <v>6</v>
      </c>
      <c r="I22" s="359">
        <v>4</v>
      </c>
      <c r="J22" s="359">
        <v>16</v>
      </c>
    </row>
    <row r="23" spans="1:10" ht="35.1" customHeight="1">
      <c r="A23" s="360">
        <v>15</v>
      </c>
      <c r="B23" s="353" t="s">
        <v>377</v>
      </c>
      <c r="C23" s="354">
        <v>753.33</v>
      </c>
      <c r="D23" s="354">
        <f t="shared" ref="D23:D28" si="2">ROUND((C23*0.1),2)</f>
        <v>75.33</v>
      </c>
      <c r="E23" s="354">
        <f t="shared" ref="E23:E28" si="3">+C23-D23</f>
        <v>678</v>
      </c>
      <c r="G23" s="359">
        <v>28</v>
      </c>
      <c r="H23" s="359">
        <v>8</v>
      </c>
      <c r="I23" s="359">
        <v>9</v>
      </c>
      <c r="J23" s="359">
        <v>26</v>
      </c>
    </row>
    <row r="24" spans="1:10" ht="35.1" customHeight="1">
      <c r="A24" s="360">
        <v>12</v>
      </c>
      <c r="B24" s="353" t="s">
        <v>378</v>
      </c>
      <c r="C24" s="354">
        <v>744.44</v>
      </c>
      <c r="D24" s="354">
        <f t="shared" si="2"/>
        <v>74.44</v>
      </c>
      <c r="E24" s="354">
        <f t="shared" si="3"/>
        <v>670</v>
      </c>
      <c r="G24" s="359">
        <v>10</v>
      </c>
      <c r="H24" s="359">
        <v>10</v>
      </c>
      <c r="I24" s="359">
        <v>15</v>
      </c>
      <c r="J24" s="359">
        <v>23</v>
      </c>
    </row>
    <row r="25" spans="1:10" ht="35.1" hidden="1" customHeight="1">
      <c r="A25" s="360"/>
      <c r="B25" s="353" t="s">
        <v>379</v>
      </c>
      <c r="C25" s="354"/>
      <c r="D25" s="354">
        <f t="shared" si="2"/>
        <v>0</v>
      </c>
      <c r="E25" s="354">
        <f t="shared" si="3"/>
        <v>0</v>
      </c>
      <c r="G25" s="359"/>
      <c r="H25" s="359"/>
      <c r="I25" s="359"/>
      <c r="J25" s="359"/>
    </row>
    <row r="26" spans="1:10" ht="35.1" hidden="1" customHeight="1">
      <c r="A26" s="360"/>
      <c r="B26" s="353" t="s">
        <v>382</v>
      </c>
      <c r="C26" s="354"/>
      <c r="D26" s="354">
        <f t="shared" si="2"/>
        <v>0</v>
      </c>
      <c r="E26" s="354">
        <f t="shared" si="3"/>
        <v>0</v>
      </c>
      <c r="G26" s="359"/>
      <c r="H26" s="359"/>
      <c r="I26" s="359"/>
      <c r="J26" s="359"/>
    </row>
    <row r="27" spans="1:10" ht="35.1" hidden="1" customHeight="1">
      <c r="A27" s="360"/>
      <c r="B27" s="353" t="s">
        <v>383</v>
      </c>
      <c r="C27" s="354"/>
      <c r="D27" s="354">
        <f t="shared" si="2"/>
        <v>0</v>
      </c>
      <c r="E27" s="354">
        <f t="shared" si="3"/>
        <v>0</v>
      </c>
      <c r="G27" s="359"/>
      <c r="H27" s="359"/>
      <c r="I27" s="359"/>
      <c r="J27" s="359"/>
    </row>
    <row r="28" spans="1:10" ht="35.1" hidden="1" customHeight="1">
      <c r="A28" s="360"/>
      <c r="B28" s="353" t="s">
        <v>384</v>
      </c>
      <c r="C28" s="354"/>
      <c r="D28" s="354">
        <f t="shared" si="2"/>
        <v>0</v>
      </c>
      <c r="E28" s="354">
        <f t="shared" si="3"/>
        <v>0</v>
      </c>
      <c r="G28" s="359"/>
      <c r="H28" s="359"/>
      <c r="I28" s="359"/>
      <c r="J28" s="359"/>
    </row>
    <row r="29" spans="1:10" ht="35.1" customHeight="1">
      <c r="A29" s="355">
        <f>SUM(A21:A28)</f>
        <v>41</v>
      </c>
      <c r="B29" s="355" t="s">
        <v>380</v>
      </c>
      <c r="C29" s="356">
        <f>SUM(C21:C28)</f>
        <v>2273.3200000000002</v>
      </c>
      <c r="D29" s="356">
        <f>SUM(D21:D28)</f>
        <v>227.32</v>
      </c>
      <c r="E29" s="356">
        <f>SUM(E21:E28)</f>
        <v>2046</v>
      </c>
      <c r="G29" s="361">
        <f>SUM(G21:G28)</f>
        <v>61</v>
      </c>
      <c r="H29" s="361">
        <f>SUM(H21:H28)</f>
        <v>29</v>
      </c>
      <c r="I29" s="361">
        <f>SUM(I21:I28)</f>
        <v>34</v>
      </c>
      <c r="J29" s="361">
        <f>SUM(J21:J28)</f>
        <v>75</v>
      </c>
    </row>
    <row r="31" spans="1:10" ht="35.1" customHeight="1">
      <c r="G31" s="370">
        <f>+G20*G29</f>
        <v>61</v>
      </c>
      <c r="H31" s="370">
        <f>+H20*H29</f>
        <v>145</v>
      </c>
      <c r="I31" s="370">
        <f>+I20*I29</f>
        <v>340</v>
      </c>
      <c r="J31" s="370">
        <f>+J20*J29</f>
        <v>1500</v>
      </c>
    </row>
    <row r="32" spans="1:10" ht="35.1" customHeight="1">
      <c r="I32" s="616">
        <f>SUM(G31:J31)</f>
        <v>2046</v>
      </c>
      <c r="J32" s="617"/>
    </row>
    <row r="34" spans="1:15" ht="22.5">
      <c r="A34" s="612" t="s">
        <v>388</v>
      </c>
      <c r="B34" s="612"/>
      <c r="C34" s="612"/>
      <c r="D34" s="612"/>
      <c r="E34" s="612"/>
      <c r="G34" s="613" t="s">
        <v>387</v>
      </c>
      <c r="H34" s="613"/>
      <c r="I34" s="613"/>
      <c r="J34" s="613"/>
    </row>
    <row r="35" spans="1:15" ht="10.5" customHeight="1"/>
    <row r="36" spans="1:15" ht="31.5">
      <c r="A36" s="368" t="s">
        <v>381</v>
      </c>
      <c r="B36" s="351" t="s">
        <v>12</v>
      </c>
      <c r="C36" s="352" t="s">
        <v>373</v>
      </c>
      <c r="D36" s="352" t="s">
        <v>374</v>
      </c>
      <c r="E36" s="352" t="s">
        <v>375</v>
      </c>
      <c r="G36" s="365">
        <v>1</v>
      </c>
      <c r="H36" s="365">
        <v>5</v>
      </c>
      <c r="I36" s="365">
        <v>10</v>
      </c>
      <c r="J36" s="365">
        <v>20</v>
      </c>
    </row>
    <row r="37" spans="1:15" ht="35.1" customHeight="1">
      <c r="A37" s="360">
        <v>18</v>
      </c>
      <c r="B37" s="353" t="s">
        <v>372</v>
      </c>
      <c r="C37" s="354">
        <v>955.56</v>
      </c>
      <c r="D37" s="354">
        <f>ROUND((C37*0.1),2)</f>
        <v>95.56</v>
      </c>
      <c r="E37" s="354">
        <f>+C37-D37</f>
        <v>860</v>
      </c>
      <c r="G37" s="359">
        <v>45</v>
      </c>
      <c r="H37" s="359">
        <v>15</v>
      </c>
      <c r="I37" s="359"/>
      <c r="J37" s="359">
        <v>37</v>
      </c>
      <c r="K37" s="362">
        <f>+G37*G36</f>
        <v>45</v>
      </c>
      <c r="L37" s="362">
        <f>+H37*H36</f>
        <v>75</v>
      </c>
      <c r="M37" s="362">
        <f>+I37*I36</f>
        <v>0</v>
      </c>
      <c r="N37" s="362">
        <f>+J37*J36</f>
        <v>740</v>
      </c>
      <c r="O37" s="362">
        <f>SUM(K37:N37)</f>
        <v>860</v>
      </c>
    </row>
    <row r="38" spans="1:15" ht="35.1" customHeight="1">
      <c r="A38" s="360">
        <v>20</v>
      </c>
      <c r="B38" s="353" t="s">
        <v>376</v>
      </c>
      <c r="C38" s="354">
        <v>1080</v>
      </c>
      <c r="D38" s="354">
        <f>ROUND((C38*0.1),2)</f>
        <v>108</v>
      </c>
      <c r="E38" s="354">
        <f>+C38-D38</f>
        <v>972</v>
      </c>
      <c r="G38" s="359">
        <v>57</v>
      </c>
      <c r="H38" s="359">
        <v>21</v>
      </c>
      <c r="I38" s="359">
        <v>11</v>
      </c>
      <c r="J38" s="359">
        <v>35</v>
      </c>
      <c r="K38" s="362">
        <f>+G38*G36</f>
        <v>57</v>
      </c>
      <c r="L38" s="362">
        <f>+H38*H36</f>
        <v>105</v>
      </c>
      <c r="M38" s="362">
        <f>+I38*I36</f>
        <v>110</v>
      </c>
      <c r="N38" s="362">
        <f>+J38*J36</f>
        <v>700</v>
      </c>
      <c r="O38" s="362">
        <f>SUM(K38:N38)</f>
        <v>972</v>
      </c>
    </row>
    <row r="39" spans="1:15" ht="35.1" customHeight="1">
      <c r="A39" s="360">
        <v>15</v>
      </c>
      <c r="B39" s="353" t="s">
        <v>377</v>
      </c>
      <c r="C39" s="354">
        <v>795.56</v>
      </c>
      <c r="D39" s="354">
        <f t="shared" ref="D39:D44" si="4">ROUND((C39*0.1),2)</f>
        <v>79.56</v>
      </c>
      <c r="E39" s="354">
        <f t="shared" ref="E39:E44" si="5">+C39-D39</f>
        <v>716</v>
      </c>
      <c r="G39" s="359">
        <v>36</v>
      </c>
      <c r="H39" s="359">
        <v>12</v>
      </c>
      <c r="I39" s="359"/>
      <c r="J39" s="359">
        <v>31</v>
      </c>
      <c r="K39" s="362">
        <f>+G39*G36</f>
        <v>36</v>
      </c>
      <c r="L39" s="362">
        <f>+H39*H36</f>
        <v>60</v>
      </c>
      <c r="M39" s="362">
        <f>+I39*I36</f>
        <v>0</v>
      </c>
      <c r="N39" s="362">
        <f>+J39*J36</f>
        <v>620</v>
      </c>
      <c r="O39" s="362">
        <f>SUM(K39:N39)</f>
        <v>716</v>
      </c>
    </row>
    <row r="40" spans="1:15" ht="24.95" hidden="1" customHeight="1">
      <c r="A40" s="360"/>
      <c r="B40" s="353" t="s">
        <v>378</v>
      </c>
      <c r="C40" s="354"/>
      <c r="D40" s="354">
        <f t="shared" si="4"/>
        <v>0</v>
      </c>
      <c r="E40" s="354">
        <f t="shared" si="5"/>
        <v>0</v>
      </c>
      <c r="G40" s="359"/>
      <c r="H40" s="359"/>
      <c r="I40" s="359"/>
      <c r="J40" s="359"/>
    </row>
    <row r="41" spans="1:15" ht="24.95" hidden="1" customHeight="1">
      <c r="A41" s="360"/>
      <c r="B41" s="353" t="s">
        <v>379</v>
      </c>
      <c r="C41" s="354"/>
      <c r="D41" s="354">
        <f t="shared" si="4"/>
        <v>0</v>
      </c>
      <c r="E41" s="354">
        <f t="shared" si="5"/>
        <v>0</v>
      </c>
      <c r="G41" s="359"/>
      <c r="H41" s="359"/>
      <c r="I41" s="359"/>
      <c r="J41" s="359"/>
    </row>
    <row r="42" spans="1:15" ht="24.95" hidden="1" customHeight="1">
      <c r="A42" s="360"/>
      <c r="B42" s="353" t="s">
        <v>382</v>
      </c>
      <c r="C42" s="354"/>
      <c r="D42" s="354">
        <f t="shared" si="4"/>
        <v>0</v>
      </c>
      <c r="E42" s="354">
        <f t="shared" si="5"/>
        <v>0</v>
      </c>
      <c r="G42" s="359"/>
      <c r="H42" s="359"/>
      <c r="I42" s="359"/>
      <c r="J42" s="359"/>
    </row>
    <row r="43" spans="1:15" ht="24.95" hidden="1" customHeight="1">
      <c r="A43" s="360"/>
      <c r="B43" s="353" t="s">
        <v>383</v>
      </c>
      <c r="C43" s="354"/>
      <c r="D43" s="354">
        <f t="shared" si="4"/>
        <v>0</v>
      </c>
      <c r="E43" s="354">
        <f t="shared" si="5"/>
        <v>0</v>
      </c>
      <c r="G43" s="359"/>
      <c r="H43" s="359"/>
      <c r="I43" s="359"/>
      <c r="J43" s="359"/>
    </row>
    <row r="44" spans="1:15" ht="24.95" hidden="1" customHeight="1">
      <c r="A44" s="360"/>
      <c r="B44" s="353" t="s">
        <v>384</v>
      </c>
      <c r="C44" s="354"/>
      <c r="D44" s="354">
        <f t="shared" si="4"/>
        <v>0</v>
      </c>
      <c r="E44" s="354">
        <f t="shared" si="5"/>
        <v>0</v>
      </c>
      <c r="G44" s="359"/>
      <c r="H44" s="359"/>
      <c r="I44" s="359"/>
      <c r="J44" s="359"/>
    </row>
    <row r="45" spans="1:15" ht="24.95" customHeight="1">
      <c r="A45" s="355">
        <f>SUM(A37:A44)</f>
        <v>53</v>
      </c>
      <c r="B45" s="355" t="s">
        <v>380</v>
      </c>
      <c r="C45" s="356">
        <f>SUM(C37:C44)</f>
        <v>2831.12</v>
      </c>
      <c r="D45" s="356">
        <f>SUM(D37:D44)</f>
        <v>283.12</v>
      </c>
      <c r="E45" s="356">
        <f>SUM(E37:E44)</f>
        <v>2548</v>
      </c>
      <c r="G45" s="361">
        <f>SUM(G37:G44)</f>
        <v>138</v>
      </c>
      <c r="H45" s="361">
        <f>SUM(H37:H44)</f>
        <v>48</v>
      </c>
      <c r="I45" s="361">
        <f>SUM(I37:I44)</f>
        <v>11</v>
      </c>
      <c r="J45" s="361">
        <f>SUM(J37:J44)</f>
        <v>103</v>
      </c>
    </row>
    <row r="47" spans="1:15" ht="35.1" customHeight="1">
      <c r="G47" s="371">
        <f>+G36*G45</f>
        <v>138</v>
      </c>
      <c r="H47" s="371">
        <f>+H36*H45</f>
        <v>240</v>
      </c>
      <c r="I47" s="371">
        <f>+I36*I45</f>
        <v>110</v>
      </c>
      <c r="J47" s="371">
        <f>+J36*J45</f>
        <v>2060</v>
      </c>
    </row>
    <row r="48" spans="1:15" ht="35.1" customHeight="1">
      <c r="I48" s="616">
        <f>SUM(G47:J47)</f>
        <v>2548</v>
      </c>
      <c r="J48" s="617"/>
    </row>
    <row r="51" spans="1:15" ht="22.5">
      <c r="A51" s="612" t="s">
        <v>389</v>
      </c>
      <c r="B51" s="612"/>
      <c r="C51" s="612"/>
      <c r="D51" s="612"/>
      <c r="E51" s="612"/>
      <c r="G51" s="613" t="s">
        <v>387</v>
      </c>
      <c r="H51" s="613"/>
      <c r="I51" s="613"/>
      <c r="J51" s="613"/>
    </row>
    <row r="52" spans="1:15" ht="10.5" customHeight="1"/>
    <row r="53" spans="1:15" ht="31.5">
      <c r="A53" s="368" t="s">
        <v>381</v>
      </c>
      <c r="B53" s="351" t="s">
        <v>12</v>
      </c>
      <c r="C53" s="352" t="s">
        <v>373</v>
      </c>
      <c r="D53" s="352" t="s">
        <v>374</v>
      </c>
      <c r="E53" s="352" t="s">
        <v>375</v>
      </c>
      <c r="G53" s="365">
        <v>1</v>
      </c>
      <c r="H53" s="365">
        <v>5</v>
      </c>
      <c r="I53" s="365">
        <v>10</v>
      </c>
      <c r="J53" s="365">
        <v>20</v>
      </c>
    </row>
    <row r="54" spans="1:15" ht="35.1" customHeight="1">
      <c r="A54" s="360">
        <v>17</v>
      </c>
      <c r="B54" s="353" t="s">
        <v>372</v>
      </c>
      <c r="C54" s="354">
        <v>940</v>
      </c>
      <c r="D54" s="354">
        <f>ROUND((C54*0.1),2)</f>
        <v>94</v>
      </c>
      <c r="E54" s="354">
        <f>+C54-D54</f>
        <v>846</v>
      </c>
      <c r="G54" s="359">
        <v>31</v>
      </c>
      <c r="H54" s="359">
        <v>13</v>
      </c>
      <c r="I54" s="359">
        <v>7</v>
      </c>
      <c r="J54" s="359">
        <v>34</v>
      </c>
      <c r="K54" s="362">
        <f>+G54*G53</f>
        <v>31</v>
      </c>
      <c r="L54" s="362">
        <f>+H54*H53</f>
        <v>65</v>
      </c>
      <c r="M54" s="362">
        <f>+I54*I53</f>
        <v>70</v>
      </c>
      <c r="N54" s="362">
        <f>+J54*J53</f>
        <v>680</v>
      </c>
      <c r="O54" s="363">
        <f>SUM(K54:N54)</f>
        <v>846</v>
      </c>
    </row>
    <row r="55" spans="1:15" ht="35.1" customHeight="1">
      <c r="A55" s="360">
        <v>17</v>
      </c>
      <c r="B55" s="353" t="s">
        <v>376</v>
      </c>
      <c r="C55" s="354">
        <v>1073.33</v>
      </c>
      <c r="D55" s="354">
        <f>ROUND((C55*0.1),2)</f>
        <v>107.33</v>
      </c>
      <c r="E55" s="354">
        <f>+C55-D55</f>
        <v>965.99999999999989</v>
      </c>
      <c r="G55" s="359">
        <v>16</v>
      </c>
      <c r="H55" s="359">
        <v>16</v>
      </c>
      <c r="I55" s="359">
        <v>17</v>
      </c>
      <c r="J55" s="359">
        <v>35</v>
      </c>
      <c r="K55" s="362">
        <f>+G55*G53</f>
        <v>16</v>
      </c>
      <c r="L55" s="362">
        <f>+H55*H53</f>
        <v>80</v>
      </c>
      <c r="M55" s="362">
        <f>+I55*I53</f>
        <v>170</v>
      </c>
      <c r="N55" s="362">
        <f>+J55*J53</f>
        <v>700</v>
      </c>
      <c r="O55" s="363">
        <f>SUM(K55:N55)</f>
        <v>966</v>
      </c>
    </row>
    <row r="56" spans="1:15" ht="35.1" hidden="1" customHeight="1">
      <c r="A56" s="360"/>
      <c r="B56" s="353" t="s">
        <v>377</v>
      </c>
      <c r="C56" s="354"/>
      <c r="D56" s="354">
        <f t="shared" ref="D56:D61" si="6">ROUND((C56*0.1),2)</f>
        <v>0</v>
      </c>
      <c r="E56" s="354">
        <f t="shared" ref="E56:E61" si="7">+C56-D56</f>
        <v>0</v>
      </c>
      <c r="G56" s="359"/>
      <c r="H56" s="359"/>
      <c r="I56" s="359"/>
      <c r="J56" s="359"/>
    </row>
    <row r="57" spans="1:15" ht="35.1" hidden="1" customHeight="1">
      <c r="A57" s="360"/>
      <c r="B57" s="353" t="s">
        <v>378</v>
      </c>
      <c r="C57" s="354"/>
      <c r="D57" s="354">
        <f t="shared" si="6"/>
        <v>0</v>
      </c>
      <c r="E57" s="354">
        <f t="shared" si="7"/>
        <v>0</v>
      </c>
      <c r="G57" s="359"/>
      <c r="H57" s="359"/>
      <c r="I57" s="359"/>
      <c r="J57" s="359"/>
    </row>
    <row r="58" spans="1:15" ht="35.1" hidden="1" customHeight="1">
      <c r="A58" s="360"/>
      <c r="B58" s="353" t="s">
        <v>379</v>
      </c>
      <c r="C58" s="354"/>
      <c r="D58" s="354">
        <f t="shared" si="6"/>
        <v>0</v>
      </c>
      <c r="E58" s="354">
        <f t="shared" si="7"/>
        <v>0</v>
      </c>
      <c r="G58" s="359"/>
      <c r="H58" s="359"/>
      <c r="I58" s="359"/>
      <c r="J58" s="359"/>
    </row>
    <row r="59" spans="1:15" ht="35.1" hidden="1" customHeight="1">
      <c r="A59" s="360"/>
      <c r="B59" s="353" t="s">
        <v>382</v>
      </c>
      <c r="C59" s="354"/>
      <c r="D59" s="354">
        <f t="shared" si="6"/>
        <v>0</v>
      </c>
      <c r="E59" s="354">
        <f t="shared" si="7"/>
        <v>0</v>
      </c>
      <c r="G59" s="359"/>
      <c r="H59" s="359"/>
      <c r="I59" s="359"/>
      <c r="J59" s="359"/>
    </row>
    <row r="60" spans="1:15" ht="35.1" hidden="1" customHeight="1">
      <c r="A60" s="360"/>
      <c r="B60" s="353" t="s">
        <v>383</v>
      </c>
      <c r="C60" s="354"/>
      <c r="D60" s="354">
        <f t="shared" si="6"/>
        <v>0</v>
      </c>
      <c r="E60" s="354">
        <f t="shared" si="7"/>
        <v>0</v>
      </c>
      <c r="G60" s="359"/>
      <c r="H60" s="359"/>
      <c r="I60" s="359"/>
      <c r="J60" s="359"/>
    </row>
    <row r="61" spans="1:15" ht="35.1" hidden="1" customHeight="1">
      <c r="A61" s="360"/>
      <c r="B61" s="353" t="s">
        <v>384</v>
      </c>
      <c r="C61" s="354"/>
      <c r="D61" s="354">
        <f t="shared" si="6"/>
        <v>0</v>
      </c>
      <c r="E61" s="354">
        <f t="shared" si="7"/>
        <v>0</v>
      </c>
      <c r="G61" s="359"/>
      <c r="H61" s="359"/>
      <c r="I61" s="359"/>
      <c r="J61" s="359"/>
    </row>
    <row r="62" spans="1:15" ht="35.1" customHeight="1">
      <c r="A62" s="355">
        <f>SUM(A54:A61)</f>
        <v>34</v>
      </c>
      <c r="B62" s="355" t="s">
        <v>380</v>
      </c>
      <c r="C62" s="356">
        <f>SUM(C54:C61)</f>
        <v>2013.33</v>
      </c>
      <c r="D62" s="356">
        <f>SUM(D54:D61)</f>
        <v>201.32999999999998</v>
      </c>
      <c r="E62" s="356">
        <f>SUM(E54:E61)</f>
        <v>1812</v>
      </c>
      <c r="G62" s="361">
        <f>SUM(G54:G61)</f>
        <v>47</v>
      </c>
      <c r="H62" s="361">
        <f>SUM(H54:H61)</f>
        <v>29</v>
      </c>
      <c r="I62" s="361">
        <f>SUM(I54:I61)</f>
        <v>24</v>
      </c>
      <c r="J62" s="361">
        <f>SUM(J54:J61)</f>
        <v>69</v>
      </c>
    </row>
    <row r="64" spans="1:15" ht="35.1" customHeight="1">
      <c r="G64" s="364">
        <f>+G53*G62</f>
        <v>47</v>
      </c>
      <c r="H64" s="364">
        <f>+H53*H62</f>
        <v>145</v>
      </c>
      <c r="I64" s="364">
        <f>+I53*I62</f>
        <v>240</v>
      </c>
      <c r="J64" s="364">
        <f>+J53*J62</f>
        <v>1380</v>
      </c>
    </row>
    <row r="65" spans="1:10" ht="35.1" customHeight="1">
      <c r="I65" s="616">
        <f>SUM(G64:J64)</f>
        <v>1812</v>
      </c>
      <c r="J65" s="617"/>
    </row>
    <row r="68" spans="1:10" ht="22.5">
      <c r="A68" s="612" t="s">
        <v>390</v>
      </c>
      <c r="B68" s="612"/>
      <c r="C68" s="612"/>
      <c r="D68" s="612"/>
      <c r="E68" s="612"/>
      <c r="G68" s="613" t="s">
        <v>387</v>
      </c>
      <c r="H68" s="613"/>
      <c r="I68" s="613"/>
      <c r="J68" s="613"/>
    </row>
    <row r="69" spans="1:10" ht="10.5" customHeight="1"/>
    <row r="70" spans="1:10" ht="31.5">
      <c r="A70" s="368" t="s">
        <v>381</v>
      </c>
      <c r="B70" s="351" t="s">
        <v>12</v>
      </c>
      <c r="C70" s="352" t="s">
        <v>373</v>
      </c>
      <c r="D70" s="352" t="s">
        <v>374</v>
      </c>
      <c r="E70" s="352" t="s">
        <v>375</v>
      </c>
      <c r="G70" s="365">
        <v>1</v>
      </c>
      <c r="H70" s="365">
        <v>5</v>
      </c>
      <c r="I70" s="365">
        <v>10</v>
      </c>
      <c r="J70" s="365">
        <v>20</v>
      </c>
    </row>
    <row r="71" spans="1:10" ht="35.1" customHeight="1">
      <c r="A71" s="360">
        <v>30</v>
      </c>
      <c r="B71" s="353" t="s">
        <v>372</v>
      </c>
      <c r="C71" s="354">
        <v>1586.67</v>
      </c>
      <c r="D71" s="354">
        <f>ROUND((C71*0.1),2)</f>
        <v>158.66999999999999</v>
      </c>
      <c r="E71" s="354">
        <f>+C71-D71</f>
        <v>1428</v>
      </c>
      <c r="G71" s="359">
        <v>78</v>
      </c>
      <c r="H71" s="359">
        <v>26</v>
      </c>
      <c r="I71" s="359"/>
      <c r="J71" s="359">
        <v>61</v>
      </c>
    </row>
    <row r="72" spans="1:10" ht="35.1" customHeight="1">
      <c r="A72" s="360">
        <v>31</v>
      </c>
      <c r="B72" s="353" t="s">
        <v>376</v>
      </c>
      <c r="C72" s="354">
        <v>1648.89</v>
      </c>
      <c r="D72" s="354">
        <f>ROUND((C72*0.1),2)</f>
        <v>164.89</v>
      </c>
      <c r="E72" s="354">
        <f>+C72-D72</f>
        <v>1484</v>
      </c>
      <c r="G72" s="359">
        <v>84</v>
      </c>
      <c r="H72" s="359">
        <v>28</v>
      </c>
      <c r="I72" s="359"/>
      <c r="J72" s="359">
        <v>63</v>
      </c>
    </row>
    <row r="73" spans="1:10" ht="35.1" customHeight="1">
      <c r="A73" s="360">
        <v>44</v>
      </c>
      <c r="B73" s="353" t="s">
        <v>377</v>
      </c>
      <c r="C73" s="354">
        <v>2315.56</v>
      </c>
      <c r="D73" s="354">
        <f t="shared" ref="D73:D78" si="8">ROUND((C73*0.1),2)</f>
        <v>231.56</v>
      </c>
      <c r="E73" s="354">
        <f t="shared" ref="E73:E78" si="9">+C73-D73</f>
        <v>2084</v>
      </c>
      <c r="G73" s="359">
        <v>114</v>
      </c>
      <c r="H73" s="359">
        <v>38</v>
      </c>
      <c r="I73" s="359"/>
      <c r="J73" s="359">
        <v>89</v>
      </c>
    </row>
    <row r="74" spans="1:10" ht="35.1" hidden="1" customHeight="1">
      <c r="A74" s="360"/>
      <c r="B74" s="353" t="s">
        <v>378</v>
      </c>
      <c r="C74" s="354"/>
      <c r="D74" s="354">
        <f t="shared" si="8"/>
        <v>0</v>
      </c>
      <c r="E74" s="354">
        <f t="shared" si="9"/>
        <v>0</v>
      </c>
      <c r="G74" s="359"/>
      <c r="H74" s="359"/>
      <c r="I74" s="359"/>
      <c r="J74" s="359"/>
    </row>
    <row r="75" spans="1:10" ht="35.1" hidden="1" customHeight="1">
      <c r="A75" s="360"/>
      <c r="B75" s="353" t="s">
        <v>379</v>
      </c>
      <c r="C75" s="354"/>
      <c r="D75" s="354">
        <f t="shared" si="8"/>
        <v>0</v>
      </c>
      <c r="E75" s="354">
        <f t="shared" si="9"/>
        <v>0</v>
      </c>
      <c r="G75" s="359"/>
      <c r="H75" s="359"/>
      <c r="I75" s="359"/>
      <c r="J75" s="359"/>
    </row>
    <row r="76" spans="1:10" ht="35.1" hidden="1" customHeight="1">
      <c r="A76" s="360"/>
      <c r="B76" s="353" t="s">
        <v>382</v>
      </c>
      <c r="C76" s="354"/>
      <c r="D76" s="354">
        <f t="shared" si="8"/>
        <v>0</v>
      </c>
      <c r="E76" s="354">
        <f t="shared" si="9"/>
        <v>0</v>
      </c>
      <c r="G76" s="359"/>
      <c r="H76" s="359"/>
      <c r="I76" s="359"/>
      <c r="J76" s="359"/>
    </row>
    <row r="77" spans="1:10" ht="35.1" hidden="1" customHeight="1">
      <c r="A77" s="360"/>
      <c r="B77" s="353" t="s">
        <v>383</v>
      </c>
      <c r="C77" s="354"/>
      <c r="D77" s="354">
        <f t="shared" si="8"/>
        <v>0</v>
      </c>
      <c r="E77" s="354">
        <f t="shared" si="9"/>
        <v>0</v>
      </c>
      <c r="G77" s="359"/>
      <c r="H77" s="359"/>
      <c r="I77" s="359"/>
      <c r="J77" s="359"/>
    </row>
    <row r="78" spans="1:10" ht="35.1" hidden="1" customHeight="1">
      <c r="A78" s="360"/>
      <c r="B78" s="353" t="s">
        <v>384</v>
      </c>
      <c r="C78" s="354"/>
      <c r="D78" s="354">
        <f t="shared" si="8"/>
        <v>0</v>
      </c>
      <c r="E78" s="354">
        <f t="shared" si="9"/>
        <v>0</v>
      </c>
      <c r="G78" s="359"/>
      <c r="H78" s="359"/>
      <c r="I78" s="359"/>
      <c r="J78" s="359"/>
    </row>
    <row r="79" spans="1:10" ht="35.1" customHeight="1">
      <c r="A79" s="355">
        <f>SUM(A71:A78)</f>
        <v>105</v>
      </c>
      <c r="B79" s="355" t="s">
        <v>380</v>
      </c>
      <c r="C79" s="356">
        <f>SUM(C71:C78)</f>
        <v>5551.1200000000008</v>
      </c>
      <c r="D79" s="356">
        <f>SUM(D71:D78)</f>
        <v>555.11999999999989</v>
      </c>
      <c r="E79" s="356">
        <f>SUM(E71:E78)</f>
        <v>4996</v>
      </c>
      <c r="G79" s="361">
        <f>SUM(G71:G78)</f>
        <v>276</v>
      </c>
      <c r="H79" s="361">
        <f>SUM(H71:H78)</f>
        <v>92</v>
      </c>
      <c r="I79" s="361">
        <f>SUM(I71:I78)</f>
        <v>0</v>
      </c>
      <c r="J79" s="361">
        <f>SUM(J71:J78)</f>
        <v>213</v>
      </c>
    </row>
    <row r="81" spans="1:15" ht="35.1" customHeight="1">
      <c r="G81" s="364">
        <f>+G70*G79</f>
        <v>276</v>
      </c>
      <c r="H81" s="364">
        <f>+H70*H79</f>
        <v>460</v>
      </c>
      <c r="I81" s="364">
        <f>+I70*I79</f>
        <v>0</v>
      </c>
      <c r="J81" s="364">
        <f>+J70*J79</f>
        <v>4260</v>
      </c>
    </row>
    <row r="82" spans="1:15" ht="35.1" customHeight="1">
      <c r="I82" s="616">
        <f>SUM(G81:J81)</f>
        <v>4996</v>
      </c>
      <c r="J82" s="617"/>
    </row>
    <row r="85" spans="1:15" ht="19.5">
      <c r="A85" s="618" t="s">
        <v>391</v>
      </c>
      <c r="B85" s="618"/>
      <c r="C85" s="618"/>
      <c r="D85" s="618"/>
      <c r="E85" s="618"/>
      <c r="G85" s="613" t="s">
        <v>387</v>
      </c>
      <c r="H85" s="613"/>
      <c r="I85" s="613"/>
      <c r="J85" s="613"/>
    </row>
    <row r="86" spans="1:15" ht="10.5" customHeight="1"/>
    <row r="87" spans="1:15" ht="31.5">
      <c r="A87" s="368" t="s">
        <v>381</v>
      </c>
      <c r="B87" s="351" t="s">
        <v>12</v>
      </c>
      <c r="C87" s="352" t="s">
        <v>373</v>
      </c>
      <c r="D87" s="352" t="s">
        <v>374</v>
      </c>
      <c r="E87" s="352" t="s">
        <v>375</v>
      </c>
      <c r="G87" s="365">
        <v>1</v>
      </c>
      <c r="H87" s="365">
        <v>5</v>
      </c>
      <c r="I87" s="365">
        <v>10</v>
      </c>
      <c r="J87" s="365">
        <v>20</v>
      </c>
    </row>
    <row r="88" spans="1:15" ht="35.1" customHeight="1">
      <c r="A88" s="360">
        <v>28</v>
      </c>
      <c r="B88" s="353" t="s">
        <v>372</v>
      </c>
      <c r="C88" s="354">
        <v>1095.56</v>
      </c>
      <c r="D88" s="354">
        <f>ROUND((C88*0.1),2)</f>
        <v>109.56</v>
      </c>
      <c r="E88" s="354">
        <f>+C88-D88</f>
        <v>986</v>
      </c>
      <c r="G88" s="359">
        <v>31</v>
      </c>
      <c r="H88" s="359">
        <v>1</v>
      </c>
      <c r="I88" s="359">
        <v>13</v>
      </c>
      <c r="J88" s="359">
        <v>41</v>
      </c>
      <c r="K88" s="362">
        <f>+G88*G87</f>
        <v>31</v>
      </c>
      <c r="L88" s="362">
        <f>+H88*H87</f>
        <v>5</v>
      </c>
      <c r="M88" s="362">
        <f>+I88*I87</f>
        <v>130</v>
      </c>
      <c r="N88" s="362">
        <f>+J88*J87</f>
        <v>820</v>
      </c>
      <c r="O88" s="363">
        <f>SUM(K88:N88)</f>
        <v>986</v>
      </c>
    </row>
    <row r="89" spans="1:15" ht="35.1" customHeight="1">
      <c r="A89" s="360">
        <v>12</v>
      </c>
      <c r="B89" s="353" t="s">
        <v>376</v>
      </c>
      <c r="C89" s="354">
        <v>326.67</v>
      </c>
      <c r="D89" s="354">
        <f>ROUND((C89*0.1),2)</f>
        <v>32.67</v>
      </c>
      <c r="E89" s="354">
        <f>+C89-D89</f>
        <v>294</v>
      </c>
      <c r="G89" s="359">
        <v>44</v>
      </c>
      <c r="H89" s="359"/>
      <c r="I89" s="359">
        <v>1</v>
      </c>
      <c r="J89" s="359">
        <v>12</v>
      </c>
      <c r="K89" s="362">
        <f>+G89*G87</f>
        <v>44</v>
      </c>
      <c r="L89" s="362">
        <f>+H89*H87</f>
        <v>0</v>
      </c>
      <c r="M89" s="362">
        <f>+I89*I87</f>
        <v>10</v>
      </c>
      <c r="N89" s="362">
        <f>+J89*J87</f>
        <v>240</v>
      </c>
      <c r="O89" s="363">
        <f>SUM(K89:N89)</f>
        <v>294</v>
      </c>
    </row>
    <row r="90" spans="1:15" ht="35.1" customHeight="1">
      <c r="A90" s="360">
        <v>31</v>
      </c>
      <c r="B90" s="353" t="s">
        <v>377</v>
      </c>
      <c r="C90" s="354">
        <v>1526.67</v>
      </c>
      <c r="D90" s="354">
        <f t="shared" ref="D90:D95" si="10">ROUND((C90*0.1),2)</f>
        <v>152.66999999999999</v>
      </c>
      <c r="E90" s="354">
        <f t="shared" ref="E90:E95" si="11">+C90-D90</f>
        <v>1374</v>
      </c>
      <c r="G90" s="359">
        <v>39</v>
      </c>
      <c r="H90" s="359">
        <v>13</v>
      </c>
      <c r="I90" s="359">
        <v>9</v>
      </c>
      <c r="J90" s="359">
        <v>59</v>
      </c>
      <c r="K90" s="362">
        <f>+G87*G90</f>
        <v>39</v>
      </c>
      <c r="L90" s="362">
        <f>+H87*H90</f>
        <v>65</v>
      </c>
      <c r="M90" s="362">
        <f>+I87*I90</f>
        <v>90</v>
      </c>
      <c r="N90" s="362">
        <f>+J87*J90</f>
        <v>1180</v>
      </c>
      <c r="O90" s="363">
        <f>SUM(K90:N90)</f>
        <v>1374</v>
      </c>
    </row>
    <row r="91" spans="1:15" ht="35.1" hidden="1" customHeight="1">
      <c r="A91" s="360"/>
      <c r="B91" s="353" t="s">
        <v>378</v>
      </c>
      <c r="C91" s="354"/>
      <c r="D91" s="354">
        <f t="shared" si="10"/>
        <v>0</v>
      </c>
      <c r="E91" s="354">
        <f t="shared" si="11"/>
        <v>0</v>
      </c>
      <c r="G91" s="359"/>
      <c r="H91" s="359"/>
      <c r="I91" s="359"/>
      <c r="J91" s="359"/>
    </row>
    <row r="92" spans="1:15" ht="35.1" hidden="1" customHeight="1">
      <c r="A92" s="360"/>
      <c r="B92" s="353" t="s">
        <v>379</v>
      </c>
      <c r="C92" s="354"/>
      <c r="D92" s="354">
        <f t="shared" si="10"/>
        <v>0</v>
      </c>
      <c r="E92" s="354">
        <f t="shared" si="11"/>
        <v>0</v>
      </c>
      <c r="G92" s="359"/>
      <c r="H92" s="359"/>
      <c r="I92" s="359"/>
      <c r="J92" s="359"/>
    </row>
    <row r="93" spans="1:15" ht="35.1" hidden="1" customHeight="1">
      <c r="A93" s="360"/>
      <c r="B93" s="353" t="s">
        <v>382</v>
      </c>
      <c r="C93" s="354"/>
      <c r="D93" s="354">
        <f t="shared" si="10"/>
        <v>0</v>
      </c>
      <c r="E93" s="354">
        <f t="shared" si="11"/>
        <v>0</v>
      </c>
      <c r="G93" s="359"/>
      <c r="H93" s="359"/>
      <c r="I93" s="359"/>
      <c r="J93" s="359"/>
    </row>
    <row r="94" spans="1:15" ht="35.1" hidden="1" customHeight="1">
      <c r="A94" s="360"/>
      <c r="B94" s="353" t="s">
        <v>383</v>
      </c>
      <c r="C94" s="354"/>
      <c r="D94" s="354">
        <f t="shared" si="10"/>
        <v>0</v>
      </c>
      <c r="E94" s="354">
        <f t="shared" si="11"/>
        <v>0</v>
      </c>
      <c r="G94" s="359"/>
      <c r="H94" s="359"/>
      <c r="I94" s="359"/>
      <c r="J94" s="359"/>
    </row>
    <row r="95" spans="1:15" ht="35.1" hidden="1" customHeight="1">
      <c r="A95" s="360"/>
      <c r="B95" s="353" t="s">
        <v>384</v>
      </c>
      <c r="C95" s="354"/>
      <c r="D95" s="354">
        <f t="shared" si="10"/>
        <v>0</v>
      </c>
      <c r="E95" s="354">
        <f t="shared" si="11"/>
        <v>0</v>
      </c>
      <c r="G95" s="359"/>
      <c r="H95" s="359"/>
      <c r="I95" s="359"/>
      <c r="J95" s="359"/>
    </row>
    <row r="96" spans="1:15" ht="35.1" customHeight="1">
      <c r="A96" s="355">
        <f>SUM(A88:A95)</f>
        <v>71</v>
      </c>
      <c r="B96" s="355" t="s">
        <v>380</v>
      </c>
      <c r="C96" s="356">
        <f>SUM(C88:C95)</f>
        <v>2948.9</v>
      </c>
      <c r="D96" s="356">
        <f>SUM(D88:D95)</f>
        <v>294.89999999999998</v>
      </c>
      <c r="E96" s="356">
        <f>SUM(E88:E95)</f>
        <v>2654</v>
      </c>
      <c r="G96" s="361">
        <f>SUM(G88:G95)</f>
        <v>114</v>
      </c>
      <c r="H96" s="361">
        <f>SUM(H88:H95)</f>
        <v>14</v>
      </c>
      <c r="I96" s="361">
        <f>SUM(I88:I95)</f>
        <v>23</v>
      </c>
      <c r="J96" s="361">
        <f>SUM(J88:J95)</f>
        <v>112</v>
      </c>
    </row>
    <row r="98" spans="1:16" ht="35.1" customHeight="1">
      <c r="G98" s="364">
        <f>+G87*G96</f>
        <v>114</v>
      </c>
      <c r="H98" s="364">
        <f>+H87*H96</f>
        <v>70</v>
      </c>
      <c r="I98" s="364">
        <f>+I87*I96</f>
        <v>230</v>
      </c>
      <c r="J98" s="364">
        <f>+J87*J96</f>
        <v>2240</v>
      </c>
    </row>
    <row r="99" spans="1:16" ht="35.1" customHeight="1">
      <c r="I99" s="616">
        <f>SUM(G98:J98)</f>
        <v>2654</v>
      </c>
      <c r="J99" s="617"/>
    </row>
    <row r="102" spans="1:16" ht="22.5">
      <c r="A102" s="612" t="s">
        <v>392</v>
      </c>
      <c r="B102" s="612"/>
      <c r="C102" s="612"/>
      <c r="D102" s="612"/>
      <c r="E102" s="612"/>
      <c r="G102" s="613" t="s">
        <v>387</v>
      </c>
      <c r="H102" s="613"/>
      <c r="I102" s="613"/>
      <c r="J102" s="613"/>
    </row>
    <row r="103" spans="1:16" ht="10.5" customHeight="1"/>
    <row r="104" spans="1:16" ht="31.5">
      <c r="A104" s="368" t="s">
        <v>381</v>
      </c>
      <c r="B104" s="351" t="s">
        <v>12</v>
      </c>
      <c r="C104" s="352" t="s">
        <v>373</v>
      </c>
      <c r="D104" s="352" t="s">
        <v>374</v>
      </c>
      <c r="E104" s="352" t="s">
        <v>375</v>
      </c>
      <c r="G104" s="365">
        <v>1</v>
      </c>
      <c r="H104" s="365">
        <v>5</v>
      </c>
      <c r="I104" s="365">
        <v>10</v>
      </c>
      <c r="J104" s="365">
        <v>20</v>
      </c>
    </row>
    <row r="105" spans="1:16" ht="35.1" customHeight="1">
      <c r="A105" s="360">
        <v>17</v>
      </c>
      <c r="B105" s="353" t="s">
        <v>372</v>
      </c>
      <c r="C105" s="354">
        <v>1208.8900000000001</v>
      </c>
      <c r="D105" s="354">
        <f>ROUND((C105*0.1),2)</f>
        <v>120.89</v>
      </c>
      <c r="E105" s="354">
        <f>+C105-D105</f>
        <v>1088</v>
      </c>
      <c r="G105" s="359">
        <v>58</v>
      </c>
      <c r="H105" s="359">
        <v>2</v>
      </c>
      <c r="I105" s="359">
        <v>2</v>
      </c>
      <c r="J105" s="359">
        <v>50</v>
      </c>
    </row>
    <row r="106" spans="1:16" ht="35.1" customHeight="1">
      <c r="A106" s="360">
        <v>15</v>
      </c>
      <c r="B106" s="353" t="s">
        <v>376</v>
      </c>
      <c r="C106" s="354">
        <v>1428.89</v>
      </c>
      <c r="D106" s="354">
        <f>ROUND((C106*0.1),2)</f>
        <v>142.88999999999999</v>
      </c>
      <c r="E106" s="354">
        <f>+C106-D106</f>
        <v>1286</v>
      </c>
      <c r="G106" s="359">
        <v>56</v>
      </c>
      <c r="H106" s="359"/>
      <c r="I106" s="359">
        <v>1</v>
      </c>
      <c r="J106" s="359">
        <v>61</v>
      </c>
      <c r="P106" s="350">
        <f>576+555</f>
        <v>1131</v>
      </c>
    </row>
    <row r="107" spans="1:16" ht="35.1" customHeight="1">
      <c r="A107" s="360">
        <v>7</v>
      </c>
      <c r="B107" s="353" t="s">
        <v>377</v>
      </c>
      <c r="C107" s="354">
        <v>580</v>
      </c>
      <c r="D107" s="354">
        <f t="shared" ref="D107:D112" si="12">ROUND((C107*0.1),2)</f>
        <v>58</v>
      </c>
      <c r="E107" s="354">
        <f t="shared" ref="E107:E112" si="13">+C107-D107</f>
        <v>522</v>
      </c>
      <c r="G107" s="359">
        <v>12</v>
      </c>
      <c r="H107" s="359"/>
      <c r="I107" s="359">
        <v>7</v>
      </c>
      <c r="J107" s="359">
        <v>22</v>
      </c>
    </row>
    <row r="108" spans="1:16" ht="35.1" hidden="1" customHeight="1">
      <c r="A108" s="360"/>
      <c r="B108" s="353" t="s">
        <v>378</v>
      </c>
      <c r="C108" s="354"/>
      <c r="D108" s="354">
        <f t="shared" si="12"/>
        <v>0</v>
      </c>
      <c r="E108" s="354">
        <f t="shared" si="13"/>
        <v>0</v>
      </c>
      <c r="G108" s="359"/>
      <c r="H108" s="359"/>
      <c r="I108" s="359"/>
      <c r="J108" s="359"/>
    </row>
    <row r="109" spans="1:16" ht="35.1" hidden="1" customHeight="1">
      <c r="A109" s="360"/>
      <c r="B109" s="353" t="s">
        <v>379</v>
      </c>
      <c r="C109" s="354"/>
      <c r="D109" s="354">
        <f t="shared" si="12"/>
        <v>0</v>
      </c>
      <c r="E109" s="354">
        <f t="shared" si="13"/>
        <v>0</v>
      </c>
      <c r="G109" s="359"/>
      <c r="H109" s="359"/>
      <c r="I109" s="359"/>
      <c r="J109" s="359"/>
    </row>
    <row r="110" spans="1:16" ht="35.1" hidden="1" customHeight="1">
      <c r="A110" s="360"/>
      <c r="B110" s="353" t="s">
        <v>382</v>
      </c>
      <c r="C110" s="354"/>
      <c r="D110" s="354">
        <f t="shared" si="12"/>
        <v>0</v>
      </c>
      <c r="E110" s="354">
        <f t="shared" si="13"/>
        <v>0</v>
      </c>
      <c r="G110" s="359"/>
      <c r="H110" s="359"/>
      <c r="I110" s="359"/>
      <c r="J110" s="359"/>
    </row>
    <row r="111" spans="1:16" ht="35.1" hidden="1" customHeight="1">
      <c r="A111" s="360"/>
      <c r="B111" s="353" t="s">
        <v>383</v>
      </c>
      <c r="C111" s="354"/>
      <c r="D111" s="354">
        <f t="shared" si="12"/>
        <v>0</v>
      </c>
      <c r="E111" s="354">
        <f t="shared" si="13"/>
        <v>0</v>
      </c>
      <c r="G111" s="359"/>
      <c r="H111" s="359"/>
      <c r="I111" s="359"/>
      <c r="J111" s="359"/>
    </row>
    <row r="112" spans="1:16" ht="35.1" hidden="1" customHeight="1">
      <c r="A112" s="360"/>
      <c r="B112" s="353" t="s">
        <v>384</v>
      </c>
      <c r="C112" s="354"/>
      <c r="D112" s="354">
        <f t="shared" si="12"/>
        <v>0</v>
      </c>
      <c r="E112" s="354">
        <f t="shared" si="13"/>
        <v>0</v>
      </c>
      <c r="G112" s="359"/>
      <c r="H112" s="359"/>
      <c r="I112" s="359"/>
      <c r="J112" s="359"/>
    </row>
    <row r="113" spans="1:18" ht="35.1" customHeight="1">
      <c r="A113" s="355">
        <f>SUM(A105:A112)</f>
        <v>39</v>
      </c>
      <c r="B113" s="355" t="s">
        <v>380</v>
      </c>
      <c r="C113" s="356">
        <f>SUM(C105:C112)</f>
        <v>3217.78</v>
      </c>
      <c r="D113" s="356">
        <f>SUM(D105:D112)</f>
        <v>321.77999999999997</v>
      </c>
      <c r="E113" s="356">
        <f>SUM(E105:E112)</f>
        <v>2896</v>
      </c>
      <c r="G113" s="361">
        <f>SUM(G105:G112)</f>
        <v>126</v>
      </c>
      <c r="H113" s="361">
        <f>SUM(H105:H112)</f>
        <v>2</v>
      </c>
      <c r="I113" s="361">
        <f>SUM(I105:I112)</f>
        <v>10</v>
      </c>
      <c r="J113" s="361">
        <f>SUM(J105:J112)</f>
        <v>133</v>
      </c>
    </row>
    <row r="115" spans="1:18" ht="35.1" customHeight="1">
      <c r="G115" s="370">
        <f>+G104*G113</f>
        <v>126</v>
      </c>
      <c r="H115" s="370">
        <f>+H104*H113</f>
        <v>10</v>
      </c>
      <c r="I115" s="370">
        <f>+I104*I113</f>
        <v>100</v>
      </c>
      <c r="J115" s="370">
        <f>+J104*J113</f>
        <v>2660</v>
      </c>
    </row>
    <row r="116" spans="1:18" ht="35.1" customHeight="1">
      <c r="I116" s="616">
        <f>SUM(G115:J115)</f>
        <v>2896</v>
      </c>
      <c r="J116" s="617"/>
    </row>
    <row r="118" spans="1:18" ht="22.5">
      <c r="A118" s="612" t="s">
        <v>393</v>
      </c>
      <c r="B118" s="612"/>
      <c r="C118" s="612"/>
      <c r="D118" s="612"/>
      <c r="E118" s="612"/>
      <c r="G118" s="613" t="s">
        <v>387</v>
      </c>
      <c r="H118" s="613"/>
      <c r="I118" s="613"/>
      <c r="J118" s="613"/>
    </row>
    <row r="119" spans="1:18" ht="10.5" customHeight="1"/>
    <row r="120" spans="1:18" ht="31.5">
      <c r="A120" s="368" t="s">
        <v>381</v>
      </c>
      <c r="B120" s="351" t="s">
        <v>12</v>
      </c>
      <c r="C120" s="352" t="s">
        <v>373</v>
      </c>
      <c r="D120" s="352" t="s">
        <v>374</v>
      </c>
      <c r="E120" s="352" t="s">
        <v>375</v>
      </c>
      <c r="G120" s="365">
        <v>1</v>
      </c>
      <c r="H120" s="365">
        <v>5</v>
      </c>
      <c r="I120" s="365">
        <v>10</v>
      </c>
      <c r="J120" s="365">
        <v>20</v>
      </c>
      <c r="M120" s="365">
        <v>1</v>
      </c>
      <c r="N120" s="365">
        <v>5</v>
      </c>
      <c r="O120" s="365">
        <v>10</v>
      </c>
      <c r="P120" s="365">
        <v>20</v>
      </c>
    </row>
    <row r="121" spans="1:18" ht="35.1" customHeight="1">
      <c r="A121" s="360">
        <v>23</v>
      </c>
      <c r="B121" s="353" t="s">
        <v>372</v>
      </c>
      <c r="C121" s="354">
        <v>1560</v>
      </c>
      <c r="D121" s="354">
        <f>ROUND((C121*0.1),2)</f>
        <v>156</v>
      </c>
      <c r="E121" s="354">
        <f>+C121-D121</f>
        <v>1404</v>
      </c>
      <c r="G121" s="359">
        <v>34</v>
      </c>
      <c r="H121" s="359">
        <v>2</v>
      </c>
      <c r="I121" s="359">
        <v>10</v>
      </c>
      <c r="J121" s="359">
        <v>63</v>
      </c>
      <c r="K121" s="350">
        <v>9</v>
      </c>
      <c r="L121" s="350">
        <v>72</v>
      </c>
      <c r="M121" s="359">
        <f>9*2</f>
        <v>18</v>
      </c>
      <c r="N121" s="359"/>
      <c r="O121" s="359">
        <f>9*1</f>
        <v>9</v>
      </c>
      <c r="P121" s="359">
        <f>9*3</f>
        <v>27</v>
      </c>
      <c r="Q121" s="350">
        <f>SUM(M121:P121)</f>
        <v>54</v>
      </c>
      <c r="R121" s="350">
        <f>+K121*L121</f>
        <v>648</v>
      </c>
    </row>
    <row r="122" spans="1:18" ht="35.1" customHeight="1">
      <c r="A122" s="360"/>
      <c r="B122" s="353" t="s">
        <v>376</v>
      </c>
      <c r="C122" s="354"/>
      <c r="D122" s="354">
        <f>ROUND((C122*0.1),2)</f>
        <v>0</v>
      </c>
      <c r="E122" s="354">
        <f>+C122-D122</f>
        <v>0</v>
      </c>
      <c r="G122" s="359"/>
      <c r="H122" s="359"/>
      <c r="I122" s="359"/>
      <c r="J122" s="359"/>
      <c r="K122" s="350">
        <v>1</v>
      </c>
      <c r="L122" s="350">
        <v>100</v>
      </c>
      <c r="M122" s="359"/>
      <c r="N122" s="359"/>
      <c r="O122" s="359"/>
      <c r="P122" s="359">
        <f>5*1</f>
        <v>5</v>
      </c>
      <c r="Q122" s="350">
        <f t="shared" ref="Q122:Q127" si="14">SUM(M122:P122)</f>
        <v>5</v>
      </c>
      <c r="R122" s="350">
        <f t="shared" ref="R122:R127" si="15">+K122*L122</f>
        <v>100</v>
      </c>
    </row>
    <row r="123" spans="1:18" ht="35.1" customHeight="1">
      <c r="A123" s="360"/>
      <c r="B123" s="353" t="s">
        <v>377</v>
      </c>
      <c r="C123" s="354"/>
      <c r="D123" s="354">
        <f t="shared" ref="D123:D128" si="16">ROUND((C123*0.1),2)</f>
        <v>0</v>
      </c>
      <c r="E123" s="354">
        <f t="shared" ref="E123:E128" si="17">+C123-D123</f>
        <v>0</v>
      </c>
      <c r="G123" s="359"/>
      <c r="H123" s="359"/>
      <c r="I123" s="359"/>
      <c r="J123" s="359"/>
      <c r="K123" s="350">
        <v>2</v>
      </c>
      <c r="L123" s="350">
        <v>64</v>
      </c>
      <c r="M123" s="359">
        <f>4*2</f>
        <v>8</v>
      </c>
      <c r="N123" s="359"/>
      <c r="O123" s="359"/>
      <c r="P123" s="359">
        <f>2*3</f>
        <v>6</v>
      </c>
      <c r="Q123" s="350">
        <f t="shared" si="14"/>
        <v>14</v>
      </c>
      <c r="R123" s="350">
        <f t="shared" si="15"/>
        <v>128</v>
      </c>
    </row>
    <row r="124" spans="1:18" ht="35.1" hidden="1" customHeight="1">
      <c r="A124" s="360"/>
      <c r="B124" s="353" t="s">
        <v>378</v>
      </c>
      <c r="C124" s="354"/>
      <c r="D124" s="354">
        <f t="shared" si="16"/>
        <v>0</v>
      </c>
      <c r="E124" s="354">
        <f t="shared" si="17"/>
        <v>0</v>
      </c>
      <c r="G124" s="359"/>
      <c r="H124" s="359"/>
      <c r="I124" s="359"/>
      <c r="J124" s="359"/>
      <c r="K124" s="350">
        <v>2</v>
      </c>
      <c r="L124" s="350">
        <v>48</v>
      </c>
      <c r="M124" s="359">
        <f>3*2</f>
        <v>6</v>
      </c>
      <c r="N124" s="359">
        <f>1*2</f>
        <v>2</v>
      </c>
      <c r="O124" s="359"/>
      <c r="P124" s="359">
        <f>2*4</f>
        <v>8</v>
      </c>
      <c r="Q124" s="350">
        <f t="shared" si="14"/>
        <v>16</v>
      </c>
      <c r="R124" s="350">
        <f t="shared" si="15"/>
        <v>96</v>
      </c>
    </row>
    <row r="125" spans="1:18" ht="35.1" hidden="1" customHeight="1">
      <c r="A125" s="360"/>
      <c r="B125" s="353" t="s">
        <v>379</v>
      </c>
      <c r="C125" s="354"/>
      <c r="D125" s="354">
        <f t="shared" si="16"/>
        <v>0</v>
      </c>
      <c r="E125" s="354">
        <f t="shared" si="17"/>
        <v>0</v>
      </c>
      <c r="G125" s="359"/>
      <c r="H125" s="359"/>
      <c r="I125" s="359"/>
      <c r="J125" s="359"/>
      <c r="K125" s="350">
        <v>6</v>
      </c>
      <c r="L125" s="350">
        <v>40</v>
      </c>
      <c r="M125" s="359"/>
      <c r="N125" s="359"/>
      <c r="O125" s="359"/>
      <c r="P125" s="359">
        <f>6*2</f>
        <v>12</v>
      </c>
      <c r="Q125" s="350">
        <f t="shared" si="14"/>
        <v>12</v>
      </c>
      <c r="R125" s="350">
        <f t="shared" si="15"/>
        <v>240</v>
      </c>
    </row>
    <row r="126" spans="1:18" ht="35.1" hidden="1" customHeight="1">
      <c r="A126" s="360"/>
      <c r="B126" s="353" t="s">
        <v>382</v>
      </c>
      <c r="C126" s="354"/>
      <c r="D126" s="354">
        <f t="shared" si="16"/>
        <v>0</v>
      </c>
      <c r="E126" s="354">
        <f t="shared" si="17"/>
        <v>0</v>
      </c>
      <c r="G126" s="359"/>
      <c r="H126" s="359"/>
      <c r="I126" s="359"/>
      <c r="J126" s="359"/>
      <c r="K126" s="350">
        <v>1</v>
      </c>
      <c r="L126" s="350">
        <v>32</v>
      </c>
      <c r="M126" s="359">
        <f>+M120*K126*2</f>
        <v>2</v>
      </c>
      <c r="N126" s="359"/>
      <c r="O126" s="359">
        <f>1*1</f>
        <v>1</v>
      </c>
      <c r="P126" s="359">
        <f>1*1</f>
        <v>1</v>
      </c>
      <c r="Q126" s="350">
        <f t="shared" si="14"/>
        <v>4</v>
      </c>
      <c r="R126" s="350">
        <f t="shared" si="15"/>
        <v>32</v>
      </c>
    </row>
    <row r="127" spans="1:18" ht="35.1" hidden="1" customHeight="1">
      <c r="A127" s="360"/>
      <c r="B127" s="353" t="s">
        <v>383</v>
      </c>
      <c r="C127" s="354"/>
      <c r="D127" s="354">
        <f t="shared" si="16"/>
        <v>0</v>
      </c>
      <c r="E127" s="354">
        <f t="shared" si="17"/>
        <v>0</v>
      </c>
      <c r="G127" s="359"/>
      <c r="H127" s="359"/>
      <c r="I127" s="359"/>
      <c r="J127" s="359"/>
      <c r="K127" s="350">
        <v>2</v>
      </c>
      <c r="L127" s="350">
        <v>80</v>
      </c>
      <c r="M127" s="359"/>
      <c r="N127" s="359"/>
      <c r="O127" s="359"/>
      <c r="P127" s="359">
        <f>4*2</f>
        <v>8</v>
      </c>
      <c r="Q127" s="350">
        <f t="shared" si="14"/>
        <v>8</v>
      </c>
      <c r="R127" s="350">
        <f t="shared" si="15"/>
        <v>160</v>
      </c>
    </row>
    <row r="128" spans="1:18" ht="35.1" hidden="1" customHeight="1">
      <c r="A128" s="360"/>
      <c r="B128" s="353" t="s">
        <v>384</v>
      </c>
      <c r="C128" s="354"/>
      <c r="D128" s="354">
        <f t="shared" si="16"/>
        <v>0</v>
      </c>
      <c r="E128" s="354">
        <f t="shared" si="17"/>
        <v>0</v>
      </c>
      <c r="G128" s="359"/>
      <c r="H128" s="359"/>
      <c r="I128" s="359"/>
      <c r="J128" s="359"/>
      <c r="M128" s="357">
        <f t="shared" ref="M128:R128" si="18">SUM(M121:M127)</f>
        <v>34</v>
      </c>
      <c r="N128" s="357">
        <f t="shared" si="18"/>
        <v>2</v>
      </c>
      <c r="O128" s="357">
        <f t="shared" si="18"/>
        <v>10</v>
      </c>
      <c r="P128" s="357">
        <f t="shared" si="18"/>
        <v>67</v>
      </c>
      <c r="Q128" s="350">
        <f t="shared" si="18"/>
        <v>113</v>
      </c>
      <c r="R128" s="350">
        <f t="shared" si="18"/>
        <v>1404</v>
      </c>
    </row>
    <row r="129" spans="1:17" ht="35.1" customHeight="1">
      <c r="A129" s="355">
        <f>SUM(A121:A128)</f>
        <v>23</v>
      </c>
      <c r="B129" s="355" t="s">
        <v>380</v>
      </c>
      <c r="C129" s="356">
        <f>SUM(C121:C128)</f>
        <v>1560</v>
      </c>
      <c r="D129" s="356">
        <f>SUM(D121:D128)</f>
        <v>156</v>
      </c>
      <c r="E129" s="356">
        <f>SUM(E121:E128)</f>
        <v>1404</v>
      </c>
      <c r="G129" s="361">
        <f>SUM(G121:G128)</f>
        <v>34</v>
      </c>
      <c r="H129" s="361">
        <f>SUM(H121:H128)</f>
        <v>2</v>
      </c>
      <c r="I129" s="361">
        <f>SUM(I121:I128)</f>
        <v>10</v>
      </c>
      <c r="J129" s="361">
        <f>SUM(J121:J128)</f>
        <v>63</v>
      </c>
      <c r="Q129" s="362">
        <f>+E129-Q128</f>
        <v>1291</v>
      </c>
    </row>
    <row r="131" spans="1:17" ht="35.1" customHeight="1">
      <c r="G131" s="369">
        <f>+G120*G129</f>
        <v>34</v>
      </c>
      <c r="H131" s="369">
        <f>+H120*H129</f>
        <v>10</v>
      </c>
      <c r="I131" s="369">
        <f>+I120*I129</f>
        <v>100</v>
      </c>
      <c r="J131" s="369">
        <f>+J120*J129</f>
        <v>1260</v>
      </c>
    </row>
    <row r="132" spans="1:17" ht="35.1" customHeight="1">
      <c r="I132" s="616">
        <f>SUM(G131:J131)</f>
        <v>1404</v>
      </c>
      <c r="J132" s="617"/>
    </row>
  </sheetData>
  <mergeCells count="24">
    <mergeCell ref="I132:J132"/>
    <mergeCell ref="I99:J99"/>
    <mergeCell ref="A102:E102"/>
    <mergeCell ref="G102:J102"/>
    <mergeCell ref="I116:J116"/>
    <mergeCell ref="A118:E118"/>
    <mergeCell ref="G118:J118"/>
    <mergeCell ref="I65:J65"/>
    <mergeCell ref="A68:E68"/>
    <mergeCell ref="G68:J68"/>
    <mergeCell ref="I82:J82"/>
    <mergeCell ref="A85:E85"/>
    <mergeCell ref="G85:J85"/>
    <mergeCell ref="I32:J32"/>
    <mergeCell ref="A34:E34"/>
    <mergeCell ref="G34:J34"/>
    <mergeCell ref="I48:J48"/>
    <mergeCell ref="A51:E51"/>
    <mergeCell ref="G51:J51"/>
    <mergeCell ref="A2:E2"/>
    <mergeCell ref="A18:E18"/>
    <mergeCell ref="G2:J2"/>
    <mergeCell ref="I16:J16"/>
    <mergeCell ref="G18:J18"/>
  </mergeCells>
  <printOptions horizontalCentered="1"/>
  <pageMargins left="0.70866141732283472" right="0.70866141732283472" top="0.89" bottom="0.74803149606299213" header="0.31496062992125984" footer="0.31496062992125984"/>
  <pageSetup scale="99" orientation="landscape" horizontalDpi="0" verticalDpi="0" r:id="rId1"/>
  <rowBreaks count="7" manualBreakCount="7">
    <brk id="17" max="16383" man="1"/>
    <brk id="32" max="16383" man="1"/>
    <brk id="49" max="16383" man="1"/>
    <brk id="66" max="9" man="1"/>
    <brk id="83" max="9" man="1"/>
    <brk id="101" max="9" man="1"/>
    <brk id="117" max="9"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tabColor rgb="FF2F74FF"/>
  </sheetPr>
  <dimension ref="A1:P25"/>
  <sheetViews>
    <sheetView topLeftCell="A5" zoomScale="175" zoomScaleNormal="175" zoomScaleSheetLayoutView="145" workbookViewId="0">
      <selection activeCell="F11" sqref="F11"/>
    </sheetView>
  </sheetViews>
  <sheetFormatPr baseColWidth="10" defaultRowHeight="18"/>
  <cols>
    <col min="1" max="1" width="0.42578125" customWidth="1"/>
    <col min="2" max="2" width="9" customWidth="1"/>
    <col min="3" max="3" width="5.5703125" customWidth="1"/>
    <col min="4" max="4" width="6.42578125" customWidth="1"/>
    <col min="5" max="5" width="16.7109375" customWidth="1"/>
    <col min="6" max="6" width="35.28515625" customWidth="1"/>
    <col min="7" max="9" width="11.5703125" customWidth="1"/>
    <col min="10" max="10" width="1.85546875" customWidth="1"/>
    <col min="11" max="12" width="18.5703125" style="86" customWidth="1"/>
    <col min="13" max="13" width="18.28515625" style="194" customWidth="1"/>
    <col min="14" max="14" width="14" style="203" customWidth="1"/>
    <col min="15" max="15" width="11.42578125" style="200"/>
  </cols>
  <sheetData>
    <row r="1" spans="1:16" ht="7.5" customHeight="1">
      <c r="A1" s="7"/>
      <c r="B1" s="7"/>
      <c r="C1" s="7"/>
      <c r="D1" s="7"/>
      <c r="E1" s="7"/>
      <c r="F1" s="7"/>
      <c r="G1" s="7"/>
      <c r="H1" s="7"/>
      <c r="I1" s="7"/>
      <c r="J1" s="7"/>
    </row>
    <row r="2" spans="1:16" ht="30">
      <c r="A2" s="7"/>
      <c r="B2" s="576" t="s">
        <v>9</v>
      </c>
      <c r="C2" s="576"/>
      <c r="D2" s="576"/>
      <c r="E2" s="576"/>
      <c r="F2" s="576"/>
      <c r="G2" s="576"/>
      <c r="H2" s="576"/>
      <c r="I2" s="576"/>
      <c r="J2" s="7"/>
    </row>
    <row r="3" spans="1:16" ht="26.25">
      <c r="A3" s="7"/>
      <c r="B3" s="577" t="s">
        <v>24</v>
      </c>
      <c r="C3" s="577"/>
      <c r="D3" s="577"/>
      <c r="E3" s="577"/>
      <c r="F3" s="577"/>
      <c r="G3" s="577"/>
      <c r="H3" s="577"/>
      <c r="I3" s="577"/>
      <c r="J3" s="7"/>
    </row>
    <row r="4" spans="1:16" ht="27.75">
      <c r="A4" s="7"/>
      <c r="B4" s="578" t="s">
        <v>656</v>
      </c>
      <c r="C4" s="578"/>
      <c r="D4" s="578"/>
      <c r="E4" s="578"/>
      <c r="F4" s="578"/>
      <c r="G4" s="578"/>
      <c r="H4" s="578"/>
      <c r="I4" s="578"/>
      <c r="J4" s="7"/>
      <c r="K4" s="324" t="s">
        <v>313</v>
      </c>
      <c r="L4" s="324" t="s">
        <v>313</v>
      </c>
      <c r="M4" s="263"/>
      <c r="N4" s="264"/>
      <c r="O4" s="265"/>
      <c r="P4" s="266"/>
    </row>
    <row r="5" spans="1:16" ht="77.25" customHeight="1">
      <c r="A5" s="7"/>
      <c r="B5" s="41" t="s">
        <v>32</v>
      </c>
      <c r="C5" s="33"/>
      <c r="D5" s="42"/>
      <c r="E5" s="620" t="s">
        <v>482</v>
      </c>
      <c r="F5" s="620"/>
      <c r="G5" s="621" t="s">
        <v>560</v>
      </c>
      <c r="H5" s="621"/>
      <c r="I5" s="621"/>
      <c r="J5" s="7"/>
      <c r="K5" s="323" t="s">
        <v>206</v>
      </c>
      <c r="L5" s="323" t="s">
        <v>206</v>
      </c>
      <c r="M5" s="268"/>
      <c r="N5" s="269"/>
      <c r="O5" s="270"/>
      <c r="P5" s="266"/>
    </row>
    <row r="6" spans="1:16" ht="33.75" thickBot="1">
      <c r="A6" s="7"/>
      <c r="B6" s="622" t="s">
        <v>33</v>
      </c>
      <c r="C6" s="622"/>
      <c r="D6" s="622"/>
      <c r="E6" s="273" t="s">
        <v>481</v>
      </c>
      <c r="F6" s="271"/>
      <c r="G6" s="272" t="s">
        <v>8</v>
      </c>
      <c r="H6" s="593">
        <v>4.0500000000000114</v>
      </c>
      <c r="I6" s="593"/>
      <c r="J6" s="7"/>
      <c r="K6" s="86">
        <v>7.47</v>
      </c>
      <c r="L6" s="86">
        <v>7.47</v>
      </c>
      <c r="M6" s="195"/>
    </row>
    <row r="7" spans="1:16" ht="21" thickTop="1">
      <c r="A7" s="7"/>
      <c r="B7" s="44" t="s">
        <v>162</v>
      </c>
      <c r="C7" s="33"/>
      <c r="D7" s="33"/>
      <c r="E7" s="33"/>
      <c r="F7" s="193"/>
      <c r="G7" s="619" t="s">
        <v>7</v>
      </c>
      <c r="H7" s="619"/>
      <c r="I7" s="619"/>
      <c r="J7" s="7"/>
      <c r="M7" s="195"/>
    </row>
    <row r="8" spans="1:16" ht="6" customHeight="1" thickBot="1">
      <c r="A8" s="7"/>
      <c r="B8" s="36"/>
      <c r="C8" s="36"/>
      <c r="D8" s="36"/>
      <c r="E8" s="36"/>
      <c r="F8" s="37"/>
      <c r="G8" s="37"/>
      <c r="H8" s="37"/>
      <c r="I8" s="37"/>
      <c r="J8" s="7"/>
      <c r="M8" s="195"/>
    </row>
    <row r="9" spans="1:16" ht="35.25" customHeight="1" thickBot="1">
      <c r="A9" s="7"/>
      <c r="B9" s="60" t="s">
        <v>0</v>
      </c>
      <c r="C9" s="61" t="s">
        <v>1</v>
      </c>
      <c r="D9" s="61" t="s">
        <v>31</v>
      </c>
      <c r="E9" s="67" t="s">
        <v>2</v>
      </c>
      <c r="F9" s="63" t="s">
        <v>3</v>
      </c>
      <c r="G9" s="64" t="s">
        <v>5</v>
      </c>
      <c r="H9" s="64" t="s">
        <v>4</v>
      </c>
      <c r="I9" s="65" t="s">
        <v>6</v>
      </c>
      <c r="J9" s="7"/>
      <c r="K9" s="206" t="s">
        <v>48</v>
      </c>
      <c r="L9" s="206" t="s">
        <v>437</v>
      </c>
      <c r="M9" s="195"/>
    </row>
    <row r="10" spans="1:16">
      <c r="A10" s="2"/>
      <c r="B10" s="49">
        <v>44652</v>
      </c>
      <c r="C10" s="16"/>
      <c r="D10" s="17"/>
      <c r="E10" s="10" t="s">
        <v>8</v>
      </c>
      <c r="F10" s="24"/>
      <c r="G10" s="31">
        <v>0</v>
      </c>
      <c r="H10" s="12">
        <v>0</v>
      </c>
      <c r="I10" s="13">
        <f>H6+G10-H10</f>
        <v>4.0500000000000114</v>
      </c>
      <c r="J10" s="2"/>
    </row>
    <row r="11" spans="1:16" ht="65.25" customHeight="1" thickBot="1">
      <c r="A11" s="2"/>
      <c r="B11" s="49">
        <v>44673</v>
      </c>
      <c r="C11" s="338"/>
      <c r="D11" s="17" t="s">
        <v>60</v>
      </c>
      <c r="E11" s="130" t="s">
        <v>23</v>
      </c>
      <c r="F11" s="480" t="s">
        <v>769</v>
      </c>
      <c r="G11" s="339">
        <v>0</v>
      </c>
      <c r="H11" s="14">
        <v>4.05</v>
      </c>
      <c r="I11" s="13">
        <f>I10+G11-H11</f>
        <v>1.1546319456101628E-14</v>
      </c>
      <c r="J11" s="2"/>
    </row>
    <row r="12" spans="1:16" s="2" customFormat="1" ht="68.25" hidden="1" customHeight="1">
      <c r="B12" s="9"/>
      <c r="C12" s="338"/>
      <c r="D12" s="525"/>
      <c r="E12" s="25"/>
      <c r="F12" s="139"/>
      <c r="G12" s="184"/>
      <c r="H12" s="184"/>
      <c r="I12" s="13">
        <f>I11+G12-H12</f>
        <v>1.1546319456101628E-14</v>
      </c>
      <c r="K12" s="128"/>
      <c r="M12" s="128"/>
      <c r="N12" s="84"/>
    </row>
    <row r="13" spans="1:16" s="2" customFormat="1" ht="68.25" hidden="1" customHeight="1" thickBot="1">
      <c r="B13" s="536"/>
      <c r="C13" s="537"/>
      <c r="D13" s="538"/>
      <c r="E13" s="539"/>
      <c r="F13" s="540"/>
      <c r="G13" s="541"/>
      <c r="H13" s="541"/>
      <c r="I13" s="13">
        <f>I12+G13-H13</f>
        <v>1.1546319456101628E-14</v>
      </c>
      <c r="K13" s="128"/>
      <c r="M13" s="128"/>
      <c r="N13" s="84"/>
    </row>
    <row r="14" spans="1:16" ht="24.75" customHeight="1" thickBot="1">
      <c r="A14" s="7"/>
      <c r="B14" s="575" t="s">
        <v>11</v>
      </c>
      <c r="C14" s="575"/>
      <c r="D14" s="575"/>
      <c r="E14" s="575"/>
      <c r="F14" s="575"/>
      <c r="G14" s="80">
        <f>SUM(G10:G13)</f>
        <v>0</v>
      </c>
      <c r="H14" s="80">
        <f>SUM(H10:H13)</f>
        <v>4.05</v>
      </c>
      <c r="I14" s="80">
        <f>I13</f>
        <v>1.1546319456101628E-14</v>
      </c>
      <c r="J14" s="7"/>
      <c r="K14" s="89" t="e">
        <f>SUM(#REF!)</f>
        <v>#REF!</v>
      </c>
      <c r="L14" s="89" t="e">
        <f>SUM(#REF!)</f>
        <v>#REF!</v>
      </c>
    </row>
    <row r="15" spans="1:16" ht="16.5" customHeight="1">
      <c r="A15" s="7"/>
      <c r="B15" s="7"/>
      <c r="C15" s="7"/>
      <c r="D15" s="7"/>
      <c r="E15" s="7"/>
      <c r="F15" s="7"/>
      <c r="G15" s="7"/>
      <c r="H15" s="7"/>
      <c r="I15" s="7"/>
      <c r="J15" s="7"/>
    </row>
    <row r="16" spans="1:16" s="473" customFormat="1" ht="52.5" customHeight="1">
      <c r="A16" s="8"/>
      <c r="B16" s="8"/>
      <c r="C16" s="8"/>
      <c r="D16" s="8" t="s">
        <v>592</v>
      </c>
      <c r="E16" s="8"/>
      <c r="F16" s="8"/>
      <c r="G16" s="8" t="s">
        <v>593</v>
      </c>
      <c r="H16" s="8"/>
      <c r="I16" s="8"/>
      <c r="J16" s="8"/>
      <c r="K16" s="471"/>
      <c r="L16" s="471"/>
      <c r="M16" s="472"/>
    </row>
    <row r="17" spans="1:15" s="194" customFormat="1" ht="16.5" customHeight="1">
      <c r="A17" s="470"/>
      <c r="B17" s="470"/>
      <c r="C17" s="470"/>
      <c r="D17" s="470" t="s">
        <v>589</v>
      </c>
      <c r="E17" s="470"/>
      <c r="F17" s="470"/>
      <c r="G17" s="470" t="s">
        <v>103</v>
      </c>
      <c r="H17" s="470"/>
      <c r="I17" s="470"/>
      <c r="J17" s="470"/>
      <c r="K17" s="403"/>
      <c r="L17" s="403"/>
      <c r="M17" s="408"/>
    </row>
    <row r="18" spans="1:15" ht="16.5" customHeight="1">
      <c r="A18" s="7"/>
      <c r="B18" s="7"/>
      <c r="C18" s="7"/>
      <c r="D18" s="7" t="s">
        <v>591</v>
      </c>
      <c r="E18" s="7"/>
      <c r="F18" s="7"/>
      <c r="G18" s="7" t="s">
        <v>590</v>
      </c>
      <c r="H18" s="7"/>
      <c r="I18" s="7"/>
      <c r="J18" s="7"/>
      <c r="K18" s="403"/>
      <c r="L18" s="403"/>
      <c r="M18" s="408"/>
      <c r="N18"/>
      <c r="O18"/>
    </row>
    <row r="19" spans="1:15" ht="36" customHeight="1">
      <c r="A19" s="7"/>
      <c r="B19" s="7"/>
      <c r="C19" s="7"/>
      <c r="D19" s="7"/>
      <c r="E19" s="7"/>
      <c r="F19" s="7"/>
      <c r="G19" s="7"/>
      <c r="H19" s="7"/>
      <c r="I19" s="7"/>
      <c r="J19" s="7"/>
    </row>
    <row r="20" spans="1:15">
      <c r="A20" s="7"/>
      <c r="B20" s="7"/>
      <c r="C20" s="7"/>
      <c r="D20" s="7"/>
      <c r="E20" s="7"/>
      <c r="F20" s="7"/>
      <c r="G20" s="7"/>
      <c r="H20" s="7"/>
      <c r="I20" s="7"/>
      <c r="J20" s="7"/>
    </row>
    <row r="21" spans="1:15">
      <c r="A21" s="7"/>
      <c r="B21" s="20"/>
      <c r="C21" s="20"/>
      <c r="D21" s="20"/>
      <c r="E21" s="20"/>
      <c r="F21" s="20"/>
      <c r="G21" s="20"/>
      <c r="H21" s="20"/>
      <c r="I21" s="20"/>
      <c r="J21" s="7"/>
    </row>
    <row r="22" spans="1:15">
      <c r="A22" s="7"/>
      <c r="B22" s="7"/>
      <c r="C22" s="7"/>
      <c r="D22" s="7"/>
      <c r="E22" s="7"/>
      <c r="F22" s="21"/>
      <c r="G22" s="7"/>
      <c r="H22" s="7"/>
      <c r="I22" s="7"/>
      <c r="J22" s="7"/>
      <c r="M22" s="194">
        <v>591.75</v>
      </c>
    </row>
    <row r="23" spans="1:15">
      <c r="A23" s="7"/>
      <c r="B23" s="7"/>
      <c r="C23" s="7"/>
      <c r="D23" s="7"/>
      <c r="E23" s="7"/>
      <c r="F23" s="7"/>
      <c r="G23" s="7"/>
      <c r="H23" s="7"/>
      <c r="I23" s="7"/>
      <c r="J23" s="7"/>
      <c r="M23" s="197">
        <f>+M22-I14</f>
        <v>591.75</v>
      </c>
    </row>
    <row r="24" spans="1:15">
      <c r="A24" s="7"/>
      <c r="B24" s="7"/>
      <c r="C24" s="7"/>
      <c r="D24" s="7"/>
      <c r="E24" s="7"/>
      <c r="F24" s="7"/>
      <c r="G24" s="7"/>
      <c r="H24" s="7"/>
      <c r="I24" s="7"/>
      <c r="J24" s="7"/>
    </row>
    <row r="25" spans="1:15" s="86" customFormat="1">
      <c r="A25" s="7"/>
      <c r="B25" s="7"/>
      <c r="C25" s="7"/>
      <c r="D25" s="7"/>
      <c r="E25" s="7"/>
      <c r="F25" s="7"/>
      <c r="G25" s="7"/>
      <c r="H25" s="7"/>
      <c r="I25" s="7"/>
      <c r="J25" s="7"/>
      <c r="M25" s="194"/>
      <c r="N25" s="205"/>
      <c r="O25" s="202"/>
    </row>
  </sheetData>
  <mergeCells count="9">
    <mergeCell ref="G7:I7"/>
    <mergeCell ref="B14:F14"/>
    <mergeCell ref="B2:I2"/>
    <mergeCell ref="B3:I3"/>
    <mergeCell ref="B4:I4"/>
    <mergeCell ref="E5:F5"/>
    <mergeCell ref="G5:I5"/>
    <mergeCell ref="B6:D6"/>
    <mergeCell ref="H6:I6"/>
  </mergeCells>
  <printOptions horizontalCentered="1"/>
  <pageMargins left="0.59055118110236227" right="0.19685039370078741" top="0.53" bottom="0.19685039370078741" header="0.31496062992125984" footer="0.31496062992125984"/>
  <pageSetup scale="90" orientation="portrait" horizontalDpi="4294967294" verticalDpi="72"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tabColor rgb="FF2F74FF"/>
  </sheetPr>
  <dimension ref="A1:P25"/>
  <sheetViews>
    <sheetView topLeftCell="A4" zoomScale="175" zoomScaleNormal="175" zoomScaleSheetLayoutView="145" workbookViewId="0">
      <selection activeCell="E5" sqref="E5:F5"/>
    </sheetView>
  </sheetViews>
  <sheetFormatPr baseColWidth="10" defaultRowHeight="18"/>
  <cols>
    <col min="1" max="1" width="0.42578125" customWidth="1"/>
    <col min="2" max="2" width="9" customWidth="1"/>
    <col min="3" max="3" width="5.5703125" customWidth="1"/>
    <col min="4" max="4" width="6.42578125" customWidth="1"/>
    <col min="5" max="5" width="16.7109375" customWidth="1"/>
    <col min="6" max="6" width="35.28515625" customWidth="1"/>
    <col min="7" max="9" width="11.5703125" customWidth="1"/>
    <col min="10" max="10" width="1.85546875" customWidth="1"/>
    <col min="11" max="12" width="18.5703125" style="86" customWidth="1"/>
    <col min="13" max="13" width="18.28515625" style="194" customWidth="1"/>
    <col min="14" max="14" width="14" style="203" customWidth="1"/>
    <col min="15" max="15" width="11.42578125" style="200"/>
  </cols>
  <sheetData>
    <row r="1" spans="1:16" ht="7.5" customHeight="1">
      <c r="A1" s="7"/>
      <c r="B1" s="7"/>
      <c r="C1" s="7"/>
      <c r="D1" s="7"/>
      <c r="E1" s="7"/>
      <c r="F1" s="7"/>
      <c r="G1" s="7"/>
      <c r="H1" s="7"/>
      <c r="I1" s="7"/>
      <c r="J1" s="7"/>
    </row>
    <row r="2" spans="1:16" ht="30">
      <c r="A2" s="7"/>
      <c r="B2" s="576" t="s">
        <v>9</v>
      </c>
      <c r="C2" s="576"/>
      <c r="D2" s="576"/>
      <c r="E2" s="576"/>
      <c r="F2" s="576"/>
      <c r="G2" s="576"/>
      <c r="H2" s="576"/>
      <c r="I2" s="576"/>
      <c r="J2" s="7"/>
    </row>
    <row r="3" spans="1:16" ht="26.25">
      <c r="A3" s="7"/>
      <c r="B3" s="577" t="s">
        <v>24</v>
      </c>
      <c r="C3" s="577"/>
      <c r="D3" s="577"/>
      <c r="E3" s="577"/>
      <c r="F3" s="577"/>
      <c r="G3" s="577"/>
      <c r="H3" s="577"/>
      <c r="I3" s="577"/>
      <c r="J3" s="7"/>
    </row>
    <row r="4" spans="1:16" ht="27.75">
      <c r="A4" s="7"/>
      <c r="B4" s="578" t="s">
        <v>656</v>
      </c>
      <c r="C4" s="578"/>
      <c r="D4" s="578"/>
      <c r="E4" s="578"/>
      <c r="F4" s="578"/>
      <c r="G4" s="578"/>
      <c r="H4" s="578"/>
      <c r="I4" s="578"/>
      <c r="J4" s="7"/>
      <c r="K4" s="324" t="s">
        <v>313</v>
      </c>
      <c r="L4" s="324" t="s">
        <v>313</v>
      </c>
      <c r="M4" s="263"/>
      <c r="N4" s="264"/>
      <c r="O4" s="265"/>
      <c r="P4" s="266"/>
    </row>
    <row r="5" spans="1:16" ht="93" customHeight="1">
      <c r="A5" s="7"/>
      <c r="B5" s="41" t="s">
        <v>32</v>
      </c>
      <c r="C5" s="33"/>
      <c r="D5" s="42"/>
      <c r="E5" s="620" t="s">
        <v>486</v>
      </c>
      <c r="F5" s="620"/>
      <c r="G5" s="621" t="s">
        <v>484</v>
      </c>
      <c r="H5" s="621"/>
      <c r="I5" s="621"/>
      <c r="J5" s="7"/>
      <c r="K5" s="323" t="s">
        <v>206</v>
      </c>
      <c r="L5" s="323" t="s">
        <v>206</v>
      </c>
      <c r="M5" s="268"/>
      <c r="N5" s="269"/>
      <c r="O5" s="270"/>
      <c r="P5" s="266"/>
    </row>
    <row r="6" spans="1:16" ht="33.75" thickBot="1">
      <c r="A6" s="7"/>
      <c r="B6" s="622" t="s">
        <v>33</v>
      </c>
      <c r="C6" s="622"/>
      <c r="D6" s="622"/>
      <c r="E6" s="273" t="s">
        <v>487</v>
      </c>
      <c r="F6" s="271"/>
      <c r="G6" s="272" t="s">
        <v>8</v>
      </c>
      <c r="H6" s="593">
        <v>353.46999999999997</v>
      </c>
      <c r="I6" s="593"/>
      <c r="J6" s="7"/>
      <c r="K6" s="86">
        <v>7.47</v>
      </c>
      <c r="L6" s="86">
        <v>7.47</v>
      </c>
      <c r="M6" s="195"/>
    </row>
    <row r="7" spans="1:16" ht="21" thickTop="1">
      <c r="A7" s="7"/>
      <c r="B7" s="44" t="s">
        <v>162</v>
      </c>
      <c r="C7" s="33"/>
      <c r="D7" s="33"/>
      <c r="E7" s="33"/>
      <c r="F7" s="193"/>
      <c r="G7" s="619" t="s">
        <v>7</v>
      </c>
      <c r="H7" s="619"/>
      <c r="I7" s="619"/>
      <c r="J7" s="7"/>
      <c r="M7" s="195"/>
    </row>
    <row r="8" spans="1:16" ht="6" customHeight="1" thickBot="1">
      <c r="A8" s="7"/>
      <c r="B8" s="36"/>
      <c r="C8" s="36"/>
      <c r="D8" s="36"/>
      <c r="E8" s="36"/>
      <c r="F8" s="37"/>
      <c r="G8" s="37"/>
      <c r="H8" s="37"/>
      <c r="I8" s="37"/>
      <c r="J8" s="7"/>
      <c r="M8" s="195"/>
    </row>
    <row r="9" spans="1:16" ht="35.25" customHeight="1" thickBot="1">
      <c r="A9" s="7"/>
      <c r="B9" s="60" t="s">
        <v>0</v>
      </c>
      <c r="C9" s="61" t="s">
        <v>1</v>
      </c>
      <c r="D9" s="61" t="s">
        <v>31</v>
      </c>
      <c r="E9" s="67" t="s">
        <v>2</v>
      </c>
      <c r="F9" s="63" t="s">
        <v>3</v>
      </c>
      <c r="G9" s="64" t="s">
        <v>5</v>
      </c>
      <c r="H9" s="64" t="s">
        <v>4</v>
      </c>
      <c r="I9" s="65" t="s">
        <v>6</v>
      </c>
      <c r="J9" s="7"/>
      <c r="K9" s="206" t="s">
        <v>48</v>
      </c>
      <c r="L9" s="387" t="s">
        <v>437</v>
      </c>
      <c r="M9" s="195"/>
    </row>
    <row r="10" spans="1:16" ht="18.75" thickBot="1">
      <c r="A10" s="2"/>
      <c r="B10" s="49">
        <v>44652</v>
      </c>
      <c r="C10" s="16"/>
      <c r="D10" s="17"/>
      <c r="E10" s="10" t="s">
        <v>8</v>
      </c>
      <c r="F10" s="24"/>
      <c r="G10" s="31">
        <v>0</v>
      </c>
      <c r="H10" s="12">
        <v>0</v>
      </c>
      <c r="I10" s="13">
        <f>H6+G10-H10</f>
        <v>353.46999999999997</v>
      </c>
      <c r="J10" s="2"/>
    </row>
    <row r="11" spans="1:16" ht="77.25" hidden="1" customHeight="1">
      <c r="A11" s="2"/>
      <c r="B11" s="135"/>
      <c r="C11" s="136"/>
      <c r="D11" s="187"/>
      <c r="E11" s="138"/>
      <c r="F11" s="139"/>
      <c r="G11" s="15">
        <v>0</v>
      </c>
      <c r="H11" s="15"/>
      <c r="I11" s="52">
        <f>I10+G11-H11</f>
        <v>353.46999999999997</v>
      </c>
      <c r="J11" s="2"/>
    </row>
    <row r="12" spans="1:16" ht="35.1" hidden="1" customHeight="1">
      <c r="A12" s="2"/>
      <c r="B12" s="49"/>
      <c r="C12" s="47"/>
      <c r="D12" s="18"/>
      <c r="E12" s="11"/>
      <c r="F12" s="92"/>
      <c r="G12" s="133"/>
      <c r="H12" s="15"/>
      <c r="I12" s="52">
        <f t="shared" ref="I12:I13" si="0">I11+G12-H12</f>
        <v>353.46999999999997</v>
      </c>
      <c r="J12" s="2"/>
    </row>
    <row r="13" spans="1:16" s="53" customFormat="1" ht="45" hidden="1" customHeight="1" thickBot="1">
      <c r="A13" s="48"/>
      <c r="B13" s="49"/>
      <c r="C13" s="47"/>
      <c r="D13" s="81"/>
      <c r="E13" s="82"/>
      <c r="F13" s="91"/>
      <c r="G13" s="51"/>
      <c r="H13" s="51"/>
      <c r="I13" s="52">
        <f t="shared" si="0"/>
        <v>353.46999999999997</v>
      </c>
      <c r="J13" s="48"/>
      <c r="K13" s="88"/>
      <c r="L13" s="88"/>
      <c r="M13" s="196"/>
      <c r="N13" s="204"/>
      <c r="O13" s="201"/>
    </row>
    <row r="14" spans="1:16" ht="24.75" customHeight="1" thickBot="1">
      <c r="A14" s="7"/>
      <c r="B14" s="575" t="s">
        <v>11</v>
      </c>
      <c r="C14" s="575"/>
      <c r="D14" s="575"/>
      <c r="E14" s="575"/>
      <c r="F14" s="575"/>
      <c r="G14" s="80">
        <f>SUM(G10:G13)</f>
        <v>0</v>
      </c>
      <c r="H14" s="80">
        <f>SUM(H10:H13)</f>
        <v>0</v>
      </c>
      <c r="I14" s="80">
        <f>+I13</f>
        <v>353.46999999999997</v>
      </c>
      <c r="J14" s="7"/>
      <c r="K14" s="89">
        <f>SUM(K10:K13)</f>
        <v>0</v>
      </c>
      <c r="L14" s="89">
        <f>SUM(L10:L13)</f>
        <v>0</v>
      </c>
    </row>
    <row r="15" spans="1:16" ht="16.5" customHeight="1">
      <c r="A15" s="7"/>
      <c r="B15" s="7"/>
      <c r="C15" s="7"/>
      <c r="D15" s="7"/>
      <c r="E15" s="7"/>
      <c r="F15" s="7"/>
      <c r="G15" s="7"/>
      <c r="H15" s="7"/>
      <c r="I15" s="7"/>
      <c r="J15" s="7"/>
    </row>
    <row r="16" spans="1:16" s="473" customFormat="1" ht="52.5" customHeight="1">
      <c r="A16" s="8"/>
      <c r="B16" s="8"/>
      <c r="C16" s="8"/>
      <c r="D16" s="8" t="s">
        <v>592</v>
      </c>
      <c r="E16" s="8"/>
      <c r="F16" s="8"/>
      <c r="G16" s="8" t="s">
        <v>593</v>
      </c>
      <c r="H16" s="8"/>
      <c r="I16" s="8"/>
      <c r="J16" s="8"/>
      <c r="K16" s="471"/>
      <c r="L16" s="471"/>
      <c r="M16" s="472"/>
    </row>
    <row r="17" spans="1:15" s="194" customFormat="1" ht="16.5" customHeight="1">
      <c r="A17" s="470"/>
      <c r="B17" s="470"/>
      <c r="C17" s="470"/>
      <c r="D17" s="470" t="s">
        <v>589</v>
      </c>
      <c r="E17" s="470"/>
      <c r="F17" s="470"/>
      <c r="G17" s="470" t="s">
        <v>103</v>
      </c>
      <c r="H17" s="470"/>
      <c r="I17" s="470"/>
      <c r="J17" s="470"/>
      <c r="K17" s="403"/>
      <c r="L17" s="403"/>
      <c r="M17" s="408"/>
    </row>
    <row r="18" spans="1:15" ht="16.5" customHeight="1">
      <c r="A18" s="7"/>
      <c r="B18" s="7"/>
      <c r="C18" s="7"/>
      <c r="D18" s="7" t="s">
        <v>591</v>
      </c>
      <c r="E18" s="7"/>
      <c r="F18" s="7"/>
      <c r="G18" s="7" t="s">
        <v>590</v>
      </c>
      <c r="H18" s="7"/>
      <c r="I18" s="7"/>
      <c r="J18" s="7"/>
      <c r="K18" s="403"/>
      <c r="L18" s="403"/>
      <c r="M18" s="408"/>
      <c r="N18"/>
      <c r="O18"/>
    </row>
    <row r="19" spans="1:15" ht="36" customHeight="1">
      <c r="A19" s="7"/>
      <c r="B19" s="7"/>
      <c r="C19" s="7"/>
      <c r="D19" s="7"/>
      <c r="E19" s="7"/>
      <c r="F19" s="7"/>
      <c r="G19" s="7"/>
      <c r="H19" s="7"/>
      <c r="I19" s="7"/>
      <c r="J19" s="7"/>
    </row>
    <row r="20" spans="1:15">
      <c r="A20" s="7"/>
      <c r="B20" s="7"/>
      <c r="C20" s="7"/>
      <c r="D20" s="7"/>
      <c r="E20" s="7"/>
      <c r="F20" s="7"/>
      <c r="G20" s="7"/>
      <c r="H20" s="7"/>
      <c r="I20" s="7"/>
      <c r="J20" s="7"/>
    </row>
    <row r="21" spans="1:15">
      <c r="A21" s="7"/>
      <c r="B21" s="20"/>
      <c r="C21" s="20"/>
      <c r="D21" s="20"/>
      <c r="E21" s="20"/>
      <c r="F21" s="20"/>
      <c r="G21" s="20"/>
      <c r="H21" s="20"/>
      <c r="I21" s="20"/>
      <c r="J21" s="7"/>
    </row>
    <row r="22" spans="1:15">
      <c r="A22" s="7"/>
      <c r="B22" s="7"/>
      <c r="C22" s="7"/>
      <c r="D22" s="7"/>
      <c r="E22" s="7"/>
      <c r="F22" s="21"/>
      <c r="G22" s="7"/>
      <c r="H22" s="7"/>
      <c r="I22" s="7"/>
      <c r="J22" s="7"/>
      <c r="M22" s="194">
        <v>591.75</v>
      </c>
    </row>
    <row r="23" spans="1:15">
      <c r="A23" s="7"/>
      <c r="B23" s="7"/>
      <c r="C23" s="7"/>
      <c r="D23" s="7"/>
      <c r="E23" s="7"/>
      <c r="F23" s="7"/>
      <c r="G23" s="7"/>
      <c r="H23" s="7"/>
      <c r="I23" s="7"/>
      <c r="J23" s="7"/>
      <c r="M23" s="197">
        <f>+M22-I14</f>
        <v>238.28000000000003</v>
      </c>
    </row>
    <row r="24" spans="1:15">
      <c r="A24" s="7"/>
      <c r="B24" s="7"/>
      <c r="C24" s="7"/>
      <c r="D24" s="7"/>
      <c r="E24" s="7"/>
      <c r="F24" s="7"/>
      <c r="G24" s="7"/>
      <c r="H24" s="7"/>
      <c r="I24" s="7"/>
      <c r="J24" s="7"/>
    </row>
    <row r="25" spans="1:15" s="86" customFormat="1">
      <c r="A25" s="7"/>
      <c r="B25" s="7"/>
      <c r="C25" s="7"/>
      <c r="D25" s="7"/>
      <c r="E25" s="7"/>
      <c r="F25" s="7"/>
      <c r="G25" s="7"/>
      <c r="H25" s="7"/>
      <c r="I25" s="7"/>
      <c r="J25" s="7"/>
      <c r="M25" s="194"/>
      <c r="N25" s="205"/>
      <c r="O25" s="202"/>
    </row>
  </sheetData>
  <mergeCells count="9">
    <mergeCell ref="G7:I7"/>
    <mergeCell ref="B14:F14"/>
    <mergeCell ref="B2:I2"/>
    <mergeCell ref="B3:I3"/>
    <mergeCell ref="B4:I4"/>
    <mergeCell ref="E5:F5"/>
    <mergeCell ref="G5:I5"/>
    <mergeCell ref="B6:D6"/>
    <mergeCell ref="H6:I6"/>
  </mergeCells>
  <printOptions horizontalCentered="1"/>
  <pageMargins left="0.59055118110236227" right="0.19685039370078741" top="0.53" bottom="0.19685039370078741" header="0.31496062992125984" footer="0.31496062992125984"/>
  <pageSetup scale="90" orientation="portrait" horizontalDpi="4294967294" verticalDpi="72"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tabColor rgb="FF2F74FF"/>
  </sheetPr>
  <dimension ref="A1:O29"/>
  <sheetViews>
    <sheetView topLeftCell="A4" zoomScale="175" zoomScaleNormal="175" zoomScaleSheetLayoutView="145" workbookViewId="0">
      <selection activeCell="E5" sqref="E5:F5"/>
    </sheetView>
  </sheetViews>
  <sheetFormatPr baseColWidth="10" defaultRowHeight="18"/>
  <cols>
    <col min="1" max="1" width="0.42578125" customWidth="1"/>
    <col min="2" max="2" width="9" customWidth="1"/>
    <col min="3" max="3" width="5.5703125" customWidth="1"/>
    <col min="4" max="4" width="6.42578125" customWidth="1"/>
    <col min="5" max="5" width="16.7109375" customWidth="1"/>
    <col min="6" max="6" width="35.28515625" customWidth="1"/>
    <col min="7" max="9" width="11.5703125" customWidth="1"/>
    <col min="10" max="10" width="1.85546875" customWidth="1"/>
    <col min="11" max="11" width="18.5703125" style="86" customWidth="1"/>
    <col min="12" max="12" width="18.28515625" style="194" customWidth="1"/>
    <col min="13" max="13" width="14" style="203" customWidth="1"/>
    <col min="14" max="14" width="11.42578125" style="200"/>
  </cols>
  <sheetData>
    <row r="1" spans="1:15" ht="7.5" customHeight="1">
      <c r="A1" s="7"/>
      <c r="B1" s="7"/>
      <c r="C1" s="7"/>
      <c r="D1" s="7"/>
      <c r="E1" s="7"/>
      <c r="F1" s="7"/>
      <c r="G1" s="7"/>
      <c r="H1" s="7"/>
      <c r="I1" s="7"/>
      <c r="J1" s="7"/>
    </row>
    <row r="2" spans="1:15" ht="30">
      <c r="A2" s="7"/>
      <c r="B2" s="576" t="s">
        <v>9</v>
      </c>
      <c r="C2" s="576"/>
      <c r="D2" s="576"/>
      <c r="E2" s="576"/>
      <c r="F2" s="576"/>
      <c r="G2" s="576"/>
      <c r="H2" s="576"/>
      <c r="I2" s="576"/>
      <c r="J2" s="7"/>
    </row>
    <row r="3" spans="1:15" ht="26.25">
      <c r="A3" s="7"/>
      <c r="B3" s="577" t="s">
        <v>24</v>
      </c>
      <c r="C3" s="577"/>
      <c r="D3" s="577"/>
      <c r="E3" s="577"/>
      <c r="F3" s="577"/>
      <c r="G3" s="577"/>
      <c r="H3" s="577"/>
      <c r="I3" s="577"/>
      <c r="J3" s="7"/>
    </row>
    <row r="4" spans="1:15" ht="27.75">
      <c r="A4" s="7"/>
      <c r="B4" s="578" t="s">
        <v>656</v>
      </c>
      <c r="C4" s="578"/>
      <c r="D4" s="578"/>
      <c r="E4" s="578"/>
      <c r="F4" s="578"/>
      <c r="G4" s="578"/>
      <c r="H4" s="578"/>
      <c r="I4" s="578"/>
      <c r="J4" s="7"/>
      <c r="K4" s="324" t="s">
        <v>313</v>
      </c>
      <c r="L4" s="263"/>
      <c r="M4" s="264"/>
      <c r="N4" s="265"/>
      <c r="O4" s="266"/>
    </row>
    <row r="5" spans="1:15" ht="107.25" customHeight="1">
      <c r="A5" s="7"/>
      <c r="B5" s="41" t="s">
        <v>32</v>
      </c>
      <c r="C5" s="33"/>
      <c r="D5" s="42"/>
      <c r="E5" s="592" t="s">
        <v>489</v>
      </c>
      <c r="F5" s="592"/>
      <c r="G5" s="621" t="s">
        <v>484</v>
      </c>
      <c r="H5" s="621"/>
      <c r="I5" s="621"/>
      <c r="J5" s="7"/>
      <c r="K5" s="323" t="s">
        <v>206</v>
      </c>
      <c r="L5" s="268"/>
      <c r="M5" s="269"/>
      <c r="N5" s="270"/>
      <c r="O5" s="266"/>
    </row>
    <row r="6" spans="1:15" ht="33.75" thickBot="1">
      <c r="A6" s="7"/>
      <c r="B6" s="622" t="s">
        <v>33</v>
      </c>
      <c r="C6" s="622"/>
      <c r="D6" s="622"/>
      <c r="E6" s="273" t="s">
        <v>490</v>
      </c>
      <c r="F6" s="271"/>
      <c r="G6" s="272" t="s">
        <v>8</v>
      </c>
      <c r="H6" s="593">
        <v>146.52999999999884</v>
      </c>
      <c r="I6" s="593"/>
      <c r="J6" s="7"/>
      <c r="K6" s="86">
        <v>7.47</v>
      </c>
      <c r="L6" s="195"/>
    </row>
    <row r="7" spans="1:15" ht="21" thickTop="1">
      <c r="A7" s="7"/>
      <c r="B7" s="44" t="s">
        <v>162</v>
      </c>
      <c r="C7" s="33"/>
      <c r="D7" s="33"/>
      <c r="E7" s="33"/>
      <c r="F7" s="193"/>
      <c r="G7" s="619" t="s">
        <v>7</v>
      </c>
      <c r="H7" s="619"/>
      <c r="I7" s="619"/>
      <c r="J7" s="7"/>
      <c r="L7" s="195"/>
    </row>
    <row r="8" spans="1:15" ht="6" customHeight="1" thickBot="1">
      <c r="A8" s="7"/>
      <c r="B8" s="36"/>
      <c r="C8" s="36"/>
      <c r="D8" s="36"/>
      <c r="E8" s="36"/>
      <c r="F8" s="37"/>
      <c r="G8" s="37"/>
      <c r="H8" s="37"/>
      <c r="I8" s="37"/>
      <c r="J8" s="7"/>
      <c r="L8" s="195"/>
    </row>
    <row r="9" spans="1:15" ht="35.25" customHeight="1" thickBot="1">
      <c r="A9" s="7"/>
      <c r="B9" s="60" t="s">
        <v>0</v>
      </c>
      <c r="C9" s="61" t="s">
        <v>1</v>
      </c>
      <c r="D9" s="61" t="s">
        <v>31</v>
      </c>
      <c r="E9" s="67" t="s">
        <v>2</v>
      </c>
      <c r="F9" s="63" t="s">
        <v>3</v>
      </c>
      <c r="G9" s="64" t="s">
        <v>5</v>
      </c>
      <c r="H9" s="64" t="s">
        <v>4</v>
      </c>
      <c r="I9" s="65" t="s">
        <v>6</v>
      </c>
      <c r="J9" s="7"/>
      <c r="K9" s="206" t="s">
        <v>48</v>
      </c>
      <c r="L9" s="195"/>
    </row>
    <row r="10" spans="1:15" ht="18.75" thickBot="1">
      <c r="A10" s="2"/>
      <c r="B10" s="49">
        <v>44652</v>
      </c>
      <c r="C10" s="16"/>
      <c r="D10" s="17"/>
      <c r="E10" s="10" t="s">
        <v>8</v>
      </c>
      <c r="F10" s="24"/>
      <c r="G10" s="31">
        <v>0</v>
      </c>
      <c r="H10" s="12">
        <v>0</v>
      </c>
      <c r="I10" s="13">
        <f>H6+G10-H10</f>
        <v>146.52999999999884</v>
      </c>
      <c r="J10" s="2"/>
    </row>
    <row r="11" spans="1:15" s="53" customFormat="1" ht="33" hidden="1" customHeight="1">
      <c r="A11" s="48"/>
      <c r="B11" s="49"/>
      <c r="C11" s="47"/>
      <c r="D11" s="81"/>
      <c r="E11" s="82"/>
      <c r="F11" s="91"/>
      <c r="G11" s="15"/>
      <c r="H11" s="15"/>
      <c r="I11" s="52">
        <f>I10+G11-H11</f>
        <v>146.52999999999884</v>
      </c>
      <c r="J11" s="48"/>
      <c r="K11" s="88"/>
      <c r="L11" s="196"/>
      <c r="M11" s="204"/>
      <c r="N11" s="201"/>
    </row>
    <row r="12" spans="1:15" s="53" customFormat="1" ht="27.75" hidden="1" customHeight="1">
      <c r="A12" s="48"/>
      <c r="B12" s="49"/>
      <c r="C12" s="47"/>
      <c r="D12" s="81"/>
      <c r="E12" s="82"/>
      <c r="F12" s="91"/>
      <c r="G12" s="15"/>
      <c r="H12" s="15"/>
      <c r="I12" s="52">
        <f t="shared" ref="I12:I17" si="0">I11+G12-H12</f>
        <v>146.52999999999884</v>
      </c>
      <c r="J12" s="48"/>
      <c r="K12" s="88"/>
      <c r="L12" s="196"/>
      <c r="M12" s="204"/>
      <c r="N12" s="201"/>
    </row>
    <row r="13" spans="1:15" s="53" customFormat="1" ht="42.75" hidden="1" customHeight="1">
      <c r="A13" s="48"/>
      <c r="B13" s="49"/>
      <c r="C13" s="47"/>
      <c r="D13" s="18"/>
      <c r="E13" s="11"/>
      <c r="F13" s="92"/>
      <c r="G13" s="15"/>
      <c r="H13" s="15"/>
      <c r="I13" s="52">
        <f t="shared" si="0"/>
        <v>146.52999999999884</v>
      </c>
      <c r="J13" s="48"/>
      <c r="K13" s="88"/>
      <c r="L13" s="196"/>
      <c r="M13" s="204"/>
      <c r="N13" s="201"/>
    </row>
    <row r="14" spans="1:15" ht="36.75" hidden="1" customHeight="1">
      <c r="A14" s="2"/>
      <c r="B14" s="49"/>
      <c r="C14" s="47"/>
      <c r="D14" s="18"/>
      <c r="E14" s="11"/>
      <c r="F14" s="92"/>
      <c r="G14" s="15"/>
      <c r="H14" s="15"/>
      <c r="I14" s="52">
        <f t="shared" si="0"/>
        <v>146.52999999999884</v>
      </c>
      <c r="J14" s="2"/>
    </row>
    <row r="15" spans="1:15" ht="35.1" hidden="1" customHeight="1">
      <c r="A15" s="2"/>
      <c r="B15" s="49"/>
      <c r="C15" s="47"/>
      <c r="D15" s="18"/>
      <c r="E15" s="11"/>
      <c r="F15" s="92"/>
      <c r="G15" s="15"/>
      <c r="H15" s="15"/>
      <c r="I15" s="52">
        <f t="shared" si="0"/>
        <v>146.52999999999884</v>
      </c>
      <c r="J15" s="2"/>
    </row>
    <row r="16" spans="1:15" ht="35.1" hidden="1" customHeight="1">
      <c r="A16" s="2"/>
      <c r="B16" s="49"/>
      <c r="C16" s="47"/>
      <c r="D16" s="18"/>
      <c r="E16" s="11"/>
      <c r="F16" s="92"/>
      <c r="G16" s="133"/>
      <c r="H16" s="15"/>
      <c r="I16" s="52">
        <f t="shared" si="0"/>
        <v>146.52999999999884</v>
      </c>
      <c r="J16" s="2"/>
    </row>
    <row r="17" spans="1:14" s="53" customFormat="1" ht="45" hidden="1" customHeight="1" thickBot="1">
      <c r="A17" s="48"/>
      <c r="B17" s="49"/>
      <c r="C17" s="47"/>
      <c r="D17" s="81"/>
      <c r="E17" s="82"/>
      <c r="F17" s="91"/>
      <c r="G17" s="51"/>
      <c r="H17" s="51"/>
      <c r="I17" s="52">
        <f t="shared" si="0"/>
        <v>146.52999999999884</v>
      </c>
      <c r="J17" s="48"/>
      <c r="K17" s="88"/>
      <c r="L17" s="196"/>
      <c r="M17" s="204"/>
      <c r="N17" s="201"/>
    </row>
    <row r="18" spans="1:14" ht="24.75" customHeight="1" thickBot="1">
      <c r="A18" s="7"/>
      <c r="B18" s="575" t="s">
        <v>11</v>
      </c>
      <c r="C18" s="575"/>
      <c r="D18" s="575"/>
      <c r="E18" s="575"/>
      <c r="F18" s="575"/>
      <c r="G18" s="80">
        <f>SUM(G10:G17)</f>
        <v>0</v>
      </c>
      <c r="H18" s="80">
        <f>SUM(H10:H17)</f>
        <v>0</v>
      </c>
      <c r="I18" s="80">
        <f>+I17</f>
        <v>146.52999999999884</v>
      </c>
      <c r="J18" s="7"/>
      <c r="K18" s="89">
        <f>SUM(K10:K17)</f>
        <v>0</v>
      </c>
    </row>
    <row r="19" spans="1:14" ht="16.5" customHeight="1">
      <c r="A19" s="7"/>
      <c r="B19" s="7"/>
      <c r="C19" s="7"/>
      <c r="D19" s="7"/>
      <c r="E19" s="7"/>
      <c r="F19" s="7"/>
      <c r="G19" s="7"/>
      <c r="H19" s="7"/>
      <c r="I19" s="7"/>
      <c r="J19" s="7"/>
    </row>
    <row r="20" spans="1:14" s="473" customFormat="1" ht="52.5" customHeight="1">
      <c r="A20" s="8"/>
      <c r="B20" s="8"/>
      <c r="C20" s="8"/>
      <c r="D20" s="8" t="s">
        <v>592</v>
      </c>
      <c r="E20" s="8"/>
      <c r="F20" s="8"/>
      <c r="G20" s="8" t="s">
        <v>593</v>
      </c>
      <c r="H20" s="8"/>
      <c r="I20" s="8"/>
      <c r="J20" s="8"/>
      <c r="K20" s="471"/>
      <c r="L20" s="472"/>
    </row>
    <row r="21" spans="1:14" s="194" customFormat="1" ht="16.5" customHeight="1">
      <c r="A21" s="470"/>
      <c r="B21" s="470"/>
      <c r="C21" s="470"/>
      <c r="D21" s="470" t="s">
        <v>589</v>
      </c>
      <c r="E21" s="470"/>
      <c r="F21" s="470"/>
      <c r="G21" s="470" t="s">
        <v>103</v>
      </c>
      <c r="H21" s="470"/>
      <c r="I21" s="470"/>
      <c r="J21" s="470"/>
      <c r="K21" s="403"/>
      <c r="L21" s="408"/>
    </row>
    <row r="22" spans="1:14" ht="16.5" customHeight="1">
      <c r="A22" s="7"/>
      <c r="B22" s="7"/>
      <c r="C22" s="7"/>
      <c r="D22" s="7" t="s">
        <v>591</v>
      </c>
      <c r="E22" s="7"/>
      <c r="F22" s="7"/>
      <c r="G22" s="7" t="s">
        <v>590</v>
      </c>
      <c r="H22" s="7"/>
      <c r="I22" s="7"/>
      <c r="J22" s="7"/>
      <c r="K22" s="403"/>
      <c r="L22" s="408"/>
      <c r="M22"/>
      <c r="N22"/>
    </row>
    <row r="23" spans="1:14" ht="36" customHeight="1">
      <c r="A23" s="7"/>
      <c r="B23" s="7"/>
      <c r="C23" s="7"/>
      <c r="D23" s="7"/>
      <c r="E23" s="7"/>
      <c r="F23" s="7"/>
      <c r="G23" s="7"/>
      <c r="H23" s="7"/>
      <c r="I23" s="7"/>
      <c r="J23" s="7"/>
    </row>
    <row r="24" spans="1:14">
      <c r="A24" s="7"/>
      <c r="B24" s="7"/>
      <c r="C24" s="7"/>
      <c r="D24" s="7"/>
      <c r="E24" s="7"/>
      <c r="F24" s="7"/>
      <c r="G24" s="7"/>
      <c r="H24" s="7"/>
      <c r="I24" s="7"/>
      <c r="J24" s="7"/>
    </row>
    <row r="25" spans="1:14">
      <c r="A25" s="7"/>
      <c r="B25" s="20"/>
      <c r="C25" s="20"/>
      <c r="D25" s="20"/>
      <c r="E25" s="20"/>
      <c r="F25" s="20"/>
      <c r="G25" s="20"/>
      <c r="H25" s="20"/>
      <c r="I25" s="20"/>
      <c r="J25" s="7"/>
    </row>
    <row r="26" spans="1:14">
      <c r="A26" s="7"/>
      <c r="B26" s="7"/>
      <c r="C26" s="7"/>
      <c r="D26" s="7"/>
      <c r="E26" s="7"/>
      <c r="F26" s="21"/>
      <c r="G26" s="7"/>
      <c r="H26" s="7"/>
      <c r="I26" s="7"/>
      <c r="J26" s="7"/>
      <c r="L26" s="194">
        <v>591.75</v>
      </c>
    </row>
    <row r="27" spans="1:14">
      <c r="A27" s="7"/>
      <c r="B27" s="7"/>
      <c r="C27" s="7"/>
      <c r="D27" s="7"/>
      <c r="E27" s="7"/>
      <c r="F27" s="7"/>
      <c r="G27" s="7"/>
      <c r="H27" s="7"/>
      <c r="I27" s="7"/>
      <c r="J27" s="7"/>
      <c r="L27" s="197">
        <f>+L26-I18</f>
        <v>445.22000000000116</v>
      </c>
    </row>
    <row r="28" spans="1:14">
      <c r="A28" s="7"/>
      <c r="B28" s="7"/>
      <c r="C28" s="7"/>
      <c r="D28" s="7"/>
      <c r="E28" s="7"/>
      <c r="F28" s="7"/>
      <c r="G28" s="7"/>
      <c r="H28" s="7"/>
      <c r="I28" s="7"/>
      <c r="J28" s="7"/>
    </row>
    <row r="29" spans="1:14" s="86" customFormat="1">
      <c r="A29" s="7"/>
      <c r="B29" s="7"/>
      <c r="C29" s="7"/>
      <c r="D29" s="7"/>
      <c r="E29" s="7"/>
      <c r="F29" s="7"/>
      <c r="G29" s="7"/>
      <c r="H29" s="7"/>
      <c r="I29" s="7"/>
      <c r="J29" s="7"/>
      <c r="L29" s="194"/>
      <c r="M29" s="205"/>
      <c r="N29" s="202"/>
    </row>
  </sheetData>
  <mergeCells count="9">
    <mergeCell ref="G7:I7"/>
    <mergeCell ref="B18:F18"/>
    <mergeCell ref="B2:I2"/>
    <mergeCell ref="B3:I3"/>
    <mergeCell ref="B4:I4"/>
    <mergeCell ref="E5:F5"/>
    <mergeCell ref="G5:I5"/>
    <mergeCell ref="B6:D6"/>
    <mergeCell ref="H6:I6"/>
  </mergeCells>
  <printOptions horizontalCentered="1"/>
  <pageMargins left="0.59055118110236227" right="0.19685039370078741" top="0.53" bottom="0.19685039370078741" header="0.31496062992125984" footer="0.31496062992125984"/>
  <pageSetup scale="90" orientation="portrait" horizontalDpi="4294967294" verticalDpi="72"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tabColor rgb="FF2F74FF"/>
  </sheetPr>
  <dimension ref="A1:P25"/>
  <sheetViews>
    <sheetView topLeftCell="A4" zoomScale="175" zoomScaleNormal="175" zoomScaleSheetLayoutView="145" workbookViewId="0">
      <selection activeCell="F11" sqref="F11"/>
    </sheetView>
  </sheetViews>
  <sheetFormatPr baseColWidth="10" defaultRowHeight="18"/>
  <cols>
    <col min="1" max="1" width="0.42578125" customWidth="1"/>
    <col min="2" max="2" width="9" customWidth="1"/>
    <col min="3" max="3" width="5.5703125" customWidth="1"/>
    <col min="4" max="4" width="6.42578125" customWidth="1"/>
    <col min="5" max="5" width="16.7109375" customWidth="1"/>
    <col min="6" max="6" width="35.28515625" customWidth="1"/>
    <col min="7" max="9" width="11.5703125" customWidth="1"/>
    <col min="10" max="10" width="1.85546875" customWidth="1"/>
    <col min="11" max="12" width="18.5703125" style="86" customWidth="1"/>
    <col min="13" max="13" width="18.28515625" style="194" customWidth="1"/>
    <col min="14" max="14" width="14" style="203" customWidth="1"/>
    <col min="15" max="15" width="11.42578125" style="200"/>
  </cols>
  <sheetData>
    <row r="1" spans="1:16" ht="7.5" customHeight="1">
      <c r="A1" s="7"/>
      <c r="B1" s="7"/>
      <c r="C1" s="7"/>
      <c r="D1" s="7"/>
      <c r="E1" s="7"/>
      <c r="F1" s="7"/>
      <c r="G1" s="7"/>
      <c r="H1" s="7"/>
      <c r="I1" s="7"/>
      <c r="J1" s="7"/>
    </row>
    <row r="2" spans="1:16" ht="30">
      <c r="A2" s="7"/>
      <c r="B2" s="576" t="s">
        <v>9</v>
      </c>
      <c r="C2" s="576"/>
      <c r="D2" s="576"/>
      <c r="E2" s="576"/>
      <c r="F2" s="576"/>
      <c r="G2" s="576"/>
      <c r="H2" s="576"/>
      <c r="I2" s="576"/>
      <c r="J2" s="7"/>
    </row>
    <row r="3" spans="1:16" ht="26.25">
      <c r="A3" s="7"/>
      <c r="B3" s="577" t="s">
        <v>24</v>
      </c>
      <c r="C3" s="577"/>
      <c r="D3" s="577"/>
      <c r="E3" s="577"/>
      <c r="F3" s="577"/>
      <c r="G3" s="577"/>
      <c r="H3" s="577"/>
      <c r="I3" s="577"/>
      <c r="J3" s="7"/>
    </row>
    <row r="4" spans="1:16" ht="27.75">
      <c r="A4" s="7"/>
      <c r="B4" s="578" t="s">
        <v>656</v>
      </c>
      <c r="C4" s="578"/>
      <c r="D4" s="578"/>
      <c r="E4" s="578"/>
      <c r="F4" s="578"/>
      <c r="G4" s="578"/>
      <c r="H4" s="578"/>
      <c r="I4" s="578"/>
      <c r="J4" s="7"/>
      <c r="K4" s="324" t="s">
        <v>313</v>
      </c>
      <c r="L4" s="324" t="s">
        <v>313</v>
      </c>
      <c r="M4" s="263"/>
      <c r="N4" s="264"/>
      <c r="O4" s="265"/>
      <c r="P4" s="266"/>
    </row>
    <row r="5" spans="1:16" ht="93" customHeight="1">
      <c r="A5" s="7"/>
      <c r="B5" s="41" t="s">
        <v>32</v>
      </c>
      <c r="C5" s="33"/>
      <c r="D5" s="42"/>
      <c r="E5" s="620" t="s">
        <v>492</v>
      </c>
      <c r="F5" s="620"/>
      <c r="G5" s="621" t="s">
        <v>484</v>
      </c>
      <c r="H5" s="621"/>
      <c r="I5" s="621"/>
      <c r="J5" s="7"/>
      <c r="K5" s="323" t="s">
        <v>206</v>
      </c>
      <c r="L5" s="323" t="s">
        <v>206</v>
      </c>
      <c r="M5" s="268"/>
      <c r="N5" s="269"/>
      <c r="O5" s="270"/>
      <c r="P5" s="266"/>
    </row>
    <row r="6" spans="1:16" ht="33.75" thickBot="1">
      <c r="A6" s="7"/>
      <c r="B6" s="622" t="s">
        <v>33</v>
      </c>
      <c r="C6" s="622"/>
      <c r="D6" s="622"/>
      <c r="E6" s="273" t="s">
        <v>491</v>
      </c>
      <c r="F6" s="271"/>
      <c r="G6" s="272" t="s">
        <v>8</v>
      </c>
      <c r="H6" s="593">
        <v>10.310000000000628</v>
      </c>
      <c r="I6" s="593"/>
      <c r="J6" s="7"/>
      <c r="K6" s="86">
        <v>7.47</v>
      </c>
      <c r="L6" s="86">
        <v>7.47</v>
      </c>
      <c r="M6" s="195"/>
    </row>
    <row r="7" spans="1:16" ht="21" thickTop="1">
      <c r="A7" s="7"/>
      <c r="B7" s="44" t="s">
        <v>162</v>
      </c>
      <c r="C7" s="33"/>
      <c r="D7" s="33"/>
      <c r="E7" s="33"/>
      <c r="F7" s="193"/>
      <c r="G7" s="619" t="s">
        <v>7</v>
      </c>
      <c r="H7" s="619"/>
      <c r="I7" s="619"/>
      <c r="J7" s="7"/>
      <c r="M7" s="195"/>
    </row>
    <row r="8" spans="1:16" ht="6" customHeight="1" thickBot="1">
      <c r="A8" s="7"/>
      <c r="B8" s="36"/>
      <c r="C8" s="36"/>
      <c r="D8" s="36"/>
      <c r="E8" s="36"/>
      <c r="F8" s="37"/>
      <c r="G8" s="37"/>
      <c r="H8" s="37"/>
      <c r="I8" s="37"/>
      <c r="J8" s="7"/>
      <c r="M8" s="195"/>
    </row>
    <row r="9" spans="1:16" ht="35.25" customHeight="1" thickBot="1">
      <c r="A9" s="7"/>
      <c r="B9" s="60" t="s">
        <v>0</v>
      </c>
      <c r="C9" s="61" t="s">
        <v>1</v>
      </c>
      <c r="D9" s="61" t="s">
        <v>31</v>
      </c>
      <c r="E9" s="67" t="s">
        <v>2</v>
      </c>
      <c r="F9" s="63" t="s">
        <v>3</v>
      </c>
      <c r="G9" s="64" t="s">
        <v>5</v>
      </c>
      <c r="H9" s="64" t="s">
        <v>4</v>
      </c>
      <c r="I9" s="65" t="s">
        <v>6</v>
      </c>
      <c r="J9" s="7"/>
      <c r="K9" s="206" t="s">
        <v>48</v>
      </c>
      <c r="L9" s="387" t="s">
        <v>437</v>
      </c>
      <c r="M9" s="195"/>
    </row>
    <row r="10" spans="1:16">
      <c r="A10" s="2"/>
      <c r="B10" s="49">
        <v>44652</v>
      </c>
      <c r="C10" s="16"/>
      <c r="D10" s="17"/>
      <c r="E10" s="10" t="s">
        <v>8</v>
      </c>
      <c r="F10" s="24"/>
      <c r="G10" s="31">
        <v>0</v>
      </c>
      <c r="H10" s="12">
        <v>0</v>
      </c>
      <c r="I10" s="13">
        <f>H6+G10-H10</f>
        <v>10.310000000000628</v>
      </c>
      <c r="J10" s="2"/>
    </row>
    <row r="11" spans="1:16" ht="63" customHeight="1" thickBot="1">
      <c r="A11" s="2"/>
      <c r="B11" s="49">
        <v>44673</v>
      </c>
      <c r="C11" s="47"/>
      <c r="D11" s="17" t="s">
        <v>60</v>
      </c>
      <c r="E11" s="130" t="s">
        <v>23</v>
      </c>
      <c r="F11" s="480" t="s">
        <v>769</v>
      </c>
      <c r="G11" s="133">
        <v>0</v>
      </c>
      <c r="H11" s="15">
        <v>10.31</v>
      </c>
      <c r="I11" s="52">
        <f>I10+G11-H11</f>
        <v>6.2705396430828841E-13</v>
      </c>
      <c r="J11" s="2"/>
    </row>
    <row r="12" spans="1:16" s="53" customFormat="1" ht="104.25" hidden="1" customHeight="1">
      <c r="A12" s="48"/>
      <c r="B12" s="49"/>
      <c r="C12" s="47"/>
      <c r="D12" s="81"/>
      <c r="E12" s="82"/>
      <c r="F12" s="91"/>
      <c r="G12" s="15"/>
      <c r="H12" s="15"/>
      <c r="I12" s="52">
        <f t="shared" ref="I12:I13" si="0">I11+G12-H12</f>
        <v>6.2705396430828841E-13</v>
      </c>
      <c r="J12" s="48"/>
      <c r="K12" s="88"/>
      <c r="L12" s="309"/>
      <c r="M12" s="196"/>
      <c r="N12" s="204"/>
      <c r="O12" s="201"/>
    </row>
    <row r="13" spans="1:16" s="53" customFormat="1" ht="36.75" hidden="1" customHeight="1" thickBot="1">
      <c r="A13" s="48"/>
      <c r="B13" s="49"/>
      <c r="C13" s="47"/>
      <c r="D13" s="81"/>
      <c r="E13" s="82"/>
      <c r="F13" s="91"/>
      <c r="G13" s="15"/>
      <c r="H13" s="15"/>
      <c r="I13" s="52">
        <f t="shared" si="0"/>
        <v>6.2705396430828841E-13</v>
      </c>
      <c r="J13" s="48"/>
      <c r="K13" s="88"/>
      <c r="L13" s="88"/>
      <c r="M13" s="196"/>
      <c r="N13" s="204"/>
      <c r="O13" s="201"/>
    </row>
    <row r="14" spans="1:16" ht="24.75" customHeight="1" thickBot="1">
      <c r="A14" s="7"/>
      <c r="B14" s="575" t="s">
        <v>11</v>
      </c>
      <c r="C14" s="575"/>
      <c r="D14" s="575"/>
      <c r="E14" s="575"/>
      <c r="F14" s="575"/>
      <c r="G14" s="80">
        <f>SUM(G10:G13)</f>
        <v>0</v>
      </c>
      <c r="H14" s="80">
        <f>SUM(H10:H13)</f>
        <v>10.31</v>
      </c>
      <c r="I14" s="80">
        <f>I13</f>
        <v>6.2705396430828841E-13</v>
      </c>
      <c r="J14" s="7"/>
      <c r="K14" s="89">
        <f>SUM(K10:K13)</f>
        <v>0</v>
      </c>
      <c r="L14" s="393">
        <f>SUM(L11:L13)</f>
        <v>0</v>
      </c>
    </row>
    <row r="15" spans="1:16" ht="16.5" customHeight="1">
      <c r="A15" s="7"/>
      <c r="B15" s="7"/>
      <c r="C15" s="7"/>
      <c r="D15" s="7"/>
      <c r="E15" s="7"/>
      <c r="F15" s="7"/>
      <c r="G15" s="7"/>
      <c r="H15" s="7"/>
      <c r="I15" s="7"/>
      <c r="J15" s="7"/>
    </row>
    <row r="16" spans="1:16" s="473" customFormat="1" ht="52.5" customHeight="1">
      <c r="A16" s="8"/>
      <c r="B16" s="8"/>
      <c r="C16" s="8"/>
      <c r="D16" s="8" t="s">
        <v>592</v>
      </c>
      <c r="E16" s="8"/>
      <c r="F16" s="8"/>
      <c r="G16" s="8" t="s">
        <v>593</v>
      </c>
      <c r="H16" s="8"/>
      <c r="I16" s="8"/>
      <c r="J16" s="8"/>
      <c r="K16" s="471"/>
      <c r="L16" s="471"/>
      <c r="M16" s="472"/>
    </row>
    <row r="17" spans="1:15" s="194" customFormat="1" ht="16.5" customHeight="1">
      <c r="A17" s="470"/>
      <c r="B17" s="470"/>
      <c r="C17" s="470"/>
      <c r="D17" s="470" t="s">
        <v>589</v>
      </c>
      <c r="E17" s="470"/>
      <c r="F17" s="470"/>
      <c r="G17" s="470" t="s">
        <v>103</v>
      </c>
      <c r="H17" s="470"/>
      <c r="I17" s="470"/>
      <c r="J17" s="470"/>
      <c r="K17" s="403"/>
      <c r="L17" s="403"/>
      <c r="M17" s="408"/>
    </row>
    <row r="18" spans="1:15" ht="16.5" customHeight="1">
      <c r="A18" s="7"/>
      <c r="B18" s="7"/>
      <c r="C18" s="7"/>
      <c r="D18" s="7" t="s">
        <v>591</v>
      </c>
      <c r="E18" s="7"/>
      <c r="F18" s="7"/>
      <c r="G18" s="7" t="s">
        <v>590</v>
      </c>
      <c r="H18" s="7"/>
      <c r="I18" s="7"/>
      <c r="J18" s="7"/>
      <c r="K18" s="403"/>
      <c r="L18" s="403"/>
      <c r="M18" s="408"/>
      <c r="N18"/>
      <c r="O18"/>
    </row>
    <row r="19" spans="1:15" ht="36" customHeight="1">
      <c r="A19" s="7"/>
      <c r="B19" s="7"/>
      <c r="C19" s="7"/>
      <c r="D19" s="7"/>
      <c r="E19" s="7"/>
      <c r="F19" s="7"/>
      <c r="G19" s="7"/>
      <c r="H19" s="7"/>
      <c r="I19" s="7"/>
      <c r="J19" s="7"/>
    </row>
    <row r="20" spans="1:15">
      <c r="A20" s="7"/>
      <c r="B20" s="7"/>
      <c r="C20" s="7"/>
      <c r="D20" s="7"/>
      <c r="E20" s="7"/>
      <c r="F20" s="7"/>
      <c r="G20" s="7"/>
      <c r="H20" s="7"/>
      <c r="I20" s="7"/>
      <c r="J20" s="7"/>
    </row>
    <row r="21" spans="1:15">
      <c r="A21" s="7"/>
      <c r="B21" s="20"/>
      <c r="C21" s="20"/>
      <c r="D21" s="20"/>
      <c r="E21" s="20"/>
      <c r="F21" s="20"/>
      <c r="G21" s="20"/>
      <c r="H21" s="20"/>
      <c r="I21" s="20"/>
      <c r="J21" s="7"/>
    </row>
    <row r="22" spans="1:15">
      <c r="A22" s="7"/>
      <c r="B22" s="7"/>
      <c r="C22" s="7"/>
      <c r="D22" s="7"/>
      <c r="E22" s="7"/>
      <c r="F22" s="21"/>
      <c r="G22" s="7"/>
      <c r="H22" s="7"/>
      <c r="I22" s="7"/>
      <c r="J22" s="7"/>
      <c r="M22" s="194">
        <v>591.75</v>
      </c>
    </row>
    <row r="23" spans="1:15">
      <c r="A23" s="7"/>
      <c r="B23" s="7"/>
      <c r="C23" s="7"/>
      <c r="D23" s="7"/>
      <c r="E23" s="7"/>
      <c r="F23" s="7"/>
      <c r="G23" s="7"/>
      <c r="H23" s="7"/>
      <c r="I23" s="7"/>
      <c r="J23" s="7"/>
      <c r="M23" s="197">
        <f>+M22-I14</f>
        <v>591.74999999999932</v>
      </c>
    </row>
    <row r="24" spans="1:15">
      <c r="A24" s="7"/>
      <c r="B24" s="7"/>
      <c r="C24" s="7"/>
      <c r="D24" s="7"/>
      <c r="E24" s="7"/>
      <c r="F24" s="7"/>
      <c r="G24" s="7"/>
      <c r="H24" s="7"/>
      <c r="I24" s="7"/>
      <c r="J24" s="7"/>
    </row>
    <row r="25" spans="1:15" s="86" customFormat="1">
      <c r="A25" s="7"/>
      <c r="B25" s="7"/>
      <c r="C25" s="7"/>
      <c r="D25" s="7"/>
      <c r="E25" s="7"/>
      <c r="F25" s="7"/>
      <c r="G25" s="7"/>
      <c r="H25" s="7"/>
      <c r="I25" s="7"/>
      <c r="J25" s="7"/>
      <c r="M25" s="194"/>
      <c r="N25" s="205"/>
      <c r="O25" s="202"/>
    </row>
  </sheetData>
  <mergeCells count="9">
    <mergeCell ref="G7:I7"/>
    <mergeCell ref="B14:F14"/>
    <mergeCell ref="B2:I2"/>
    <mergeCell ref="B3:I3"/>
    <mergeCell ref="B4:I4"/>
    <mergeCell ref="E5:F5"/>
    <mergeCell ref="G5:I5"/>
    <mergeCell ref="B6:D6"/>
    <mergeCell ref="H6:I6"/>
  </mergeCells>
  <printOptions horizontalCentered="1"/>
  <pageMargins left="0.59055118110236227" right="0.19685039370078741" top="0.53" bottom="0.19685039370078741" header="0.31496062992125984" footer="0.31496062992125984"/>
  <pageSetup scale="90" orientation="portrait" horizontalDpi="4294967294" verticalDpi="72"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tabColor rgb="FF002060"/>
  </sheetPr>
  <dimension ref="A1:O47"/>
  <sheetViews>
    <sheetView zoomScale="175" zoomScaleNormal="175" zoomScaleSheetLayoutView="145" workbookViewId="0">
      <selection activeCell="E41" sqref="E41"/>
    </sheetView>
  </sheetViews>
  <sheetFormatPr baseColWidth="10" defaultRowHeight="18"/>
  <cols>
    <col min="1" max="1" width="0.42578125" customWidth="1"/>
    <col min="2" max="2" width="9" customWidth="1"/>
    <col min="3" max="3" width="5.5703125" customWidth="1"/>
    <col min="4" max="4" width="6.42578125" customWidth="1"/>
    <col min="5" max="5" width="16.7109375" customWidth="1"/>
    <col min="6" max="6" width="35.28515625" customWidth="1"/>
    <col min="7" max="9" width="11.5703125" customWidth="1"/>
    <col min="10" max="10" width="1.85546875" customWidth="1"/>
    <col min="11" max="11" width="18.5703125" style="86" customWidth="1"/>
    <col min="12" max="12" width="18.28515625" style="194" customWidth="1"/>
    <col min="13" max="13" width="14" style="203" customWidth="1"/>
    <col min="14" max="14" width="11.42578125" style="200"/>
  </cols>
  <sheetData>
    <row r="1" spans="1:15" ht="7.5" customHeight="1">
      <c r="A1" s="7"/>
      <c r="B1" s="7"/>
      <c r="C1" s="7"/>
      <c r="D1" s="7"/>
      <c r="E1" s="7"/>
      <c r="F1" s="7"/>
      <c r="G1" s="7"/>
      <c r="H1" s="7"/>
      <c r="I1" s="7"/>
      <c r="J1" s="7"/>
    </row>
    <row r="2" spans="1:15" ht="30">
      <c r="A2" s="7"/>
      <c r="B2" s="576" t="s">
        <v>9</v>
      </c>
      <c r="C2" s="576"/>
      <c r="D2" s="576"/>
      <c r="E2" s="576"/>
      <c r="F2" s="576"/>
      <c r="G2" s="576"/>
      <c r="H2" s="576"/>
      <c r="I2" s="576"/>
      <c r="J2" s="7"/>
    </row>
    <row r="3" spans="1:15" ht="26.25">
      <c r="A3" s="7"/>
      <c r="B3" s="577" t="s">
        <v>24</v>
      </c>
      <c r="C3" s="577"/>
      <c r="D3" s="577"/>
      <c r="E3" s="577"/>
      <c r="F3" s="577"/>
      <c r="G3" s="577"/>
      <c r="H3" s="577"/>
      <c r="I3" s="577"/>
      <c r="J3" s="7"/>
    </row>
    <row r="4" spans="1:15" ht="27.75">
      <c r="A4" s="7"/>
      <c r="B4" s="578" t="s">
        <v>656</v>
      </c>
      <c r="C4" s="578"/>
      <c r="D4" s="578"/>
      <c r="E4" s="578"/>
      <c r="F4" s="578"/>
      <c r="G4" s="578"/>
      <c r="H4" s="578"/>
      <c r="I4" s="578"/>
      <c r="J4" s="7"/>
      <c r="K4" s="262"/>
      <c r="L4" s="263"/>
      <c r="M4" s="264"/>
      <c r="N4" s="265"/>
      <c r="O4" s="266"/>
    </row>
    <row r="5" spans="1:15" ht="44.25" customHeight="1">
      <c r="A5" s="7"/>
      <c r="B5" s="41" t="s">
        <v>32</v>
      </c>
      <c r="C5" s="33"/>
      <c r="D5" s="42"/>
      <c r="E5" s="623" t="s">
        <v>463</v>
      </c>
      <c r="F5" s="623"/>
      <c r="G5" s="621" t="s">
        <v>462</v>
      </c>
      <c r="H5" s="621"/>
      <c r="I5" s="621"/>
      <c r="J5" s="7"/>
      <c r="K5" s="267"/>
      <c r="L5" s="268"/>
      <c r="M5" s="269"/>
      <c r="N5" s="270"/>
      <c r="O5" s="266"/>
    </row>
    <row r="6" spans="1:15" ht="33.75" thickBot="1">
      <c r="A6" s="7"/>
      <c r="B6" s="624" t="s">
        <v>33</v>
      </c>
      <c r="C6" s="624"/>
      <c r="D6" s="624"/>
      <c r="E6" s="273" t="s">
        <v>464</v>
      </c>
      <c r="F6" s="271"/>
      <c r="G6" s="272" t="s">
        <v>8</v>
      </c>
      <c r="H6" s="593">
        <v>0.47</v>
      </c>
      <c r="I6" s="593"/>
      <c r="J6" s="7"/>
      <c r="K6" s="86">
        <v>0.47</v>
      </c>
      <c r="L6" s="195"/>
    </row>
    <row r="7" spans="1:15" ht="21" thickTop="1">
      <c r="A7" s="7"/>
      <c r="B7" s="44" t="s">
        <v>162</v>
      </c>
      <c r="C7" s="33"/>
      <c r="D7" s="33"/>
      <c r="E7" s="33"/>
      <c r="F7" s="193"/>
      <c r="G7" s="619" t="s">
        <v>7</v>
      </c>
      <c r="H7" s="619"/>
      <c r="I7" s="619"/>
      <c r="J7" s="7"/>
      <c r="L7" s="195"/>
    </row>
    <row r="8" spans="1:15" ht="6" customHeight="1" thickBot="1">
      <c r="A8" s="7"/>
      <c r="B8" s="36"/>
      <c r="C8" s="36"/>
      <c r="D8" s="36"/>
      <c r="E8" s="36"/>
      <c r="F8" s="37"/>
      <c r="G8" s="37"/>
      <c r="H8" s="37"/>
      <c r="I8" s="37"/>
      <c r="J8" s="7"/>
      <c r="L8" s="195"/>
    </row>
    <row r="9" spans="1:15" ht="35.25" customHeight="1" thickBot="1">
      <c r="A9" s="7"/>
      <c r="B9" s="60" t="s">
        <v>0</v>
      </c>
      <c r="C9" s="61" t="s">
        <v>1</v>
      </c>
      <c r="D9" s="61" t="s">
        <v>31</v>
      </c>
      <c r="E9" s="67" t="s">
        <v>2</v>
      </c>
      <c r="F9" s="63" t="s">
        <v>3</v>
      </c>
      <c r="G9" s="64" t="s">
        <v>5</v>
      </c>
      <c r="H9" s="64" t="s">
        <v>4</v>
      </c>
      <c r="I9" s="65" t="s">
        <v>6</v>
      </c>
      <c r="J9" s="7"/>
      <c r="K9" s="206" t="s">
        <v>48</v>
      </c>
      <c r="L9" s="195"/>
    </row>
    <row r="10" spans="1:15">
      <c r="A10" s="2"/>
      <c r="B10" s="49">
        <v>44652</v>
      </c>
      <c r="C10" s="16"/>
      <c r="D10" s="17"/>
      <c r="E10" s="10" t="s">
        <v>8</v>
      </c>
      <c r="F10" s="24"/>
      <c r="G10" s="31">
        <v>0</v>
      </c>
      <c r="H10" s="12">
        <v>0</v>
      </c>
      <c r="I10" s="13">
        <f>H6+G10-H10</f>
        <v>0.47</v>
      </c>
      <c r="J10" s="2"/>
    </row>
    <row r="11" spans="1:15" s="53" customFormat="1" ht="90" customHeight="1">
      <c r="A11" s="48"/>
      <c r="B11" s="49">
        <v>44673</v>
      </c>
      <c r="C11" s="47"/>
      <c r="D11" s="50" t="s">
        <v>54</v>
      </c>
      <c r="E11" s="25" t="s">
        <v>23</v>
      </c>
      <c r="F11" s="91" t="s">
        <v>770</v>
      </c>
      <c r="G11" s="99">
        <v>21.06</v>
      </c>
      <c r="H11" s="51">
        <v>0</v>
      </c>
      <c r="I11" s="52">
        <f>I10+G11-H11</f>
        <v>21.529999999999998</v>
      </c>
      <c r="J11" s="48"/>
      <c r="K11" s="88"/>
      <c r="L11" s="196"/>
      <c r="M11" s="204"/>
      <c r="N11" s="201"/>
    </row>
    <row r="12" spans="1:15" s="53" customFormat="1" ht="39.75" customHeight="1">
      <c r="A12" s="48"/>
      <c r="B12" s="49">
        <v>44673</v>
      </c>
      <c r="C12" s="47"/>
      <c r="D12" s="50" t="s">
        <v>54</v>
      </c>
      <c r="E12" s="25" t="s">
        <v>23</v>
      </c>
      <c r="F12" s="91" t="s">
        <v>771</v>
      </c>
      <c r="G12" s="99">
        <v>36.049999999999997</v>
      </c>
      <c r="H12" s="51">
        <v>0</v>
      </c>
      <c r="I12" s="52">
        <f t="shared" ref="I12:I32" si="0">I11+G12-H12</f>
        <v>57.58</v>
      </c>
      <c r="J12" s="48"/>
      <c r="K12" s="88"/>
      <c r="L12" s="196"/>
      <c r="M12" s="204"/>
      <c r="N12" s="201"/>
    </row>
    <row r="13" spans="1:15" s="53" customFormat="1" ht="53.25" customHeight="1">
      <c r="A13" s="48"/>
      <c r="B13" s="49">
        <v>44673</v>
      </c>
      <c r="C13" s="47"/>
      <c r="D13" s="50" t="s">
        <v>54</v>
      </c>
      <c r="E13" s="25" t="s">
        <v>23</v>
      </c>
      <c r="F13" s="91" t="s">
        <v>772</v>
      </c>
      <c r="G13" s="99">
        <v>20.53</v>
      </c>
      <c r="H13" s="51">
        <v>0</v>
      </c>
      <c r="I13" s="52">
        <f t="shared" si="0"/>
        <v>78.11</v>
      </c>
      <c r="J13" s="48"/>
      <c r="K13" s="88"/>
      <c r="L13" s="196"/>
      <c r="M13" s="204"/>
      <c r="N13" s="201"/>
    </row>
    <row r="14" spans="1:15" s="53" customFormat="1" ht="54.75" customHeight="1">
      <c r="A14" s="48"/>
      <c r="B14" s="49">
        <v>44673</v>
      </c>
      <c r="C14" s="47"/>
      <c r="D14" s="50" t="s">
        <v>54</v>
      </c>
      <c r="E14" s="25" t="s">
        <v>23</v>
      </c>
      <c r="F14" s="91" t="s">
        <v>773</v>
      </c>
      <c r="G14" s="99">
        <v>44.5</v>
      </c>
      <c r="H14" s="51">
        <v>0</v>
      </c>
      <c r="I14" s="52">
        <f t="shared" si="0"/>
        <v>122.61</v>
      </c>
      <c r="J14" s="48"/>
      <c r="K14" s="88"/>
      <c r="L14" s="196"/>
      <c r="M14" s="204"/>
      <c r="N14" s="201"/>
    </row>
    <row r="15" spans="1:15" s="53" customFormat="1" ht="54" customHeight="1">
      <c r="A15" s="48"/>
      <c r="B15" s="49">
        <v>44673</v>
      </c>
      <c r="C15" s="47"/>
      <c r="D15" s="50" t="s">
        <v>54</v>
      </c>
      <c r="E15" s="25" t="s">
        <v>23</v>
      </c>
      <c r="F15" s="91" t="s">
        <v>774</v>
      </c>
      <c r="G15" s="99">
        <v>6.14</v>
      </c>
      <c r="H15" s="51">
        <v>0</v>
      </c>
      <c r="I15" s="52">
        <f t="shared" si="0"/>
        <v>128.75</v>
      </c>
      <c r="J15" s="48"/>
      <c r="K15" s="88"/>
      <c r="L15" s="196"/>
      <c r="M15" s="204"/>
      <c r="N15" s="201"/>
    </row>
    <row r="16" spans="1:15" s="53" customFormat="1" ht="79.5" customHeight="1">
      <c r="A16" s="48"/>
      <c r="B16" s="49">
        <v>44673</v>
      </c>
      <c r="C16" s="47"/>
      <c r="D16" s="50" t="s">
        <v>54</v>
      </c>
      <c r="E16" s="25" t="s">
        <v>23</v>
      </c>
      <c r="F16" s="91" t="s">
        <v>775</v>
      </c>
      <c r="G16" s="99">
        <v>2.48</v>
      </c>
      <c r="H16" s="51">
        <v>0</v>
      </c>
      <c r="I16" s="52">
        <f t="shared" si="0"/>
        <v>131.22999999999999</v>
      </c>
      <c r="J16" s="48"/>
      <c r="K16" s="88"/>
      <c r="L16" s="196"/>
      <c r="M16" s="204"/>
      <c r="N16" s="201"/>
    </row>
    <row r="17" spans="1:14" s="53" customFormat="1" ht="79.5" customHeight="1">
      <c r="A17" s="48"/>
      <c r="B17" s="49">
        <v>44673</v>
      </c>
      <c r="C17" s="47"/>
      <c r="D17" s="50" t="s">
        <v>54</v>
      </c>
      <c r="E17" s="25" t="s">
        <v>23</v>
      </c>
      <c r="F17" s="91" t="s">
        <v>776</v>
      </c>
      <c r="G17" s="99">
        <v>4.05</v>
      </c>
      <c r="H17" s="51">
        <v>0</v>
      </c>
      <c r="I17" s="52">
        <f t="shared" si="0"/>
        <v>135.28</v>
      </c>
      <c r="J17" s="48"/>
      <c r="K17" s="88"/>
      <c r="L17" s="196"/>
      <c r="M17" s="204"/>
      <c r="N17" s="201"/>
    </row>
    <row r="18" spans="1:14" s="53" customFormat="1" ht="75.75" customHeight="1">
      <c r="A18" s="48"/>
      <c r="B18" s="49">
        <v>44673</v>
      </c>
      <c r="C18" s="47"/>
      <c r="D18" s="50" t="s">
        <v>54</v>
      </c>
      <c r="E18" s="25" t="s">
        <v>23</v>
      </c>
      <c r="F18" s="91" t="s">
        <v>777</v>
      </c>
      <c r="G18" s="99">
        <v>10.31</v>
      </c>
      <c r="H18" s="51">
        <v>0</v>
      </c>
      <c r="I18" s="52">
        <f t="shared" si="0"/>
        <v>145.59</v>
      </c>
      <c r="J18" s="48"/>
      <c r="K18" s="88"/>
      <c r="L18" s="196"/>
      <c r="M18" s="204"/>
      <c r="N18" s="201"/>
    </row>
    <row r="19" spans="1:14" s="53" customFormat="1" ht="91.5" customHeight="1">
      <c r="A19" s="48"/>
      <c r="B19" s="49">
        <v>44673</v>
      </c>
      <c r="C19" s="47"/>
      <c r="D19" s="50" t="s">
        <v>54</v>
      </c>
      <c r="E19" s="25" t="s">
        <v>23</v>
      </c>
      <c r="F19" s="91" t="s">
        <v>778</v>
      </c>
      <c r="G19" s="99">
        <v>580.92999999999995</v>
      </c>
      <c r="H19" s="51">
        <v>0</v>
      </c>
      <c r="I19" s="52">
        <f t="shared" si="0"/>
        <v>726.52</v>
      </c>
      <c r="J19" s="48"/>
      <c r="K19" s="88"/>
      <c r="L19" s="196"/>
      <c r="M19" s="204"/>
      <c r="N19" s="201"/>
    </row>
    <row r="20" spans="1:14" s="2" customFormat="1" ht="64.5" customHeight="1" thickBot="1">
      <c r="B20" s="49">
        <v>44673</v>
      </c>
      <c r="C20" s="338"/>
      <c r="D20" s="50" t="s">
        <v>60</v>
      </c>
      <c r="E20" s="25" t="s">
        <v>767</v>
      </c>
      <c r="F20" s="91" t="s">
        <v>779</v>
      </c>
      <c r="G20" s="14">
        <v>0</v>
      </c>
      <c r="H20" s="14">
        <v>726.05</v>
      </c>
      <c r="I20" s="52">
        <f t="shared" si="0"/>
        <v>0.47000000000002728</v>
      </c>
      <c r="K20" s="128"/>
      <c r="M20" s="84"/>
    </row>
    <row r="21" spans="1:14" s="2" customFormat="1" ht="76.5" hidden="1" customHeight="1">
      <c r="B21" s="49"/>
      <c r="C21" s="338"/>
      <c r="D21" s="50"/>
      <c r="E21" s="25"/>
      <c r="F21" s="91"/>
      <c r="G21" s="14"/>
      <c r="H21" s="14"/>
      <c r="I21" s="52">
        <f t="shared" si="0"/>
        <v>0.47000000000002728</v>
      </c>
      <c r="K21" s="128"/>
      <c r="M21" s="84"/>
    </row>
    <row r="22" spans="1:14" s="2" customFormat="1" ht="66.75" hidden="1" customHeight="1">
      <c r="B22" s="49"/>
      <c r="C22" s="338"/>
      <c r="D22" s="50"/>
      <c r="E22" s="25"/>
      <c r="F22" s="91"/>
      <c r="G22" s="14"/>
      <c r="H22" s="14"/>
      <c r="I22" s="52">
        <f t="shared" si="0"/>
        <v>0.47000000000002728</v>
      </c>
      <c r="K22" s="128"/>
      <c r="M22" s="84"/>
    </row>
    <row r="23" spans="1:14" s="2" customFormat="1" ht="78" hidden="1" customHeight="1">
      <c r="B23" s="49"/>
      <c r="C23" s="338"/>
      <c r="D23" s="50"/>
      <c r="E23" s="25"/>
      <c r="F23" s="91"/>
      <c r="G23" s="14"/>
      <c r="H23" s="14"/>
      <c r="I23" s="52">
        <f t="shared" si="0"/>
        <v>0.47000000000002728</v>
      </c>
      <c r="K23" s="128"/>
      <c r="M23" s="84"/>
    </row>
    <row r="24" spans="1:14" s="2" customFormat="1" ht="78" hidden="1" customHeight="1">
      <c r="B24" s="49"/>
      <c r="C24" s="338"/>
      <c r="D24" s="50"/>
      <c r="E24" s="25"/>
      <c r="F24" s="91"/>
      <c r="G24" s="14"/>
      <c r="H24" s="14"/>
      <c r="I24" s="52">
        <f t="shared" si="0"/>
        <v>0.47000000000002728</v>
      </c>
      <c r="K24" s="128"/>
      <c r="M24" s="84"/>
    </row>
    <row r="25" spans="1:14" s="2" customFormat="1" ht="77.25" hidden="1" customHeight="1">
      <c r="B25" s="49"/>
      <c r="C25" s="338"/>
      <c r="D25" s="50"/>
      <c r="E25" s="25"/>
      <c r="F25" s="91"/>
      <c r="G25" s="14"/>
      <c r="H25" s="14"/>
      <c r="I25" s="52">
        <f t="shared" si="0"/>
        <v>0.47000000000002728</v>
      </c>
      <c r="K25" s="128"/>
      <c r="M25" s="84"/>
    </row>
    <row r="26" spans="1:14" s="2" customFormat="1" ht="89.25" hidden="1" customHeight="1">
      <c r="B26" s="49"/>
      <c r="C26" s="338"/>
      <c r="D26" s="50"/>
      <c r="E26" s="25"/>
      <c r="F26" s="91"/>
      <c r="G26" s="14"/>
      <c r="H26" s="14"/>
      <c r="I26" s="52">
        <f t="shared" si="0"/>
        <v>0.47000000000002728</v>
      </c>
      <c r="K26" s="128"/>
      <c r="M26" s="84"/>
    </row>
    <row r="27" spans="1:14" s="2" customFormat="1" ht="79.5" hidden="1" customHeight="1">
      <c r="B27" s="49"/>
      <c r="C27" s="338"/>
      <c r="D27" s="50"/>
      <c r="E27" s="25"/>
      <c r="F27" s="91"/>
      <c r="G27" s="14"/>
      <c r="H27" s="14"/>
      <c r="I27" s="52">
        <f t="shared" si="0"/>
        <v>0.47000000000002728</v>
      </c>
      <c r="K27" s="128"/>
      <c r="M27" s="84"/>
    </row>
    <row r="28" spans="1:14" s="2" customFormat="1" ht="66.75" hidden="1" customHeight="1">
      <c r="B28" s="49"/>
      <c r="C28" s="338"/>
      <c r="D28" s="50"/>
      <c r="E28" s="25"/>
      <c r="F28" s="91"/>
      <c r="G28" s="14"/>
      <c r="H28" s="14"/>
      <c r="I28" s="52">
        <f t="shared" si="0"/>
        <v>0.47000000000002728</v>
      </c>
      <c r="K28" s="128"/>
      <c r="M28" s="84"/>
    </row>
    <row r="29" spans="1:14" s="53" customFormat="1" hidden="1">
      <c r="A29" s="48"/>
      <c r="B29" s="49"/>
      <c r="C29" s="47"/>
      <c r="D29" s="50"/>
      <c r="E29" s="25"/>
      <c r="F29" s="91"/>
      <c r="G29" s="99"/>
      <c r="H29" s="51"/>
      <c r="I29" s="52">
        <f t="shared" si="0"/>
        <v>0.47000000000002728</v>
      </c>
      <c r="J29" s="48"/>
      <c r="K29" s="88"/>
      <c r="L29" s="196"/>
      <c r="M29" s="204"/>
      <c r="N29" s="201"/>
    </row>
    <row r="30" spans="1:14" s="53" customFormat="1" hidden="1">
      <c r="A30" s="48"/>
      <c r="B30" s="49"/>
      <c r="C30" s="47"/>
      <c r="D30" s="50"/>
      <c r="E30" s="25"/>
      <c r="F30" s="91"/>
      <c r="G30" s="99"/>
      <c r="H30" s="51"/>
      <c r="I30" s="52">
        <f t="shared" si="0"/>
        <v>0.47000000000002728</v>
      </c>
      <c r="J30" s="48"/>
      <c r="K30" s="88"/>
      <c r="L30" s="196"/>
      <c r="M30" s="204"/>
      <c r="N30" s="201"/>
    </row>
    <row r="31" spans="1:14" s="53" customFormat="1" hidden="1">
      <c r="A31" s="48"/>
      <c r="B31" s="49"/>
      <c r="C31" s="47"/>
      <c r="D31" s="50"/>
      <c r="E31" s="25"/>
      <c r="F31" s="91"/>
      <c r="G31" s="99"/>
      <c r="H31" s="51"/>
      <c r="I31" s="52">
        <f t="shared" si="0"/>
        <v>0.47000000000002728</v>
      </c>
      <c r="J31" s="48"/>
      <c r="K31" s="88"/>
      <c r="L31" s="196"/>
      <c r="M31" s="204"/>
      <c r="N31" s="201"/>
    </row>
    <row r="32" spans="1:14" s="53" customFormat="1" ht="63" hidden="1" customHeight="1" thickBot="1">
      <c r="A32" s="48"/>
      <c r="B32" s="49"/>
      <c r="C32" s="47"/>
      <c r="D32" s="50"/>
      <c r="E32" s="25"/>
      <c r="F32" s="91"/>
      <c r="G32" s="99"/>
      <c r="H32" s="51"/>
      <c r="I32" s="52">
        <f t="shared" si="0"/>
        <v>0.47000000000002728</v>
      </c>
      <c r="J32" s="48"/>
      <c r="K32" s="88"/>
      <c r="L32" s="196"/>
      <c r="M32" s="204"/>
      <c r="N32" s="201"/>
    </row>
    <row r="33" spans="1:14" s="53" customFormat="1" hidden="1">
      <c r="A33" s="48"/>
      <c r="B33" s="49"/>
      <c r="C33" s="47"/>
      <c r="D33" s="50"/>
      <c r="E33" s="25"/>
      <c r="F33" s="91"/>
      <c r="G33" s="99"/>
      <c r="H33" s="51"/>
      <c r="I33" s="52">
        <f t="shared" ref="I33:I35" si="1">I32+G33-H33</f>
        <v>0.47000000000002728</v>
      </c>
      <c r="J33" s="48"/>
      <c r="K33" s="88"/>
      <c r="L33" s="196"/>
      <c r="M33" s="204"/>
      <c r="N33" s="201"/>
    </row>
    <row r="34" spans="1:14" s="53" customFormat="1" ht="94.5" hidden="1" customHeight="1">
      <c r="A34" s="48"/>
      <c r="B34" s="49"/>
      <c r="C34" s="47"/>
      <c r="D34" s="50"/>
      <c r="E34" s="25"/>
      <c r="F34" s="91"/>
      <c r="G34" s="99"/>
      <c r="H34" s="51"/>
      <c r="I34" s="52">
        <f t="shared" si="1"/>
        <v>0.47000000000002728</v>
      </c>
      <c r="J34" s="48"/>
      <c r="K34" s="88"/>
      <c r="L34" s="196"/>
      <c r="M34" s="204"/>
      <c r="N34" s="201"/>
    </row>
    <row r="35" spans="1:14" s="2" customFormat="1" ht="63.75" hidden="1" customHeight="1" thickBot="1">
      <c r="B35" s="9"/>
      <c r="C35" s="338"/>
      <c r="D35" s="50"/>
      <c r="E35" s="25"/>
      <c r="F35" s="91"/>
      <c r="G35" s="14"/>
      <c r="H35" s="14"/>
      <c r="I35" s="52">
        <f t="shared" si="1"/>
        <v>0.47000000000002728</v>
      </c>
      <c r="K35" s="128"/>
      <c r="M35" s="84"/>
    </row>
    <row r="36" spans="1:14" ht="27.75" customHeight="1" thickBot="1">
      <c r="A36" s="7"/>
      <c r="B36" s="575" t="s">
        <v>11</v>
      </c>
      <c r="C36" s="575"/>
      <c r="D36" s="575"/>
      <c r="E36" s="575"/>
      <c r="F36" s="575"/>
      <c r="G36" s="80">
        <f>SUM(G10:G35)</f>
        <v>726.05</v>
      </c>
      <c r="H36" s="80">
        <f>SUM(H11:H32)</f>
        <v>726.05</v>
      </c>
      <c r="I36" s="80">
        <f>I35</f>
        <v>0.47000000000002728</v>
      </c>
      <c r="J36" s="7"/>
      <c r="K36" s="89">
        <f>SUM(K10:K33)</f>
        <v>0</v>
      </c>
    </row>
    <row r="37" spans="1:14" ht="16.5" customHeight="1">
      <c r="A37" s="7"/>
      <c r="B37" s="7"/>
      <c r="C37" s="7"/>
      <c r="D37" s="7"/>
      <c r="E37" s="7"/>
      <c r="F37" s="7"/>
      <c r="G37" s="7"/>
      <c r="H37" s="7"/>
      <c r="I37" s="7"/>
      <c r="J37" s="7"/>
    </row>
    <row r="38" spans="1:14" s="473" customFormat="1" ht="52.5" customHeight="1">
      <c r="A38" s="8"/>
      <c r="B38" s="8"/>
      <c r="C38" s="8"/>
      <c r="D38" s="8" t="s">
        <v>592</v>
      </c>
      <c r="E38" s="8"/>
      <c r="F38" s="8"/>
      <c r="G38" s="8" t="s">
        <v>593</v>
      </c>
      <c r="H38" s="8"/>
      <c r="I38" s="8"/>
      <c r="J38" s="8"/>
      <c r="K38" s="471"/>
      <c r="L38" s="472"/>
    </row>
    <row r="39" spans="1:14" s="194" customFormat="1" ht="16.5" customHeight="1">
      <c r="A39" s="470"/>
      <c r="B39" s="470"/>
      <c r="C39" s="470"/>
      <c r="D39" s="470" t="s">
        <v>589</v>
      </c>
      <c r="E39" s="470"/>
      <c r="F39" s="470"/>
      <c r="G39" s="470" t="s">
        <v>103</v>
      </c>
      <c r="H39" s="470"/>
      <c r="I39" s="470"/>
      <c r="J39" s="470"/>
      <c r="K39" s="403"/>
      <c r="L39" s="408"/>
    </row>
    <row r="40" spans="1:14" ht="16.5" customHeight="1">
      <c r="A40" s="7"/>
      <c r="B40" s="7"/>
      <c r="C40" s="7"/>
      <c r="D40" s="7" t="s">
        <v>591</v>
      </c>
      <c r="E40" s="7"/>
      <c r="F40" s="7"/>
      <c r="G40" s="7" t="s">
        <v>590</v>
      </c>
      <c r="H40" s="7"/>
      <c r="I40" s="7"/>
      <c r="J40" s="7"/>
      <c r="K40" s="403"/>
      <c r="L40" s="408"/>
      <c r="M40"/>
      <c r="N40"/>
    </row>
    <row r="41" spans="1:14" ht="36" customHeight="1">
      <c r="A41" s="7"/>
      <c r="B41" s="7"/>
      <c r="C41" s="7"/>
      <c r="D41" s="7"/>
      <c r="E41" s="7"/>
      <c r="F41" s="7"/>
      <c r="G41" s="7"/>
      <c r="H41" s="7"/>
      <c r="I41" s="7"/>
      <c r="J41" s="7"/>
    </row>
    <row r="42" spans="1:14">
      <c r="A42" s="7"/>
      <c r="B42" s="7"/>
      <c r="C42" s="7"/>
      <c r="D42" s="7"/>
      <c r="E42" s="7"/>
      <c r="F42" s="7"/>
      <c r="G42" s="7"/>
      <c r="H42" s="7"/>
      <c r="I42" s="7"/>
      <c r="J42" s="7"/>
    </row>
    <row r="43" spans="1:14">
      <c r="A43" s="7"/>
      <c r="B43" s="20"/>
      <c r="C43" s="20"/>
      <c r="D43" s="20"/>
      <c r="E43" s="20"/>
      <c r="F43" s="20"/>
      <c r="G43" s="20"/>
      <c r="H43" s="20"/>
      <c r="I43" s="20"/>
      <c r="J43" s="7"/>
    </row>
    <row r="44" spans="1:14">
      <c r="A44" s="7"/>
      <c r="B44" s="7"/>
      <c r="C44" s="7"/>
      <c r="D44" s="7"/>
      <c r="E44" s="7"/>
      <c r="F44" s="21"/>
      <c r="G44" s="7"/>
      <c r="H44" s="7"/>
      <c r="I44" s="7"/>
      <c r="J44" s="7"/>
      <c r="L44" s="194">
        <v>591.75</v>
      </c>
    </row>
    <row r="45" spans="1:14">
      <c r="A45" s="7"/>
      <c r="B45" s="7"/>
      <c r="C45" s="7"/>
      <c r="D45" s="7"/>
      <c r="E45" s="7"/>
      <c r="F45" s="7"/>
      <c r="G45" s="7"/>
      <c r="H45" s="7"/>
      <c r="I45" s="7"/>
      <c r="J45" s="7"/>
      <c r="L45" s="197">
        <f>+L44-I36</f>
        <v>591.28</v>
      </c>
    </row>
    <row r="46" spans="1:14">
      <c r="A46" s="7"/>
      <c r="B46" s="7"/>
      <c r="C46" s="7"/>
      <c r="D46" s="7"/>
      <c r="E46" s="7"/>
      <c r="F46" s="7"/>
      <c r="G46" s="7"/>
      <c r="H46" s="7"/>
      <c r="I46" s="7"/>
      <c r="J46" s="7"/>
    </row>
    <row r="47" spans="1:14" s="86" customFormat="1">
      <c r="A47" s="7"/>
      <c r="B47" s="7"/>
      <c r="C47" s="7"/>
      <c r="D47" s="7"/>
      <c r="E47" s="7"/>
      <c r="F47" s="7"/>
      <c r="G47" s="7"/>
      <c r="H47" s="7"/>
      <c r="I47" s="7"/>
      <c r="J47" s="7"/>
      <c r="L47" s="194"/>
      <c r="M47" s="205"/>
      <c r="N47" s="202"/>
    </row>
  </sheetData>
  <mergeCells count="9">
    <mergeCell ref="G7:I7"/>
    <mergeCell ref="B36:F36"/>
    <mergeCell ref="B2:I2"/>
    <mergeCell ref="B3:I3"/>
    <mergeCell ref="B4:I4"/>
    <mergeCell ref="E5:F5"/>
    <mergeCell ref="G5:I5"/>
    <mergeCell ref="B6:D6"/>
    <mergeCell ref="H6:I6"/>
  </mergeCells>
  <printOptions horizontalCentered="1"/>
  <pageMargins left="0.59055118110236227" right="0.19685039370078741" top="0.53" bottom="0.19685039370078741" header="0.31496062992125984" footer="0.31496062992125984"/>
  <pageSetup scale="90" orientation="portrait" horizontalDpi="4294967294" verticalDpi="72"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1">
    <tabColor rgb="FF002060"/>
  </sheetPr>
  <dimension ref="A1:O64"/>
  <sheetViews>
    <sheetView zoomScale="175" zoomScaleNormal="175" zoomScaleSheetLayoutView="145" workbookViewId="0">
      <selection activeCell="F11" sqref="F11"/>
    </sheetView>
  </sheetViews>
  <sheetFormatPr baseColWidth="10" defaultRowHeight="18"/>
  <cols>
    <col min="1" max="1" width="0.42578125" customWidth="1"/>
    <col min="2" max="2" width="9" customWidth="1"/>
    <col min="3" max="3" width="5.5703125" customWidth="1"/>
    <col min="4" max="4" width="6.42578125" customWidth="1"/>
    <col min="5" max="5" width="16.7109375" customWidth="1"/>
    <col min="6" max="6" width="35.28515625" customWidth="1"/>
    <col min="7" max="9" width="11.5703125" customWidth="1"/>
    <col min="10" max="10" width="1.85546875" customWidth="1"/>
    <col min="11" max="11" width="18.5703125" style="86" customWidth="1"/>
    <col min="12" max="12" width="18.28515625" style="194" customWidth="1"/>
    <col min="13" max="13" width="14" style="203" customWidth="1"/>
    <col min="14" max="14" width="11.42578125" style="200"/>
  </cols>
  <sheetData>
    <row r="1" spans="1:15" ht="7.5" customHeight="1">
      <c r="A1" s="7"/>
      <c r="B1" s="7"/>
      <c r="C1" s="7"/>
      <c r="D1" s="7"/>
      <c r="E1" s="7"/>
      <c r="F1" s="7"/>
      <c r="G1" s="7"/>
      <c r="H1" s="7"/>
      <c r="I1" s="7"/>
      <c r="J1" s="7"/>
    </row>
    <row r="2" spans="1:15" ht="30">
      <c r="A2" s="7"/>
      <c r="B2" s="576" t="s">
        <v>9</v>
      </c>
      <c r="C2" s="576"/>
      <c r="D2" s="576"/>
      <c r="E2" s="576"/>
      <c r="F2" s="576"/>
      <c r="G2" s="576"/>
      <c r="H2" s="576"/>
      <c r="I2" s="576"/>
      <c r="J2" s="7"/>
    </row>
    <row r="3" spans="1:15" ht="26.25">
      <c r="A3" s="7"/>
      <c r="B3" s="577" t="s">
        <v>24</v>
      </c>
      <c r="C3" s="577"/>
      <c r="D3" s="577"/>
      <c r="E3" s="577"/>
      <c r="F3" s="577"/>
      <c r="G3" s="577"/>
      <c r="H3" s="577"/>
      <c r="I3" s="577"/>
      <c r="J3" s="7"/>
    </row>
    <row r="4" spans="1:15" ht="27.75">
      <c r="A4" s="7"/>
      <c r="B4" s="578" t="s">
        <v>656</v>
      </c>
      <c r="C4" s="578"/>
      <c r="D4" s="578"/>
      <c r="E4" s="578"/>
      <c r="F4" s="578"/>
      <c r="G4" s="578"/>
      <c r="H4" s="578"/>
      <c r="I4" s="578"/>
      <c r="J4" s="7"/>
      <c r="K4" s="262"/>
      <c r="L4" s="263"/>
      <c r="M4" s="264"/>
      <c r="N4" s="265"/>
      <c r="O4" s="266"/>
    </row>
    <row r="5" spans="1:15" ht="30.75" customHeight="1">
      <c r="A5" s="7"/>
      <c r="B5" s="41" t="s">
        <v>32</v>
      </c>
      <c r="C5" s="33"/>
      <c r="D5" s="42"/>
      <c r="E5" s="625" t="s">
        <v>202</v>
      </c>
      <c r="F5" s="625"/>
      <c r="G5" s="621" t="s">
        <v>201</v>
      </c>
      <c r="H5" s="621"/>
      <c r="I5" s="621"/>
      <c r="J5" s="7"/>
      <c r="K5" s="267"/>
      <c r="L5" s="268"/>
      <c r="M5" s="269"/>
      <c r="N5" s="270"/>
      <c r="O5" s="266"/>
    </row>
    <row r="6" spans="1:15" ht="33.75" thickBot="1">
      <c r="A6" s="7"/>
      <c r="B6" s="622" t="s">
        <v>33</v>
      </c>
      <c r="C6" s="622"/>
      <c r="D6" s="622"/>
      <c r="E6" s="273" t="s">
        <v>200</v>
      </c>
      <c r="F6" s="271"/>
      <c r="G6" s="272" t="s">
        <v>8</v>
      </c>
      <c r="H6" s="593">
        <v>85.39</v>
      </c>
      <c r="I6" s="593"/>
      <c r="J6" s="7"/>
      <c r="K6" s="86">
        <v>85.390000000000128</v>
      </c>
      <c r="L6" s="195"/>
    </row>
    <row r="7" spans="1:15" ht="21" thickTop="1">
      <c r="A7" s="7"/>
      <c r="B7" s="44" t="s">
        <v>162</v>
      </c>
      <c r="C7" s="33"/>
      <c r="D7" s="33"/>
      <c r="E7" s="33"/>
      <c r="F7" s="193"/>
      <c r="G7" s="619" t="s">
        <v>7</v>
      </c>
      <c r="H7" s="619"/>
      <c r="I7" s="619"/>
      <c r="J7" s="7"/>
      <c r="L7" s="195"/>
    </row>
    <row r="8" spans="1:15" ht="6" customHeight="1" thickBot="1">
      <c r="A8" s="7"/>
      <c r="B8" s="36"/>
      <c r="C8" s="36"/>
      <c r="D8" s="36"/>
      <c r="E8" s="36"/>
      <c r="F8" s="37"/>
      <c r="G8" s="37"/>
      <c r="H8" s="37"/>
      <c r="I8" s="37"/>
      <c r="J8" s="7"/>
      <c r="L8" s="195"/>
    </row>
    <row r="9" spans="1:15" ht="35.25" customHeight="1" thickBot="1">
      <c r="A9" s="7"/>
      <c r="B9" s="60" t="s">
        <v>0</v>
      </c>
      <c r="C9" s="61" t="s">
        <v>1</v>
      </c>
      <c r="D9" s="61" t="s">
        <v>31</v>
      </c>
      <c r="E9" s="67" t="s">
        <v>2</v>
      </c>
      <c r="F9" s="63" t="s">
        <v>3</v>
      </c>
      <c r="G9" s="64" t="s">
        <v>5</v>
      </c>
      <c r="H9" s="64" t="s">
        <v>4</v>
      </c>
      <c r="I9" s="65" t="s">
        <v>6</v>
      </c>
      <c r="J9" s="7"/>
      <c r="K9" s="206" t="s">
        <v>48</v>
      </c>
      <c r="L9" s="195"/>
    </row>
    <row r="10" spans="1:15" ht="18.75" thickBot="1">
      <c r="A10" s="2"/>
      <c r="B10" s="49">
        <v>44652</v>
      </c>
      <c r="C10" s="16"/>
      <c r="D10" s="17"/>
      <c r="E10" s="10" t="s">
        <v>8</v>
      </c>
      <c r="F10" s="24"/>
      <c r="G10" s="31">
        <v>0</v>
      </c>
      <c r="H10" s="12">
        <v>0</v>
      </c>
      <c r="I10" s="13">
        <f>H6+G10-H10</f>
        <v>85.39</v>
      </c>
      <c r="J10" s="2"/>
    </row>
    <row r="11" spans="1:15" s="48" customFormat="1" ht="68.099999999999994" hidden="1" customHeight="1">
      <c r="B11" s="135"/>
      <c r="C11" s="136"/>
      <c r="D11" s="147" t="s">
        <v>54</v>
      </c>
      <c r="E11" s="138" t="s">
        <v>23</v>
      </c>
      <c r="F11" s="181" t="s">
        <v>358</v>
      </c>
      <c r="G11" s="140"/>
      <c r="H11" s="114">
        <v>0</v>
      </c>
      <c r="I11" s="13">
        <f>I10+G11-H11</f>
        <v>85.39</v>
      </c>
      <c r="K11" s="122"/>
      <c r="L11" s="48">
        <v>113</v>
      </c>
    </row>
    <row r="12" spans="1:15" s="94" customFormat="1" ht="45.95" hidden="1" customHeight="1">
      <c r="B12" s="135"/>
      <c r="C12" s="136" t="s">
        <v>397</v>
      </c>
      <c r="D12" s="81" t="s">
        <v>21</v>
      </c>
      <c r="E12" s="82" t="s">
        <v>70</v>
      </c>
      <c r="F12" s="96" t="s">
        <v>352</v>
      </c>
      <c r="G12" s="114">
        <v>0</v>
      </c>
      <c r="H12" s="114"/>
      <c r="I12" s="13">
        <f t="shared" ref="I12:I52" si="0">I11+G12-H12</f>
        <v>85.39</v>
      </c>
      <c r="K12" s="211"/>
      <c r="L12" s="95"/>
      <c r="M12" s="94">
        <f>149.28+355.73</f>
        <v>505.01</v>
      </c>
    </row>
    <row r="13" spans="1:15" s="94" customFormat="1" ht="45.95" hidden="1" customHeight="1">
      <c r="B13" s="49"/>
      <c r="C13" s="136"/>
      <c r="D13" s="81" t="s">
        <v>27</v>
      </c>
      <c r="E13" s="82" t="s">
        <v>257</v>
      </c>
      <c r="F13" s="139" t="s">
        <v>353</v>
      </c>
      <c r="G13" s="140">
        <v>0</v>
      </c>
      <c r="H13" s="114"/>
      <c r="I13" s="13">
        <f t="shared" si="0"/>
        <v>85.39</v>
      </c>
      <c r="K13" s="211"/>
      <c r="L13" s="95"/>
    </row>
    <row r="14" spans="1:15" s="94" customFormat="1" ht="68.099999999999994" hidden="1" customHeight="1">
      <c r="B14" s="49"/>
      <c r="C14" s="338"/>
      <c r="D14" s="147" t="s">
        <v>22</v>
      </c>
      <c r="E14" s="138" t="s">
        <v>148</v>
      </c>
      <c r="F14" s="139" t="s">
        <v>355</v>
      </c>
      <c r="G14" s="114">
        <v>0</v>
      </c>
      <c r="H14" s="14"/>
      <c r="I14" s="13">
        <f t="shared" si="0"/>
        <v>85.39</v>
      </c>
      <c r="K14" s="211"/>
    </row>
    <row r="15" spans="1:15" s="313" customFormat="1" ht="56.1" hidden="1" customHeight="1">
      <c r="A15" s="274"/>
      <c r="B15" s="49"/>
      <c r="C15" s="136"/>
      <c r="D15" s="314" t="s">
        <v>22</v>
      </c>
      <c r="E15" s="179" t="s">
        <v>104</v>
      </c>
      <c r="F15" s="162" t="s">
        <v>354</v>
      </c>
      <c r="G15" s="260">
        <v>0</v>
      </c>
      <c r="H15" s="260"/>
      <c r="I15" s="13">
        <f t="shared" si="0"/>
        <v>85.39</v>
      </c>
      <c r="J15" s="274"/>
      <c r="K15" s="309"/>
      <c r="L15" s="310"/>
      <c r="M15" s="311"/>
      <c r="N15" s="312"/>
    </row>
    <row r="16" spans="1:15" s="186" customFormat="1" ht="81.95" hidden="1" customHeight="1">
      <c r="A16" s="134"/>
      <c r="B16" s="135"/>
      <c r="C16" s="136"/>
      <c r="D16" s="187" t="s">
        <v>60</v>
      </c>
      <c r="E16" s="138" t="s">
        <v>23</v>
      </c>
      <c r="F16" s="139" t="s">
        <v>338</v>
      </c>
      <c r="G16" s="140">
        <v>0</v>
      </c>
      <c r="H16" s="99"/>
      <c r="I16" s="13">
        <f t="shared" si="0"/>
        <v>85.39</v>
      </c>
      <c r="J16" s="134"/>
      <c r="K16" s="185"/>
      <c r="L16" s="286"/>
    </row>
    <row r="17" spans="1:14" hidden="1">
      <c r="A17" s="2"/>
      <c r="B17" s="49"/>
      <c r="C17" s="338"/>
      <c r="D17" s="17"/>
      <c r="E17" s="130"/>
      <c r="F17" s="24"/>
      <c r="G17" s="339">
        <v>0</v>
      </c>
      <c r="H17" s="14"/>
      <c r="I17" s="13">
        <f t="shared" si="0"/>
        <v>85.39</v>
      </c>
      <c r="J17" s="2"/>
    </row>
    <row r="18" spans="1:14" hidden="1">
      <c r="A18" s="2"/>
      <c r="B18" s="49"/>
      <c r="C18" s="338"/>
      <c r="D18" s="17"/>
      <c r="E18" s="130"/>
      <c r="F18" s="24"/>
      <c r="G18" s="348"/>
      <c r="H18" s="14"/>
      <c r="I18" s="13">
        <f t="shared" si="0"/>
        <v>85.39</v>
      </c>
      <c r="J18" s="2"/>
    </row>
    <row r="19" spans="1:14" hidden="1">
      <c r="A19" s="2"/>
      <c r="B19" s="49"/>
      <c r="C19" s="338"/>
      <c r="D19" s="17"/>
      <c r="E19" s="130"/>
      <c r="F19" s="24"/>
      <c r="G19" s="339"/>
      <c r="H19" s="14"/>
      <c r="I19" s="13">
        <f t="shared" si="0"/>
        <v>85.39</v>
      </c>
      <c r="J19" s="2"/>
    </row>
    <row r="20" spans="1:14" s="53" customFormat="1" ht="69.95" hidden="1" customHeight="1">
      <c r="A20" s="48"/>
      <c r="B20" s="49"/>
      <c r="C20" s="47"/>
      <c r="D20" s="18" t="s">
        <v>22</v>
      </c>
      <c r="E20" s="179" t="s">
        <v>150</v>
      </c>
      <c r="F20" s="162" t="s">
        <v>339</v>
      </c>
      <c r="G20" s="260">
        <v>0</v>
      </c>
      <c r="H20" s="99"/>
      <c r="I20" s="13">
        <f t="shared" si="0"/>
        <v>85.39</v>
      </c>
      <c r="J20" s="48"/>
      <c r="K20" s="88"/>
      <c r="L20" s="196"/>
      <c r="M20" s="204"/>
      <c r="N20" s="201"/>
    </row>
    <row r="21" spans="1:14" s="313" customFormat="1" ht="69.95" hidden="1" customHeight="1">
      <c r="A21" s="274"/>
      <c r="B21" s="135"/>
      <c r="C21" s="136"/>
      <c r="D21" s="315" t="s">
        <v>22</v>
      </c>
      <c r="E21" s="138" t="s">
        <v>125</v>
      </c>
      <c r="F21" s="139" t="s">
        <v>341</v>
      </c>
      <c r="G21" s="184">
        <v>0</v>
      </c>
      <c r="H21" s="184"/>
      <c r="I21" s="13">
        <f t="shared" si="0"/>
        <v>85.39</v>
      </c>
      <c r="J21" s="274"/>
      <c r="K21" s="309"/>
      <c r="L21" s="310"/>
      <c r="M21" s="311"/>
      <c r="N21" s="312"/>
    </row>
    <row r="22" spans="1:14" s="313" customFormat="1" ht="69.95" hidden="1" customHeight="1">
      <c r="A22" s="274"/>
      <c r="B22" s="135"/>
      <c r="C22" s="136"/>
      <c r="D22" s="315" t="s">
        <v>22</v>
      </c>
      <c r="E22" s="138" t="s">
        <v>348</v>
      </c>
      <c r="F22" s="139" t="s">
        <v>349</v>
      </c>
      <c r="G22" s="184">
        <v>0</v>
      </c>
      <c r="H22" s="184"/>
      <c r="I22" s="13">
        <f t="shared" si="0"/>
        <v>85.39</v>
      </c>
      <c r="J22" s="274"/>
      <c r="K22" s="309"/>
      <c r="L22" s="310"/>
      <c r="M22" s="311"/>
      <c r="N22" s="312"/>
    </row>
    <row r="23" spans="1:14" s="313" customFormat="1" ht="69.95" hidden="1" customHeight="1">
      <c r="A23" s="274"/>
      <c r="B23" s="135"/>
      <c r="C23" s="136"/>
      <c r="D23" s="315"/>
      <c r="E23" s="138"/>
      <c r="F23" s="139"/>
      <c r="G23" s="184"/>
      <c r="H23" s="184"/>
      <c r="I23" s="13">
        <f t="shared" si="0"/>
        <v>85.39</v>
      </c>
      <c r="J23" s="274"/>
      <c r="K23" s="309"/>
      <c r="L23" s="310"/>
      <c r="M23" s="311"/>
      <c r="N23" s="312"/>
    </row>
    <row r="24" spans="1:14" s="94" customFormat="1" ht="45.95" hidden="1" customHeight="1">
      <c r="B24" s="49"/>
      <c r="C24" s="136"/>
      <c r="D24" s="81" t="s">
        <v>21</v>
      </c>
      <c r="E24" s="82" t="s">
        <v>70</v>
      </c>
      <c r="F24" s="96" t="s">
        <v>337</v>
      </c>
      <c r="G24" s="114">
        <v>0</v>
      </c>
      <c r="H24" s="114"/>
      <c r="I24" s="13">
        <f t="shared" si="0"/>
        <v>85.39</v>
      </c>
      <c r="K24" s="211"/>
      <c r="L24" s="95"/>
      <c r="M24" s="94">
        <f>149.28+355.73</f>
        <v>505.01</v>
      </c>
    </row>
    <row r="25" spans="1:14" s="313" customFormat="1" ht="56.1" hidden="1" customHeight="1">
      <c r="A25" s="274"/>
      <c r="B25" s="135"/>
      <c r="C25" s="136"/>
      <c r="D25" s="187"/>
      <c r="E25" s="179"/>
      <c r="F25" s="162"/>
      <c r="G25" s="99"/>
      <c r="H25" s="99"/>
      <c r="I25" s="13">
        <f t="shared" si="0"/>
        <v>85.39</v>
      </c>
      <c r="J25" s="274"/>
      <c r="K25" s="309"/>
      <c r="L25" s="310"/>
      <c r="M25" s="311"/>
      <c r="N25" s="312"/>
    </row>
    <row r="26" spans="1:14" s="94" customFormat="1" ht="84" hidden="1" customHeight="1">
      <c r="B26" s="49"/>
      <c r="C26" s="136"/>
      <c r="D26" s="147" t="s">
        <v>22</v>
      </c>
      <c r="E26" s="138" t="s">
        <v>52</v>
      </c>
      <c r="F26" s="96" t="s">
        <v>300</v>
      </c>
      <c r="G26" s="114">
        <v>0</v>
      </c>
      <c r="H26" s="114"/>
      <c r="I26" s="13">
        <f t="shared" si="0"/>
        <v>85.39</v>
      </c>
      <c r="K26" s="211"/>
    </row>
    <row r="27" spans="1:14" s="94" customFormat="1" ht="20.100000000000001" hidden="1" customHeight="1">
      <c r="B27" s="49"/>
      <c r="C27" s="136"/>
      <c r="D27" s="147"/>
      <c r="E27" s="138" t="s">
        <v>45</v>
      </c>
      <c r="F27" s="96"/>
      <c r="G27" s="114">
        <v>0</v>
      </c>
      <c r="H27" s="114"/>
      <c r="I27" s="13">
        <f t="shared" si="0"/>
        <v>85.39</v>
      </c>
      <c r="K27" s="211"/>
    </row>
    <row r="28" spans="1:14" s="94" customFormat="1" ht="20.100000000000001" hidden="1" customHeight="1">
      <c r="B28" s="49"/>
      <c r="C28" s="136"/>
      <c r="D28" s="147"/>
      <c r="E28" s="138" t="s">
        <v>45</v>
      </c>
      <c r="F28" s="96"/>
      <c r="G28" s="114">
        <v>0</v>
      </c>
      <c r="H28" s="114"/>
      <c r="I28" s="13">
        <f t="shared" si="0"/>
        <v>85.39</v>
      </c>
      <c r="K28" s="211"/>
    </row>
    <row r="29" spans="1:14" s="48" customFormat="1" ht="81.95" hidden="1" customHeight="1">
      <c r="B29" s="49"/>
      <c r="C29" s="136"/>
      <c r="D29" s="147" t="s">
        <v>22</v>
      </c>
      <c r="E29" s="138" t="s">
        <v>46</v>
      </c>
      <c r="F29" s="139" t="s">
        <v>301</v>
      </c>
      <c r="G29" s="114">
        <v>0</v>
      </c>
      <c r="H29" s="114"/>
      <c r="I29" s="13">
        <f t="shared" si="0"/>
        <v>85.39</v>
      </c>
      <c r="K29" s="88"/>
    </row>
    <row r="30" spans="1:14" s="134" customFormat="1" ht="42" hidden="1" customHeight="1">
      <c r="B30" s="49"/>
      <c r="C30" s="136"/>
      <c r="D30" s="147" t="s">
        <v>22</v>
      </c>
      <c r="E30" s="179" t="s">
        <v>303</v>
      </c>
      <c r="F30" s="181" t="s">
        <v>304</v>
      </c>
      <c r="G30" s="140">
        <v>0</v>
      </c>
      <c r="H30" s="114"/>
      <c r="I30" s="13">
        <f t="shared" si="0"/>
        <v>85.39</v>
      </c>
      <c r="K30" s="88"/>
      <c r="L30" s="134">
        <f>157.62*4</f>
        <v>630.48</v>
      </c>
    </row>
    <row r="31" spans="1:14" s="313" customFormat="1" ht="19.5" hidden="1" customHeight="1">
      <c r="A31" s="274"/>
      <c r="B31" s="135"/>
      <c r="C31" s="136"/>
      <c r="D31" s="187"/>
      <c r="E31" s="179"/>
      <c r="F31" s="162"/>
      <c r="G31" s="99"/>
      <c r="H31" s="99"/>
      <c r="I31" s="13">
        <f t="shared" si="0"/>
        <v>85.39</v>
      </c>
      <c r="J31" s="274"/>
      <c r="K31" s="309"/>
      <c r="L31" s="310"/>
      <c r="M31" s="311"/>
      <c r="N31" s="312"/>
    </row>
    <row r="32" spans="1:14" s="313" customFormat="1" ht="20.100000000000001" hidden="1" customHeight="1">
      <c r="A32" s="274"/>
      <c r="B32" s="135"/>
      <c r="C32" s="136"/>
      <c r="D32" s="315"/>
      <c r="E32" s="138"/>
      <c r="F32" s="139"/>
      <c r="G32" s="184"/>
      <c r="H32" s="184"/>
      <c r="I32" s="13">
        <f t="shared" si="0"/>
        <v>85.39</v>
      </c>
      <c r="J32" s="274"/>
      <c r="K32" s="309"/>
      <c r="L32" s="310"/>
      <c r="M32" s="311"/>
      <c r="N32" s="312"/>
    </row>
    <row r="33" spans="1:14" s="94" customFormat="1" ht="45.95" hidden="1" customHeight="1">
      <c r="B33" s="49"/>
      <c r="C33" s="136"/>
      <c r="D33" s="81" t="s">
        <v>21</v>
      </c>
      <c r="E33" s="82" t="s">
        <v>70</v>
      </c>
      <c r="F33" s="96" t="s">
        <v>261</v>
      </c>
      <c r="G33" s="114">
        <v>0</v>
      </c>
      <c r="H33" s="114"/>
      <c r="I33" s="13">
        <f t="shared" si="0"/>
        <v>85.39</v>
      </c>
      <c r="K33" s="211"/>
      <c r="L33" s="95"/>
      <c r="M33" s="94">
        <f>149.28+355.73</f>
        <v>505.01</v>
      </c>
    </row>
    <row r="34" spans="1:14" s="94" customFormat="1" ht="45.95" hidden="1" customHeight="1">
      <c r="B34" s="49"/>
      <c r="C34" s="136"/>
      <c r="D34" s="81" t="s">
        <v>27</v>
      </c>
      <c r="E34" s="82" t="s">
        <v>257</v>
      </c>
      <c r="F34" s="139" t="s">
        <v>265</v>
      </c>
      <c r="G34" s="140">
        <v>0</v>
      </c>
      <c r="H34" s="114"/>
      <c r="I34" s="13">
        <f t="shared" si="0"/>
        <v>85.39</v>
      </c>
      <c r="K34" s="211"/>
      <c r="L34" s="95"/>
    </row>
    <row r="35" spans="1:14" s="94" customFormat="1" ht="84" hidden="1" customHeight="1">
      <c r="B35" s="49"/>
      <c r="C35" s="136"/>
      <c r="D35" s="147" t="s">
        <v>22</v>
      </c>
      <c r="E35" s="138" t="s">
        <v>52</v>
      </c>
      <c r="F35" s="96" t="s">
        <v>269</v>
      </c>
      <c r="G35" s="114">
        <v>0</v>
      </c>
      <c r="H35" s="114"/>
      <c r="I35" s="13">
        <f t="shared" si="0"/>
        <v>85.39</v>
      </c>
      <c r="K35" s="211"/>
    </row>
    <row r="36" spans="1:14" s="48" customFormat="1" ht="56.1" hidden="1" customHeight="1">
      <c r="B36" s="49"/>
      <c r="C36" s="47"/>
      <c r="D36" s="147" t="s">
        <v>21</v>
      </c>
      <c r="E36" s="138" t="s">
        <v>270</v>
      </c>
      <c r="F36" s="139" t="s">
        <v>271</v>
      </c>
      <c r="G36" s="114">
        <v>0</v>
      </c>
      <c r="H36" s="114"/>
      <c r="I36" s="13">
        <f t="shared" si="0"/>
        <v>85.39</v>
      </c>
      <c r="K36" s="88">
        <v>50</v>
      </c>
    </row>
    <row r="37" spans="1:14" s="48" customFormat="1" ht="56.1" hidden="1" customHeight="1">
      <c r="B37" s="49"/>
      <c r="C37" s="47"/>
      <c r="D37" s="81" t="s">
        <v>22</v>
      </c>
      <c r="E37" s="25" t="s">
        <v>88</v>
      </c>
      <c r="F37" s="97" t="s">
        <v>272</v>
      </c>
      <c r="G37" s="26">
        <v>0</v>
      </c>
      <c r="H37" s="114"/>
      <c r="I37" s="13">
        <f t="shared" si="0"/>
        <v>85.39</v>
      </c>
      <c r="K37" s="88"/>
    </row>
    <row r="38" spans="1:14" s="53" customFormat="1" ht="69" hidden="1" customHeight="1">
      <c r="A38" s="48"/>
      <c r="B38" s="49"/>
      <c r="C38" s="47"/>
      <c r="D38" s="18" t="s">
        <v>22</v>
      </c>
      <c r="E38" s="25" t="s">
        <v>207</v>
      </c>
      <c r="F38" s="139" t="s">
        <v>273</v>
      </c>
      <c r="G38" s="15">
        <v>0</v>
      </c>
      <c r="H38" s="15"/>
      <c r="I38" s="13">
        <f t="shared" si="0"/>
        <v>85.39</v>
      </c>
      <c r="J38" s="48"/>
      <c r="K38" s="88"/>
      <c r="L38" s="196"/>
      <c r="M38" s="204"/>
      <c r="N38" s="201"/>
    </row>
    <row r="39" spans="1:14" s="53" customFormat="1" ht="20.100000000000001" hidden="1" customHeight="1">
      <c r="A39" s="48"/>
      <c r="B39" s="49"/>
      <c r="C39" s="47"/>
      <c r="D39" s="17"/>
      <c r="E39" s="179" t="s">
        <v>45</v>
      </c>
      <c r="F39" s="162"/>
      <c r="G39" s="260">
        <v>0</v>
      </c>
      <c r="H39" s="99"/>
      <c r="I39" s="13">
        <f t="shared" si="0"/>
        <v>85.39</v>
      </c>
      <c r="J39" s="48"/>
      <c r="K39" s="88"/>
      <c r="L39" s="196"/>
      <c r="M39" s="204"/>
      <c r="N39" s="201"/>
    </row>
    <row r="40" spans="1:14" s="53" customFormat="1" ht="45" hidden="1" customHeight="1">
      <c r="A40" s="48"/>
      <c r="B40" s="49"/>
      <c r="C40" s="47"/>
      <c r="D40" s="81" t="s">
        <v>21</v>
      </c>
      <c r="E40" s="25" t="s">
        <v>294</v>
      </c>
      <c r="F40" s="97" t="s">
        <v>295</v>
      </c>
      <c r="G40" s="15">
        <v>0</v>
      </c>
      <c r="H40" s="15"/>
      <c r="I40" s="13">
        <f t="shared" si="0"/>
        <v>85.39</v>
      </c>
      <c r="J40" s="48"/>
      <c r="K40" s="88"/>
      <c r="L40" s="196"/>
      <c r="M40" s="204"/>
      <c r="N40" s="201"/>
    </row>
    <row r="41" spans="1:14" ht="35.1" hidden="1" customHeight="1">
      <c r="A41" s="2"/>
      <c r="B41" s="49"/>
      <c r="C41" s="47"/>
      <c r="D41" s="18"/>
      <c r="E41" s="11" t="s">
        <v>23</v>
      </c>
      <c r="F41" s="92" t="s">
        <v>223</v>
      </c>
      <c r="G41" s="15"/>
      <c r="H41" s="15"/>
      <c r="I41" s="13">
        <f t="shared" si="0"/>
        <v>85.39</v>
      </c>
      <c r="J41" s="2"/>
    </row>
    <row r="42" spans="1:14" ht="35.1" hidden="1" customHeight="1">
      <c r="A42" s="2"/>
      <c r="B42" s="49"/>
      <c r="C42" s="47"/>
      <c r="D42" s="18"/>
      <c r="E42" s="11"/>
      <c r="F42" s="92"/>
      <c r="G42" s="15"/>
      <c r="H42" s="15"/>
      <c r="I42" s="13">
        <f t="shared" si="0"/>
        <v>85.39</v>
      </c>
      <c r="J42" s="2"/>
    </row>
    <row r="43" spans="1:14" s="48" customFormat="1" ht="56.1" hidden="1" customHeight="1">
      <c r="B43" s="49"/>
      <c r="C43" s="47"/>
      <c r="D43" s="81" t="s">
        <v>21</v>
      </c>
      <c r="E43" s="25" t="s">
        <v>225</v>
      </c>
      <c r="F43" s="97" t="s">
        <v>226</v>
      </c>
      <c r="G43" s="26">
        <v>0</v>
      </c>
      <c r="H43" s="114"/>
      <c r="I43" s="13">
        <f t="shared" si="0"/>
        <v>85.39</v>
      </c>
      <c r="K43" s="88">
        <v>8.4</v>
      </c>
      <c r="L43" s="48">
        <f>795.95+176</f>
        <v>971.95</v>
      </c>
    </row>
    <row r="44" spans="1:14" s="53" customFormat="1" ht="20.100000000000001" hidden="1" customHeight="1">
      <c r="A44" s="48"/>
      <c r="B44" s="49"/>
      <c r="C44" s="47"/>
      <c r="D44" s="18"/>
      <c r="E44" s="25"/>
      <c r="F44" s="91"/>
      <c r="G44" s="15"/>
      <c r="H44" s="15"/>
      <c r="I44" s="13">
        <f t="shared" si="0"/>
        <v>85.39</v>
      </c>
      <c r="J44" s="48"/>
      <c r="K44" s="88"/>
      <c r="L44" s="196"/>
      <c r="M44" s="204"/>
      <c r="N44" s="201"/>
    </row>
    <row r="45" spans="1:14" ht="35.1" hidden="1" customHeight="1">
      <c r="A45" s="2"/>
      <c r="B45" s="49"/>
      <c r="C45" s="47"/>
      <c r="D45" s="18"/>
      <c r="E45" s="11" t="s">
        <v>23</v>
      </c>
      <c r="F45" s="92" t="s">
        <v>208</v>
      </c>
      <c r="G45" s="15"/>
      <c r="H45" s="15"/>
      <c r="I45" s="13">
        <f t="shared" si="0"/>
        <v>85.39</v>
      </c>
      <c r="J45" s="2"/>
    </row>
    <row r="46" spans="1:14" s="53" customFormat="1" ht="24.95" hidden="1" customHeight="1">
      <c r="A46" s="48"/>
      <c r="B46" s="49"/>
      <c r="C46" s="47"/>
      <c r="D46" s="18" t="s">
        <v>27</v>
      </c>
      <c r="E46" s="25" t="s">
        <v>152</v>
      </c>
      <c r="F46" s="91" t="s">
        <v>209</v>
      </c>
      <c r="G46" s="15"/>
      <c r="H46" s="15"/>
      <c r="I46" s="13">
        <f t="shared" si="0"/>
        <v>85.39</v>
      </c>
      <c r="J46" s="48"/>
      <c r="K46" s="88"/>
      <c r="L46" s="196"/>
      <c r="M46" s="204"/>
      <c r="N46" s="201"/>
    </row>
    <row r="47" spans="1:14" s="48" customFormat="1" ht="42" hidden="1" customHeight="1">
      <c r="B47" s="135"/>
      <c r="C47" s="47"/>
      <c r="D47" s="81" t="s">
        <v>27</v>
      </c>
      <c r="E47" s="82" t="s">
        <v>257</v>
      </c>
      <c r="F47" s="139" t="s">
        <v>258</v>
      </c>
      <c r="G47" s="140">
        <v>0</v>
      </c>
      <c r="H47" s="114"/>
      <c r="I47" s="13">
        <f t="shared" si="0"/>
        <v>85.39</v>
      </c>
      <c r="K47" s="122"/>
      <c r="L47" s="124"/>
    </row>
    <row r="48" spans="1:14" ht="35.1" hidden="1" customHeight="1">
      <c r="A48" s="2"/>
      <c r="B48" s="49"/>
      <c r="C48" s="47"/>
      <c r="D48" s="18"/>
      <c r="E48" s="11" t="s">
        <v>23</v>
      </c>
      <c r="F48" s="92" t="s">
        <v>223</v>
      </c>
      <c r="G48" s="15"/>
      <c r="H48" s="15">
        <v>0</v>
      </c>
      <c r="I48" s="13">
        <f t="shared" si="0"/>
        <v>85.39</v>
      </c>
      <c r="J48" s="2"/>
    </row>
    <row r="49" spans="1:14" s="53" customFormat="1" ht="81.95" hidden="1" customHeight="1">
      <c r="A49" s="48"/>
      <c r="B49" s="49"/>
      <c r="C49" s="47"/>
      <c r="D49" s="18"/>
      <c r="E49" s="25"/>
      <c r="F49" s="91"/>
      <c r="G49" s="15"/>
      <c r="H49" s="15"/>
      <c r="I49" s="13">
        <f t="shared" si="0"/>
        <v>85.39</v>
      </c>
      <c r="J49" s="48"/>
      <c r="K49" s="88"/>
      <c r="L49" s="196"/>
      <c r="M49" s="204"/>
      <c r="N49" s="201"/>
    </row>
    <row r="50" spans="1:14" s="53" customFormat="1" ht="48" hidden="1" customHeight="1">
      <c r="A50" s="48"/>
      <c r="B50" s="49"/>
      <c r="C50" s="47"/>
      <c r="D50" s="18"/>
      <c r="E50" s="25"/>
      <c r="F50" s="91"/>
      <c r="G50" s="15"/>
      <c r="H50" s="15"/>
      <c r="I50" s="13">
        <f t="shared" si="0"/>
        <v>85.39</v>
      </c>
      <c r="J50" s="48"/>
      <c r="K50" s="88"/>
      <c r="L50" s="196"/>
      <c r="M50" s="204"/>
      <c r="N50" s="201"/>
    </row>
    <row r="51" spans="1:14" ht="45" hidden="1" customHeight="1">
      <c r="A51" s="2"/>
      <c r="B51" s="49"/>
      <c r="C51" s="47"/>
      <c r="D51" s="18"/>
      <c r="E51" s="25"/>
      <c r="F51" s="91"/>
      <c r="G51" s="15"/>
      <c r="H51" s="15"/>
      <c r="I51" s="13">
        <f t="shared" si="0"/>
        <v>85.39</v>
      </c>
      <c r="J51" s="2"/>
    </row>
    <row r="52" spans="1:14" s="53" customFormat="1" ht="45" hidden="1" customHeight="1" thickBot="1">
      <c r="A52" s="48"/>
      <c r="B52" s="49"/>
      <c r="C52" s="47"/>
      <c r="D52" s="81"/>
      <c r="E52" s="82"/>
      <c r="F52" s="91"/>
      <c r="G52" s="51"/>
      <c r="H52" s="51"/>
      <c r="I52" s="13">
        <f t="shared" si="0"/>
        <v>85.39</v>
      </c>
      <c r="J52" s="48"/>
      <c r="K52" s="88"/>
      <c r="L52" s="196"/>
      <c r="M52" s="204"/>
      <c r="N52" s="201"/>
    </row>
    <row r="53" spans="1:14" ht="24.75" customHeight="1" thickBot="1">
      <c r="A53" s="7"/>
      <c r="B53" s="575" t="s">
        <v>11</v>
      </c>
      <c r="C53" s="575"/>
      <c r="D53" s="575"/>
      <c r="E53" s="575"/>
      <c r="F53" s="575"/>
      <c r="G53" s="80">
        <f>SUM(G10:G52)</f>
        <v>0</v>
      </c>
      <c r="H53" s="80">
        <f>SUM(H10:H52)</f>
        <v>0</v>
      </c>
      <c r="I53" s="80">
        <f>+I52</f>
        <v>85.39</v>
      </c>
      <c r="J53" s="7"/>
      <c r="K53" s="89">
        <f>SUM(K10:K52)</f>
        <v>58.4</v>
      </c>
    </row>
    <row r="54" spans="1:14" ht="16.5" customHeight="1">
      <c r="A54" s="7"/>
      <c r="B54" s="7"/>
      <c r="C54" s="7"/>
      <c r="D54" s="7"/>
      <c r="E54" s="7"/>
      <c r="F54" s="7"/>
      <c r="G54" s="7"/>
      <c r="H54" s="7"/>
      <c r="I54" s="7"/>
      <c r="J54" s="7"/>
    </row>
    <row r="55" spans="1:14" s="473" customFormat="1" ht="52.5" customHeight="1">
      <c r="A55" s="8"/>
      <c r="B55" s="8"/>
      <c r="C55" s="8"/>
      <c r="D55" s="8" t="s">
        <v>592</v>
      </c>
      <c r="E55" s="8"/>
      <c r="F55" s="8"/>
      <c r="G55" s="8" t="s">
        <v>593</v>
      </c>
      <c r="H55" s="8"/>
      <c r="I55" s="8"/>
      <c r="J55" s="8"/>
      <c r="K55" s="471"/>
      <c r="L55" s="472"/>
    </row>
    <row r="56" spans="1:14" s="194" customFormat="1" ht="16.5" customHeight="1">
      <c r="A56" s="470"/>
      <c r="B56" s="470"/>
      <c r="C56" s="470"/>
      <c r="D56" s="470" t="s">
        <v>589</v>
      </c>
      <c r="E56" s="470"/>
      <c r="F56" s="470"/>
      <c r="G56" s="470" t="s">
        <v>103</v>
      </c>
      <c r="H56" s="470"/>
      <c r="I56" s="470"/>
      <c r="J56" s="470"/>
      <c r="K56" s="403"/>
      <c r="L56" s="408"/>
    </row>
    <row r="57" spans="1:14" ht="16.5" customHeight="1">
      <c r="A57" s="7"/>
      <c r="B57" s="7"/>
      <c r="C57" s="7"/>
      <c r="D57" s="7" t="s">
        <v>591</v>
      </c>
      <c r="E57" s="7"/>
      <c r="F57" s="7"/>
      <c r="G57" s="7" t="s">
        <v>590</v>
      </c>
      <c r="H57" s="7"/>
      <c r="I57" s="7"/>
      <c r="J57" s="7"/>
      <c r="K57" s="403"/>
      <c r="L57" s="408"/>
      <c r="M57"/>
      <c r="N57"/>
    </row>
    <row r="58" spans="1:14" ht="36" customHeight="1">
      <c r="A58" s="7"/>
      <c r="B58" s="7"/>
      <c r="C58" s="7"/>
      <c r="D58" s="7"/>
      <c r="E58" s="7"/>
      <c r="F58" s="7"/>
      <c r="G58" s="7"/>
      <c r="H58" s="7"/>
      <c r="I58" s="7"/>
      <c r="J58" s="7"/>
    </row>
    <row r="59" spans="1:14">
      <c r="A59" s="7"/>
      <c r="B59" s="7"/>
      <c r="C59" s="7"/>
      <c r="D59" s="7"/>
      <c r="E59" s="7"/>
      <c r="F59" s="7"/>
      <c r="G59" s="7"/>
      <c r="H59" s="7"/>
      <c r="I59" s="7"/>
      <c r="J59" s="7"/>
    </row>
    <row r="60" spans="1:14">
      <c r="A60" s="7"/>
      <c r="B60" s="20"/>
      <c r="C60" s="20"/>
      <c r="D60" s="20"/>
      <c r="E60" s="20"/>
      <c r="F60" s="20"/>
      <c r="G60" s="20"/>
      <c r="H60" s="20"/>
      <c r="I60" s="20"/>
      <c r="J60" s="7"/>
    </row>
    <row r="61" spans="1:14">
      <c r="A61" s="7"/>
      <c r="B61" s="7"/>
      <c r="C61" s="7"/>
      <c r="D61" s="7"/>
      <c r="E61" s="7"/>
      <c r="F61" s="21"/>
      <c r="G61" s="7"/>
      <c r="H61" s="7"/>
      <c r="I61" s="7"/>
      <c r="J61" s="7"/>
      <c r="L61" s="194">
        <v>591.75</v>
      </c>
    </row>
    <row r="62" spans="1:14">
      <c r="A62" s="7"/>
      <c r="B62" s="7"/>
      <c r="C62" s="7"/>
      <c r="D62" s="7"/>
      <c r="E62" s="7"/>
      <c r="F62" s="7"/>
      <c r="G62" s="7"/>
      <c r="H62" s="7"/>
      <c r="I62" s="7"/>
      <c r="J62" s="7"/>
      <c r="L62" s="197">
        <f>+L61-I53</f>
        <v>506.36</v>
      </c>
    </row>
    <row r="63" spans="1:14">
      <c r="A63" s="7"/>
      <c r="B63" s="7"/>
      <c r="C63" s="7"/>
      <c r="D63" s="7"/>
      <c r="E63" s="7"/>
      <c r="F63" s="7"/>
      <c r="G63" s="7"/>
      <c r="H63" s="7"/>
      <c r="I63" s="7"/>
      <c r="J63" s="7"/>
    </row>
    <row r="64" spans="1:14" s="86" customFormat="1">
      <c r="A64" s="7"/>
      <c r="B64" s="7"/>
      <c r="C64" s="7"/>
      <c r="D64" s="7"/>
      <c r="E64" s="7"/>
      <c r="F64" s="7"/>
      <c r="G64" s="7"/>
      <c r="H64" s="7"/>
      <c r="I64" s="7"/>
      <c r="J64" s="7"/>
      <c r="L64" s="194"/>
      <c r="M64" s="205"/>
      <c r="N64" s="202"/>
    </row>
  </sheetData>
  <mergeCells count="9">
    <mergeCell ref="G7:I7"/>
    <mergeCell ref="B53:F53"/>
    <mergeCell ref="B2:I2"/>
    <mergeCell ref="B3:I3"/>
    <mergeCell ref="B4:I4"/>
    <mergeCell ref="E5:F5"/>
    <mergeCell ref="G5:I5"/>
    <mergeCell ref="B6:D6"/>
    <mergeCell ref="H6:I6"/>
  </mergeCells>
  <printOptions horizontalCentered="1"/>
  <pageMargins left="0.59055118110236227" right="0.19685039370078741" top="0.53" bottom="0.19685039370078741" header="0.31496062992125984" footer="0.31496062992125984"/>
  <pageSetup scale="90" orientation="portrait" horizontalDpi="4294967294" verticalDpi="72"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002060"/>
  </sheetPr>
  <dimension ref="A1:O45"/>
  <sheetViews>
    <sheetView tabSelected="1" topLeftCell="A34" zoomScale="175" zoomScaleNormal="175" zoomScaleSheetLayoutView="145" workbookViewId="0">
      <selection activeCell="C37" sqref="C37:G37"/>
    </sheetView>
  </sheetViews>
  <sheetFormatPr baseColWidth="10" defaultRowHeight="18"/>
  <cols>
    <col min="1" max="1" width="0.42578125" customWidth="1"/>
    <col min="2" max="2" width="9" customWidth="1"/>
    <col min="3" max="3" width="5.5703125" customWidth="1"/>
    <col min="4" max="4" width="6.42578125" customWidth="1"/>
    <col min="5" max="5" width="16.7109375" customWidth="1"/>
    <col min="6" max="6" width="35.28515625" customWidth="1"/>
    <col min="7" max="7" width="11.85546875" customWidth="1"/>
    <col min="8" max="8" width="12.28515625" customWidth="1"/>
    <col min="9" max="9" width="11.5703125" customWidth="1"/>
    <col min="10" max="10" width="1.85546875" customWidth="1"/>
    <col min="11" max="11" width="18.5703125" style="86" customWidth="1"/>
    <col min="12" max="12" width="18.28515625" style="194" customWidth="1"/>
    <col min="13" max="13" width="14" style="203" customWidth="1"/>
    <col min="14" max="14" width="11.42578125" style="200"/>
  </cols>
  <sheetData>
    <row r="1" spans="1:15" ht="7.5" customHeight="1">
      <c r="A1" s="7"/>
      <c r="B1" s="7"/>
      <c r="C1" s="7"/>
      <c r="D1" s="7"/>
      <c r="E1" s="7"/>
      <c r="F1" s="7"/>
      <c r="G1" s="7"/>
      <c r="H1" s="7"/>
      <c r="I1" s="7"/>
      <c r="J1" s="7"/>
    </row>
    <row r="2" spans="1:15" ht="30">
      <c r="A2" s="7"/>
      <c r="B2" s="576" t="s">
        <v>9</v>
      </c>
      <c r="C2" s="576"/>
      <c r="D2" s="576"/>
      <c r="E2" s="576"/>
      <c r="F2" s="576"/>
      <c r="G2" s="576"/>
      <c r="H2" s="576"/>
      <c r="I2" s="576"/>
      <c r="J2" s="7"/>
    </row>
    <row r="3" spans="1:15" ht="26.25">
      <c r="A3" s="7"/>
      <c r="B3" s="577" t="s">
        <v>24</v>
      </c>
      <c r="C3" s="577"/>
      <c r="D3" s="577"/>
      <c r="E3" s="577"/>
      <c r="F3" s="577"/>
      <c r="G3" s="577"/>
      <c r="H3" s="577"/>
      <c r="I3" s="577"/>
      <c r="J3" s="7"/>
    </row>
    <row r="4" spans="1:15" ht="27.75">
      <c r="A4" s="7"/>
      <c r="B4" s="578" t="s">
        <v>656</v>
      </c>
      <c r="C4" s="578"/>
      <c r="D4" s="578"/>
      <c r="E4" s="578"/>
      <c r="F4" s="578"/>
      <c r="G4" s="578"/>
      <c r="H4" s="578"/>
      <c r="I4" s="578"/>
      <c r="J4" s="7"/>
      <c r="K4" s="262"/>
      <c r="L4" s="263"/>
      <c r="M4" s="264"/>
      <c r="N4" s="265"/>
      <c r="O4" s="266"/>
    </row>
    <row r="5" spans="1:15" ht="30.75" customHeight="1">
      <c r="A5" s="7"/>
      <c r="B5" s="41" t="s">
        <v>32</v>
      </c>
      <c r="C5" s="33"/>
      <c r="D5" s="42"/>
      <c r="E5" s="625" t="s">
        <v>203</v>
      </c>
      <c r="F5" s="625"/>
      <c r="G5" s="621" t="s">
        <v>201</v>
      </c>
      <c r="H5" s="621"/>
      <c r="I5" s="621"/>
      <c r="J5" s="7"/>
      <c r="K5" s="267"/>
      <c r="L5" s="268"/>
      <c r="M5" s="269"/>
      <c r="N5" s="270"/>
      <c r="O5" s="266"/>
    </row>
    <row r="6" spans="1:15" ht="33.75" thickBot="1">
      <c r="A6" s="7"/>
      <c r="B6" s="622" t="s">
        <v>33</v>
      </c>
      <c r="C6" s="622"/>
      <c r="D6" s="622"/>
      <c r="E6" s="273" t="s">
        <v>204</v>
      </c>
      <c r="F6" s="271"/>
      <c r="G6" s="272" t="s">
        <v>8</v>
      </c>
      <c r="H6" s="593">
        <v>320.63999999999697</v>
      </c>
      <c r="I6" s="593"/>
      <c r="J6" s="7"/>
      <c r="K6" s="86">
        <v>3335.05</v>
      </c>
      <c r="L6" s="195"/>
    </row>
    <row r="7" spans="1:15" ht="21" thickTop="1">
      <c r="A7" s="7"/>
      <c r="B7" s="44" t="s">
        <v>162</v>
      </c>
      <c r="C7" s="33"/>
      <c r="D7" s="33"/>
      <c r="E7" s="33"/>
      <c r="F7" s="193"/>
      <c r="G7" s="619" t="s">
        <v>7</v>
      </c>
      <c r="H7" s="619"/>
      <c r="I7" s="619"/>
      <c r="J7" s="7"/>
      <c r="L7" s="195"/>
    </row>
    <row r="8" spans="1:15" ht="6" customHeight="1" thickBot="1">
      <c r="A8" s="7"/>
      <c r="B8" s="36"/>
      <c r="C8" s="36"/>
      <c r="D8" s="36"/>
      <c r="E8" s="36"/>
      <c r="F8" s="37"/>
      <c r="G8" s="37"/>
      <c r="H8" s="37"/>
      <c r="I8" s="37"/>
      <c r="J8" s="7"/>
      <c r="L8" s="195"/>
    </row>
    <row r="9" spans="1:15" ht="35.25" customHeight="1" thickBot="1">
      <c r="A9" s="7"/>
      <c r="B9" s="60" t="s">
        <v>0</v>
      </c>
      <c r="C9" s="61" t="s">
        <v>1</v>
      </c>
      <c r="D9" s="61" t="s">
        <v>31</v>
      </c>
      <c r="E9" s="67" t="s">
        <v>2</v>
      </c>
      <c r="F9" s="63" t="s">
        <v>3</v>
      </c>
      <c r="G9" s="64" t="s">
        <v>5</v>
      </c>
      <c r="H9" s="64" t="s">
        <v>4</v>
      </c>
      <c r="I9" s="65" t="s">
        <v>6</v>
      </c>
      <c r="J9" s="7"/>
      <c r="K9" s="206" t="s">
        <v>48</v>
      </c>
      <c r="L9" s="195"/>
    </row>
    <row r="10" spans="1:15" ht="18.75" thickBot="1">
      <c r="A10" s="2"/>
      <c r="B10" s="49">
        <v>44652</v>
      </c>
      <c r="C10" s="16"/>
      <c r="D10" s="17"/>
      <c r="E10" s="10" t="s">
        <v>8</v>
      </c>
      <c r="F10" s="24"/>
      <c r="G10" s="31">
        <v>0</v>
      </c>
      <c r="H10" s="12">
        <v>0</v>
      </c>
      <c r="I10" s="13">
        <f>H6+G10-H10</f>
        <v>320.63999999999697</v>
      </c>
      <c r="J10" s="2"/>
    </row>
    <row r="11" spans="1:15" s="2" customFormat="1" ht="57" hidden="1" customHeight="1">
      <c r="B11" s="9"/>
      <c r="C11" s="338"/>
      <c r="D11" s="17"/>
      <c r="E11" s="130"/>
      <c r="F11" s="93"/>
      <c r="G11" s="14"/>
      <c r="H11" s="14"/>
      <c r="I11" s="13">
        <f>I10+G11-H11</f>
        <v>320.63999999999697</v>
      </c>
      <c r="K11" s="128"/>
      <c r="M11" s="84"/>
    </row>
    <row r="12" spans="1:15" s="2" customFormat="1" ht="44.25" hidden="1" customHeight="1">
      <c r="B12" s="9"/>
      <c r="C12" s="338"/>
      <c r="D12" s="17"/>
      <c r="E12" s="130"/>
      <c r="F12" s="93"/>
      <c r="G12" s="14"/>
      <c r="H12" s="14"/>
      <c r="I12" s="13">
        <f t="shared" ref="I12:I33" si="0">I11+G12-H12</f>
        <v>320.63999999999697</v>
      </c>
      <c r="K12" s="128"/>
      <c r="M12" s="84"/>
    </row>
    <row r="13" spans="1:15" s="2" customFormat="1" ht="56.25" hidden="1" customHeight="1">
      <c r="B13" s="9"/>
      <c r="C13" s="338"/>
      <c r="D13" s="17"/>
      <c r="E13" s="130"/>
      <c r="F13" s="93"/>
      <c r="G13" s="14"/>
      <c r="H13" s="14"/>
      <c r="I13" s="13">
        <f t="shared" si="0"/>
        <v>320.63999999999697</v>
      </c>
      <c r="K13" s="128"/>
      <c r="M13" s="84"/>
    </row>
    <row r="14" spans="1:15" s="2" customFormat="1" ht="43.5" hidden="1" customHeight="1">
      <c r="B14" s="9"/>
      <c r="C14" s="338"/>
      <c r="D14" s="17"/>
      <c r="E14" s="130"/>
      <c r="F14" s="93"/>
      <c r="G14" s="14"/>
      <c r="H14" s="14"/>
      <c r="I14" s="13">
        <f t="shared" si="0"/>
        <v>320.63999999999697</v>
      </c>
      <c r="K14" s="128"/>
      <c r="M14" s="84"/>
    </row>
    <row r="15" spans="1:15" s="2" customFormat="1" ht="69" hidden="1" customHeight="1">
      <c r="B15" s="9"/>
      <c r="C15" s="338"/>
      <c r="D15" s="17"/>
      <c r="E15" s="130"/>
      <c r="F15" s="93"/>
      <c r="G15" s="14"/>
      <c r="H15" s="14"/>
      <c r="I15" s="13">
        <f t="shared" si="0"/>
        <v>320.63999999999697</v>
      </c>
      <c r="K15" s="128"/>
      <c r="M15" s="84"/>
    </row>
    <row r="16" spans="1:15" s="2" customFormat="1" ht="55.5" hidden="1" customHeight="1">
      <c r="B16" s="9"/>
      <c r="C16" s="338"/>
      <c r="D16" s="17"/>
      <c r="E16" s="130"/>
      <c r="F16" s="93"/>
      <c r="G16" s="14"/>
      <c r="H16" s="14"/>
      <c r="I16" s="13">
        <f t="shared" si="0"/>
        <v>320.63999999999697</v>
      </c>
      <c r="K16" s="128"/>
      <c r="M16" s="84"/>
    </row>
    <row r="17" spans="2:13" s="2" customFormat="1" ht="57" hidden="1" customHeight="1">
      <c r="B17" s="9"/>
      <c r="C17" s="338"/>
      <c r="D17" s="17"/>
      <c r="E17" s="130"/>
      <c r="F17" s="93"/>
      <c r="G17" s="14"/>
      <c r="H17" s="14"/>
      <c r="I17" s="13">
        <f t="shared" si="0"/>
        <v>320.63999999999697</v>
      </c>
      <c r="K17" s="128"/>
      <c r="M17" s="84"/>
    </row>
    <row r="18" spans="2:13" s="2" customFormat="1" ht="45" hidden="1" customHeight="1">
      <c r="B18" s="9"/>
      <c r="C18" s="338"/>
      <c r="D18" s="17"/>
      <c r="E18" s="130"/>
      <c r="F18" s="93"/>
      <c r="G18" s="14"/>
      <c r="H18" s="14"/>
      <c r="I18" s="13">
        <f t="shared" si="0"/>
        <v>320.63999999999697</v>
      </c>
      <c r="K18" s="128"/>
      <c r="M18" s="84"/>
    </row>
    <row r="19" spans="2:13" s="2" customFormat="1" ht="59.25" hidden="1" customHeight="1">
      <c r="B19" s="9"/>
      <c r="C19" s="338"/>
      <c r="D19" s="17"/>
      <c r="E19" s="130"/>
      <c r="F19" s="93"/>
      <c r="G19" s="14"/>
      <c r="H19" s="14"/>
      <c r="I19" s="13">
        <f t="shared" si="0"/>
        <v>320.63999999999697</v>
      </c>
      <c r="K19" s="128"/>
      <c r="M19" s="84"/>
    </row>
    <row r="20" spans="2:13" s="2" customFormat="1" ht="59.25" hidden="1" customHeight="1">
      <c r="B20" s="9"/>
      <c r="C20" s="338"/>
      <c r="D20" s="17"/>
      <c r="E20" s="130"/>
      <c r="F20" s="93"/>
      <c r="G20" s="14"/>
      <c r="H20" s="14"/>
      <c r="I20" s="13">
        <f t="shared" si="0"/>
        <v>320.63999999999697</v>
      </c>
      <c r="K20" s="128"/>
      <c r="M20" s="84"/>
    </row>
    <row r="21" spans="2:13" s="2" customFormat="1" ht="66.75" hidden="1" customHeight="1">
      <c r="B21" s="9"/>
      <c r="C21" s="338"/>
      <c r="D21" s="17"/>
      <c r="E21" s="130"/>
      <c r="F21" s="93"/>
      <c r="G21" s="14"/>
      <c r="H21" s="14"/>
      <c r="I21" s="13">
        <f t="shared" si="0"/>
        <v>320.63999999999697</v>
      </c>
      <c r="K21" s="128"/>
      <c r="M21" s="84"/>
    </row>
    <row r="22" spans="2:13" s="2" customFormat="1" ht="69" hidden="1" customHeight="1">
      <c r="B22" s="9"/>
      <c r="C22" s="338"/>
      <c r="D22" s="17"/>
      <c r="E22" s="130"/>
      <c r="F22" s="93"/>
      <c r="G22" s="14"/>
      <c r="H22" s="14"/>
      <c r="I22" s="13">
        <f t="shared" si="0"/>
        <v>320.63999999999697</v>
      </c>
      <c r="K22" s="128"/>
      <c r="M22" s="84"/>
    </row>
    <row r="23" spans="2:13" s="2" customFormat="1" ht="59.25" hidden="1" customHeight="1">
      <c r="B23" s="9"/>
      <c r="C23" s="338"/>
      <c r="D23" s="17"/>
      <c r="E23" s="130"/>
      <c r="F23" s="93"/>
      <c r="G23" s="14"/>
      <c r="H23" s="14"/>
      <c r="I23" s="13">
        <f t="shared" si="0"/>
        <v>320.63999999999697</v>
      </c>
      <c r="K23" s="128"/>
      <c r="M23" s="84"/>
    </row>
    <row r="24" spans="2:13" s="2" customFormat="1" ht="40.5" hidden="1" customHeight="1">
      <c r="B24" s="9"/>
      <c r="C24" s="338"/>
      <c r="D24" s="17"/>
      <c r="E24" s="130"/>
      <c r="F24" s="93"/>
      <c r="G24" s="14"/>
      <c r="H24" s="14"/>
      <c r="I24" s="13">
        <f t="shared" si="0"/>
        <v>320.63999999999697</v>
      </c>
      <c r="K24" s="128"/>
      <c r="M24" s="84"/>
    </row>
    <row r="25" spans="2:13" s="2" customFormat="1" ht="43.5" hidden="1" customHeight="1">
      <c r="B25" s="9"/>
      <c r="C25" s="338"/>
      <c r="D25" s="17"/>
      <c r="E25" s="130"/>
      <c r="F25" s="93"/>
      <c r="G25" s="14"/>
      <c r="H25" s="14"/>
      <c r="I25" s="13">
        <f t="shared" si="0"/>
        <v>320.63999999999697</v>
      </c>
      <c r="K25" s="128"/>
      <c r="M25" s="84"/>
    </row>
    <row r="26" spans="2:13" s="2" customFormat="1" ht="62.25" hidden="1" customHeight="1">
      <c r="B26" s="9"/>
      <c r="C26" s="338"/>
      <c r="D26" s="17"/>
      <c r="E26" s="130"/>
      <c r="F26" s="93"/>
      <c r="G26" s="14"/>
      <c r="H26" s="14"/>
      <c r="I26" s="13">
        <f t="shared" si="0"/>
        <v>320.63999999999697</v>
      </c>
      <c r="K26" s="128"/>
      <c r="M26" s="84"/>
    </row>
    <row r="27" spans="2:13" s="2" customFormat="1" ht="54.75" hidden="1" customHeight="1">
      <c r="B27" s="9"/>
      <c r="C27" s="338"/>
      <c r="D27" s="17"/>
      <c r="E27" s="130"/>
      <c r="F27" s="93"/>
      <c r="G27" s="14"/>
      <c r="H27" s="14"/>
      <c r="I27" s="13">
        <f t="shared" si="0"/>
        <v>320.63999999999697</v>
      </c>
      <c r="K27" s="128"/>
      <c r="M27" s="84"/>
    </row>
    <row r="28" spans="2:13" s="2" customFormat="1" ht="54" hidden="1" customHeight="1">
      <c r="B28" s="9"/>
      <c r="C28" s="338"/>
      <c r="D28" s="17"/>
      <c r="E28" s="130"/>
      <c r="F28" s="93"/>
      <c r="G28" s="14"/>
      <c r="H28" s="14"/>
      <c r="I28" s="13">
        <f t="shared" si="0"/>
        <v>320.63999999999697</v>
      </c>
      <c r="K28" s="128"/>
      <c r="M28" s="84"/>
    </row>
    <row r="29" spans="2:13" s="2" customFormat="1" ht="66" hidden="1" customHeight="1">
      <c r="B29" s="9"/>
      <c r="C29" s="338"/>
      <c r="D29" s="17"/>
      <c r="E29" s="130"/>
      <c r="F29" s="93"/>
      <c r="G29" s="14"/>
      <c r="H29" s="14"/>
      <c r="I29" s="13">
        <f t="shared" si="0"/>
        <v>320.63999999999697</v>
      </c>
      <c r="K29" s="128"/>
      <c r="M29" s="84"/>
    </row>
    <row r="30" spans="2:13" s="2" customFormat="1" ht="79.5" hidden="1" customHeight="1">
      <c r="B30" s="9"/>
      <c r="C30" s="338"/>
      <c r="D30" s="18"/>
      <c r="E30" s="11"/>
      <c r="F30" s="96"/>
      <c r="G30" s="14"/>
      <c r="H30" s="14"/>
      <c r="I30" s="13">
        <f t="shared" si="0"/>
        <v>320.63999999999697</v>
      </c>
      <c r="K30" s="128"/>
      <c r="M30" s="84"/>
    </row>
    <row r="31" spans="2:13" s="2" customFormat="1" ht="53.25" hidden="1" customHeight="1">
      <c r="B31" s="9"/>
      <c r="C31" s="338"/>
      <c r="D31" s="18"/>
      <c r="E31" s="11"/>
      <c r="F31" s="96"/>
      <c r="G31" s="14"/>
      <c r="H31" s="14"/>
      <c r="I31" s="13">
        <f t="shared" si="0"/>
        <v>320.63999999999697</v>
      </c>
      <c r="K31" s="128"/>
      <c r="M31" s="84"/>
    </row>
    <row r="32" spans="2:13" s="2" customFormat="1" ht="55.5" hidden="1" customHeight="1">
      <c r="B32" s="49"/>
      <c r="C32" s="47"/>
      <c r="D32" s="81"/>
      <c r="E32" s="25"/>
      <c r="F32" s="91"/>
      <c r="G32" s="26"/>
      <c r="H32" s="26"/>
      <c r="I32" s="13">
        <f t="shared" si="0"/>
        <v>320.63999999999697</v>
      </c>
      <c r="K32" s="128"/>
      <c r="M32" s="84"/>
    </row>
    <row r="33" spans="1:14" s="2" customFormat="1" ht="66" hidden="1" customHeight="1" thickBot="1">
      <c r="B33" s="9"/>
      <c r="C33" s="338"/>
      <c r="D33" s="17"/>
      <c r="E33" s="130"/>
      <c r="F33" s="93"/>
      <c r="G33" s="14"/>
      <c r="H33" s="14"/>
      <c r="I33" s="13">
        <f t="shared" si="0"/>
        <v>320.63999999999697</v>
      </c>
      <c r="K33" s="128"/>
      <c r="M33" s="84"/>
    </row>
    <row r="34" spans="1:14" ht="24.75" customHeight="1" thickBot="1">
      <c r="A34" s="7"/>
      <c r="B34" s="575" t="s">
        <v>11</v>
      </c>
      <c r="C34" s="575"/>
      <c r="D34" s="575"/>
      <c r="E34" s="575"/>
      <c r="F34" s="575"/>
      <c r="G34" s="448">
        <f>SUM(G10:G33)</f>
        <v>0</v>
      </c>
      <c r="H34" s="80">
        <f>SUM(H30:H33)</f>
        <v>0</v>
      </c>
      <c r="I34" s="448">
        <f>I33</f>
        <v>320.63999999999697</v>
      </c>
      <c r="J34" s="7"/>
      <c r="K34" s="89">
        <f>SUM(K10:K30)</f>
        <v>0</v>
      </c>
    </row>
    <row r="35" spans="1:14" ht="16.5" customHeight="1">
      <c r="A35" s="7"/>
      <c r="B35" s="7"/>
      <c r="C35" s="7"/>
      <c r="D35" s="7"/>
      <c r="E35" s="7"/>
      <c r="F35" s="7"/>
      <c r="G35" s="7"/>
      <c r="H35" s="7"/>
      <c r="I35" s="7"/>
      <c r="J35" s="7"/>
    </row>
    <row r="36" spans="1:14" s="473" customFormat="1" ht="52.5" customHeight="1">
      <c r="A36" s="8"/>
      <c r="B36" s="8"/>
      <c r="C36" s="8"/>
      <c r="D36" s="8" t="s">
        <v>592</v>
      </c>
      <c r="E36" s="8"/>
      <c r="F36" s="8"/>
      <c r="G36" s="8" t="s">
        <v>593</v>
      </c>
      <c r="H36" s="8"/>
      <c r="I36" s="8"/>
      <c r="J36" s="8"/>
      <c r="K36" s="471"/>
      <c r="L36" s="472"/>
    </row>
    <row r="37" spans="1:14" s="194" customFormat="1" ht="16.5" customHeight="1">
      <c r="A37" s="470"/>
      <c r="B37" s="470"/>
      <c r="C37" s="470"/>
      <c r="D37" s="470"/>
      <c r="E37" s="470"/>
      <c r="F37" s="470"/>
      <c r="G37" s="470"/>
      <c r="H37" s="470"/>
      <c r="I37" s="470"/>
      <c r="J37" s="470"/>
      <c r="K37" s="403"/>
      <c r="L37" s="408"/>
    </row>
    <row r="38" spans="1:14" ht="16.5" customHeight="1">
      <c r="A38" s="7"/>
      <c r="B38" s="7"/>
      <c r="C38" s="7"/>
      <c r="D38" s="7" t="s">
        <v>591</v>
      </c>
      <c r="E38" s="7"/>
      <c r="F38" s="7"/>
      <c r="G38" s="7" t="s">
        <v>590</v>
      </c>
      <c r="H38" s="7"/>
      <c r="I38" s="7"/>
      <c r="J38" s="7"/>
      <c r="K38" s="403"/>
      <c r="L38" s="408"/>
      <c r="M38"/>
      <c r="N38"/>
    </row>
    <row r="39" spans="1:14" ht="36" customHeight="1">
      <c r="A39" s="7"/>
      <c r="B39" s="7"/>
      <c r="C39" s="7"/>
      <c r="D39" s="7"/>
      <c r="E39" s="7"/>
      <c r="F39" s="7"/>
      <c r="G39" s="7"/>
      <c r="H39" s="7"/>
      <c r="I39" s="7"/>
      <c r="J39" s="7"/>
    </row>
    <row r="40" spans="1:14">
      <c r="A40" s="7"/>
      <c r="B40" s="7"/>
      <c r="C40" s="7"/>
      <c r="D40" s="7"/>
      <c r="E40" s="7"/>
      <c r="F40" s="7"/>
      <c r="G40" s="7"/>
      <c r="H40" s="7"/>
      <c r="I40" s="7"/>
      <c r="J40" s="7"/>
    </row>
    <row r="41" spans="1:14">
      <c r="A41" s="7"/>
      <c r="B41" s="20"/>
      <c r="C41" s="20"/>
      <c r="D41" s="20"/>
      <c r="E41" s="20"/>
      <c r="F41" s="20"/>
      <c r="G41" s="20"/>
      <c r="H41" s="20"/>
      <c r="I41" s="20"/>
      <c r="J41" s="7"/>
    </row>
    <row r="42" spans="1:14">
      <c r="A42" s="7"/>
      <c r="B42" s="7"/>
      <c r="C42" s="7"/>
      <c r="D42" s="7"/>
      <c r="E42" s="7"/>
      <c r="F42" s="21"/>
      <c r="G42" s="7"/>
      <c r="H42" s="7"/>
      <c r="I42" s="7"/>
      <c r="J42" s="7"/>
      <c r="L42" s="194">
        <v>591.75</v>
      </c>
    </row>
    <row r="43" spans="1:14">
      <c r="A43" s="7"/>
      <c r="B43" s="7"/>
      <c r="C43" s="7"/>
      <c r="D43" s="7"/>
      <c r="E43" s="7"/>
      <c r="F43" s="7"/>
      <c r="G43" s="7"/>
      <c r="H43" s="7"/>
      <c r="I43" s="7"/>
      <c r="J43" s="7"/>
      <c r="L43" s="197">
        <f>+L42-I34</f>
        <v>271.11000000000303</v>
      </c>
    </row>
    <row r="44" spans="1:14">
      <c r="A44" s="7"/>
      <c r="B44" s="7"/>
      <c r="C44" s="7"/>
      <c r="D44" s="7"/>
      <c r="E44" s="7"/>
      <c r="F44" s="7"/>
      <c r="G44" s="7"/>
      <c r="H44" s="7"/>
      <c r="I44" s="7"/>
      <c r="J44" s="7"/>
    </row>
    <row r="45" spans="1:14" s="86" customFormat="1">
      <c r="A45" s="7"/>
      <c r="B45" s="7"/>
      <c r="C45" s="7"/>
      <c r="D45" s="7"/>
      <c r="E45" s="7"/>
      <c r="F45" s="7"/>
      <c r="G45" s="7"/>
      <c r="H45" s="7"/>
      <c r="I45" s="7"/>
      <c r="J45" s="7"/>
      <c r="L45" s="194"/>
      <c r="M45" s="205"/>
      <c r="N45" s="202"/>
    </row>
  </sheetData>
  <mergeCells count="9">
    <mergeCell ref="G7:I7"/>
    <mergeCell ref="B34:F34"/>
    <mergeCell ref="B2:I2"/>
    <mergeCell ref="B3:I3"/>
    <mergeCell ref="B4:I4"/>
    <mergeCell ref="E5:F5"/>
    <mergeCell ref="G5:I5"/>
    <mergeCell ref="B6:D6"/>
    <mergeCell ref="H6:I6"/>
  </mergeCells>
  <printOptions horizontalCentered="1"/>
  <pageMargins left="0.59055118110236227" right="0.19685039370078741" top="0.53" bottom="0.19685039370078741" header="0.31496062992125984" footer="0.31496062992125984"/>
  <pageSetup scale="90" orientation="portrait" horizontalDpi="4294967294" verticalDpi="7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theme="0" tint="-0.499984740745262"/>
  </sheetPr>
  <dimension ref="B1:G38"/>
  <sheetViews>
    <sheetView view="pageBreakPreview" zoomScale="130" zoomScaleNormal="120" zoomScaleSheetLayoutView="130" workbookViewId="0">
      <selection activeCell="G21" sqref="G21"/>
    </sheetView>
  </sheetViews>
  <sheetFormatPr baseColWidth="10" defaultRowHeight="15"/>
  <cols>
    <col min="1" max="1" width="1.28515625" customWidth="1"/>
    <col min="3" max="3" width="55.28515625" customWidth="1"/>
    <col min="4" max="4" width="24.85546875" customWidth="1"/>
    <col min="5" max="5" width="1.85546875" customWidth="1"/>
    <col min="7" max="7" width="17" customWidth="1"/>
  </cols>
  <sheetData>
    <row r="1" spans="2:7" ht="15.75" thickBot="1"/>
    <row r="2" spans="2:7" ht="39.75" customHeight="1" thickBot="1">
      <c r="B2" s="560" t="s">
        <v>446</v>
      </c>
      <c r="C2" s="561"/>
      <c r="D2" s="562"/>
    </row>
    <row r="3" spans="2:7" ht="23.25">
      <c r="B3" s="163" t="s">
        <v>448</v>
      </c>
      <c r="C3" s="164"/>
      <c r="D3" s="287">
        <f>391.42+63.97</f>
        <v>455.39</v>
      </c>
    </row>
    <row r="4" spans="2:7" ht="23.25">
      <c r="B4" s="163" t="s">
        <v>449</v>
      </c>
      <c r="C4" s="164"/>
      <c r="D4" s="287">
        <v>1784.69</v>
      </c>
      <c r="G4" s="106">
        <f>+D5+D8</f>
        <v>3747.7200000000003</v>
      </c>
    </row>
    <row r="5" spans="2:7" ht="23.25">
      <c r="B5" s="163" t="s">
        <v>450</v>
      </c>
      <c r="C5" s="164"/>
      <c r="D5" s="287">
        <v>1966.33</v>
      </c>
    </row>
    <row r="6" spans="2:7" ht="23.25">
      <c r="B6" s="163" t="s">
        <v>451</v>
      </c>
      <c r="C6" s="164"/>
      <c r="D6" s="287">
        <v>1681.5</v>
      </c>
    </row>
    <row r="7" spans="2:7" ht="23.25">
      <c r="B7" s="163" t="s">
        <v>452</v>
      </c>
      <c r="C7" s="164"/>
      <c r="D7" s="287">
        <v>1092</v>
      </c>
    </row>
    <row r="8" spans="2:7" ht="23.25">
      <c r="B8" s="163" t="s">
        <v>453</v>
      </c>
      <c r="C8" s="164"/>
      <c r="D8" s="287">
        <v>1781.39</v>
      </c>
    </row>
    <row r="9" spans="2:7" ht="23.25">
      <c r="B9" s="163" t="s">
        <v>454</v>
      </c>
      <c r="C9" s="164"/>
      <c r="D9" s="287">
        <v>1681.5</v>
      </c>
    </row>
    <row r="10" spans="2:7" ht="24" thickBot="1">
      <c r="B10" s="163" t="s">
        <v>455</v>
      </c>
      <c r="C10" s="164"/>
      <c r="D10" s="287">
        <v>1092</v>
      </c>
    </row>
    <row r="11" spans="2:7" ht="23.25" hidden="1">
      <c r="B11" s="163"/>
      <c r="C11" s="164"/>
      <c r="D11" s="287"/>
    </row>
    <row r="12" spans="2:7" ht="23.25" hidden="1">
      <c r="B12" s="163"/>
      <c r="C12" s="164"/>
      <c r="D12" s="287"/>
    </row>
    <row r="13" spans="2:7" ht="23.25" hidden="1">
      <c r="B13" s="163"/>
      <c r="C13" s="164"/>
      <c r="D13" s="287"/>
    </row>
    <row r="14" spans="2:7" ht="24" hidden="1" thickBot="1">
      <c r="B14" s="163"/>
      <c r="C14" s="164"/>
      <c r="D14" s="287"/>
    </row>
    <row r="15" spans="2:7" ht="24" thickBot="1">
      <c r="B15" s="563" t="s">
        <v>51</v>
      </c>
      <c r="C15" s="564"/>
      <c r="D15" s="289">
        <f>SUM(D3:D14)</f>
        <v>11534.8</v>
      </c>
    </row>
    <row r="17" spans="2:7" ht="15.75" thickBot="1"/>
    <row r="18" spans="2:7" ht="39.75" customHeight="1" thickBot="1">
      <c r="B18" s="565" t="s">
        <v>447</v>
      </c>
      <c r="C18" s="566"/>
      <c r="D18" s="567"/>
    </row>
    <row r="19" spans="2:7" ht="23.25">
      <c r="B19" s="163" t="s">
        <v>457</v>
      </c>
      <c r="C19" s="164"/>
      <c r="D19" s="287">
        <v>274.60000000000002</v>
      </c>
      <c r="G19" s="106">
        <f>+D19+D20+D24+D25</f>
        <v>2801.13</v>
      </c>
    </row>
    <row r="20" spans="2:7" ht="23.25">
      <c r="B20" s="163" t="s">
        <v>460</v>
      </c>
      <c r="C20" s="164"/>
      <c r="D20" s="287">
        <v>1225.32</v>
      </c>
      <c r="G20" s="106">
        <f>+G4+G19</f>
        <v>6548.85</v>
      </c>
    </row>
    <row r="21" spans="2:7" ht="23.25">
      <c r="B21" s="163" t="s">
        <v>451</v>
      </c>
      <c r="C21" s="164"/>
      <c r="D21" s="287">
        <v>908.12</v>
      </c>
    </row>
    <row r="22" spans="2:7" ht="23.25">
      <c r="B22" s="163" t="s">
        <v>452</v>
      </c>
      <c r="C22" s="164"/>
      <c r="D22" s="287">
        <v>820.3</v>
      </c>
    </row>
    <row r="23" spans="2:7" ht="23.25">
      <c r="B23" s="163" t="s">
        <v>458</v>
      </c>
      <c r="C23" s="164"/>
      <c r="D23" s="287">
        <v>92.52</v>
      </c>
    </row>
    <row r="24" spans="2:7" ht="23.25">
      <c r="B24" s="163" t="s">
        <v>459</v>
      </c>
      <c r="C24" s="164"/>
      <c r="D24" s="287">
        <v>211.23</v>
      </c>
    </row>
    <row r="25" spans="2:7" ht="23.25">
      <c r="B25" s="163" t="s">
        <v>461</v>
      </c>
      <c r="C25" s="164"/>
      <c r="D25" s="287">
        <v>1089.98</v>
      </c>
    </row>
    <row r="26" spans="2:7" ht="23.25">
      <c r="B26" s="163" t="s">
        <v>454</v>
      </c>
      <c r="C26" s="164"/>
      <c r="D26" s="287">
        <v>908.12</v>
      </c>
    </row>
    <row r="27" spans="2:7" ht="23.25">
      <c r="B27" s="163" t="s">
        <v>455</v>
      </c>
      <c r="C27" s="164"/>
      <c r="D27" s="287">
        <v>820.3</v>
      </c>
    </row>
    <row r="28" spans="2:7" ht="24" thickBot="1">
      <c r="B28" s="163" t="s">
        <v>456</v>
      </c>
      <c r="C28" s="164"/>
      <c r="D28" s="287">
        <v>101.77</v>
      </c>
    </row>
    <row r="29" spans="2:7" ht="23.25" hidden="1">
      <c r="B29" s="163"/>
      <c r="C29" s="164"/>
      <c r="D29" s="287"/>
    </row>
    <row r="30" spans="2:7" ht="23.25" hidden="1">
      <c r="B30" s="163"/>
      <c r="C30" s="164"/>
      <c r="D30" s="287"/>
    </row>
    <row r="31" spans="2:7" ht="23.25" hidden="1">
      <c r="B31" s="163"/>
      <c r="C31" s="164"/>
      <c r="D31" s="287"/>
    </row>
    <row r="32" spans="2:7" ht="23.25" hidden="1">
      <c r="B32" s="163"/>
      <c r="C32" s="164"/>
      <c r="D32" s="287"/>
    </row>
    <row r="33" spans="2:7" ht="24" hidden="1" thickBot="1">
      <c r="B33" s="163"/>
      <c r="C33" s="164"/>
      <c r="D33" s="287"/>
    </row>
    <row r="34" spans="2:7" ht="24" thickBot="1">
      <c r="B34" s="563" t="s">
        <v>51</v>
      </c>
      <c r="C34" s="564"/>
      <c r="D34" s="289">
        <f>SUM(D19:D33)</f>
        <v>6452.26</v>
      </c>
    </row>
    <row r="35" spans="2:7" ht="20.100000000000001" customHeight="1" thickBot="1"/>
    <row r="36" spans="2:7" ht="24" thickBot="1">
      <c r="B36" s="397" t="s">
        <v>238</v>
      </c>
      <c r="C36" s="398"/>
      <c r="D36" s="399">
        <v>4987.41</v>
      </c>
      <c r="G36">
        <v>4987.41</v>
      </c>
    </row>
    <row r="37" spans="2:7" ht="20.100000000000001" customHeight="1"/>
    <row r="38" spans="2:7" ht="20.100000000000001" customHeight="1"/>
  </sheetData>
  <mergeCells count="4">
    <mergeCell ref="B18:D18"/>
    <mergeCell ref="B34:C34"/>
    <mergeCell ref="B2:D2"/>
    <mergeCell ref="B15:C15"/>
  </mergeCells>
  <printOptions horizontalCentered="1"/>
  <pageMargins left="0.39370078740157483" right="0.39370078740157483" top="0.39370078740157483" bottom="0.39370078740157483" header="0.31496062992125984" footer="0.31496062992125984"/>
  <pageSetup scale="95" orientation="portrait" horizontalDpi="0" verticalDpi="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
  <sheetViews>
    <sheetView workbookViewId="0">
      <selection activeCell="H19" sqref="H19"/>
    </sheetView>
  </sheetViews>
  <sheetFormatPr baseColWidth="10" defaultRowHeight="15"/>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tabColor rgb="FF002060"/>
  </sheetPr>
  <dimension ref="A1:P57"/>
  <sheetViews>
    <sheetView topLeftCell="A2" zoomScale="175" zoomScaleNormal="175" zoomScaleSheetLayoutView="145" workbookViewId="0">
      <selection activeCell="F28" sqref="F28"/>
    </sheetView>
  </sheetViews>
  <sheetFormatPr baseColWidth="10" defaultRowHeight="18"/>
  <cols>
    <col min="1" max="1" width="0.42578125" customWidth="1"/>
    <col min="2" max="2" width="9" customWidth="1"/>
    <col min="3" max="3" width="5.5703125" customWidth="1"/>
    <col min="4" max="4" width="6.42578125" customWidth="1"/>
    <col min="5" max="5" width="16.7109375" customWidth="1"/>
    <col min="6" max="6" width="35.28515625" customWidth="1"/>
    <col min="7" max="9" width="11.5703125" customWidth="1"/>
    <col min="10" max="10" width="1.85546875" customWidth="1"/>
    <col min="11" max="11" width="18.5703125" style="86" customWidth="1"/>
    <col min="12" max="12" width="18.28515625" style="194" customWidth="1"/>
    <col min="13" max="13" width="14" style="203" customWidth="1"/>
    <col min="14" max="14" width="11.42578125" style="200"/>
  </cols>
  <sheetData>
    <row r="1" spans="1:16" ht="7.5" customHeight="1">
      <c r="A1" s="7"/>
      <c r="B1" s="7"/>
      <c r="C1" s="7"/>
      <c r="D1" s="7"/>
      <c r="E1" s="7"/>
      <c r="F1" s="7"/>
      <c r="G1" s="7"/>
      <c r="H1" s="7"/>
      <c r="I1" s="7"/>
      <c r="J1" s="7"/>
    </row>
    <row r="2" spans="1:16" ht="30">
      <c r="A2" s="7"/>
      <c r="B2" s="576" t="s">
        <v>9</v>
      </c>
      <c r="C2" s="576"/>
      <c r="D2" s="576"/>
      <c r="E2" s="576"/>
      <c r="F2" s="576"/>
      <c r="G2" s="576"/>
      <c r="H2" s="576"/>
      <c r="I2" s="576"/>
      <c r="J2" s="7"/>
    </row>
    <row r="3" spans="1:16" ht="26.25">
      <c r="A3" s="7"/>
      <c r="B3" s="577" t="s">
        <v>24</v>
      </c>
      <c r="C3" s="577"/>
      <c r="D3" s="577"/>
      <c r="E3" s="577"/>
      <c r="F3" s="577"/>
      <c r="G3" s="577"/>
      <c r="H3" s="577"/>
      <c r="I3" s="577"/>
      <c r="J3" s="7"/>
    </row>
    <row r="4" spans="1:16" ht="27.75">
      <c r="A4" s="7"/>
      <c r="B4" s="578" t="s">
        <v>656</v>
      </c>
      <c r="C4" s="578"/>
      <c r="D4" s="578"/>
      <c r="E4" s="578"/>
      <c r="F4" s="578"/>
      <c r="G4" s="578"/>
      <c r="H4" s="578"/>
      <c r="I4" s="578"/>
      <c r="J4" s="7"/>
      <c r="K4" s="262"/>
      <c r="L4" s="263"/>
      <c r="M4" s="264"/>
      <c r="N4" s="265"/>
      <c r="O4" s="266"/>
    </row>
    <row r="5" spans="1:16" ht="47.25" customHeight="1">
      <c r="A5" s="7"/>
      <c r="B5" s="41" t="s">
        <v>32</v>
      </c>
      <c r="C5" s="33"/>
      <c r="D5" s="42"/>
      <c r="E5" s="625" t="s">
        <v>151</v>
      </c>
      <c r="F5" s="625"/>
      <c r="G5" s="621" t="s">
        <v>153</v>
      </c>
      <c r="H5" s="621"/>
      <c r="I5" s="621"/>
      <c r="J5" s="7"/>
      <c r="K5" s="267"/>
      <c r="L5" s="268"/>
      <c r="M5" s="269"/>
      <c r="N5" s="270"/>
      <c r="O5" s="266"/>
    </row>
    <row r="6" spans="1:16" ht="33.75" thickBot="1">
      <c r="A6" s="7"/>
      <c r="B6" s="622" t="s">
        <v>33</v>
      </c>
      <c r="C6" s="622"/>
      <c r="D6" s="622"/>
      <c r="E6" s="273" t="s">
        <v>154</v>
      </c>
      <c r="F6" s="271"/>
      <c r="G6" s="272" t="s">
        <v>8</v>
      </c>
      <c r="H6" s="593">
        <v>4.3899999999999997</v>
      </c>
      <c r="I6" s="593"/>
      <c r="J6" s="7"/>
      <c r="K6" s="86">
        <v>4.3899999999999997</v>
      </c>
      <c r="L6" s="195"/>
    </row>
    <row r="7" spans="1:16" ht="21" thickTop="1">
      <c r="A7" s="7"/>
      <c r="B7" s="44" t="s">
        <v>162</v>
      </c>
      <c r="C7" s="33"/>
      <c r="D7" s="33"/>
      <c r="E7" s="33"/>
      <c r="F7" s="193"/>
      <c r="G7" s="619" t="s">
        <v>7</v>
      </c>
      <c r="H7" s="619"/>
      <c r="I7" s="619"/>
      <c r="J7" s="7"/>
      <c r="L7" s="195"/>
    </row>
    <row r="8" spans="1:16" ht="6" customHeight="1" thickBot="1">
      <c r="A8" s="7"/>
      <c r="B8" s="36"/>
      <c r="C8" s="36"/>
      <c r="D8" s="36"/>
      <c r="E8" s="36"/>
      <c r="F8" s="37"/>
      <c r="G8" s="37"/>
      <c r="H8" s="37"/>
      <c r="I8" s="37"/>
      <c r="J8" s="7"/>
      <c r="L8" s="195"/>
    </row>
    <row r="9" spans="1:16" ht="35.25" customHeight="1" thickBot="1">
      <c r="A9" s="7"/>
      <c r="B9" s="60" t="s">
        <v>0</v>
      </c>
      <c r="C9" s="61" t="s">
        <v>1</v>
      </c>
      <c r="D9" s="61" t="s">
        <v>31</v>
      </c>
      <c r="E9" s="67" t="s">
        <v>2</v>
      </c>
      <c r="F9" s="63" t="s">
        <v>3</v>
      </c>
      <c r="G9" s="64" t="s">
        <v>5</v>
      </c>
      <c r="H9" s="64" t="s">
        <v>4</v>
      </c>
      <c r="I9" s="65" t="s">
        <v>6</v>
      </c>
      <c r="J9" s="7"/>
      <c r="K9" s="206" t="s">
        <v>48</v>
      </c>
      <c r="L9" s="195"/>
    </row>
    <row r="10" spans="1:16" ht="18.75" thickBot="1">
      <c r="A10" s="2"/>
      <c r="B10" s="49">
        <v>44652</v>
      </c>
      <c r="C10" s="16"/>
      <c r="D10" s="17"/>
      <c r="E10" s="10" t="s">
        <v>8</v>
      </c>
      <c r="F10" s="24"/>
      <c r="G10" s="31">
        <v>0</v>
      </c>
      <c r="H10" s="12">
        <v>0</v>
      </c>
      <c r="I10" s="13">
        <f>H6+G10-H10</f>
        <v>4.3899999999999997</v>
      </c>
      <c r="J10" s="2"/>
    </row>
    <row r="11" spans="1:16" s="53" customFormat="1" ht="110.1" hidden="1" customHeight="1">
      <c r="A11" s="48"/>
      <c r="B11" s="49"/>
      <c r="C11" s="47"/>
      <c r="D11" s="18" t="s">
        <v>54</v>
      </c>
      <c r="E11" s="25" t="s">
        <v>23</v>
      </c>
      <c r="F11" s="91" t="s">
        <v>436</v>
      </c>
      <c r="G11" s="15"/>
      <c r="H11" s="15"/>
      <c r="I11" s="52">
        <f>I10+G11-H11</f>
        <v>4.3899999999999997</v>
      </c>
      <c r="J11" s="48"/>
      <c r="K11" s="88"/>
      <c r="L11" s="196"/>
      <c r="M11" s="204"/>
      <c r="N11" s="201"/>
    </row>
    <row r="12" spans="1:16" s="48" customFormat="1" ht="68.099999999999994" hidden="1" customHeight="1">
      <c r="B12" s="49"/>
      <c r="C12" s="47"/>
      <c r="D12" s="81" t="s">
        <v>27</v>
      </c>
      <c r="E12" s="179" t="s">
        <v>109</v>
      </c>
      <c r="F12" s="91" t="s">
        <v>319</v>
      </c>
      <c r="G12" s="26"/>
      <c r="H12" s="26"/>
      <c r="I12" s="52">
        <f t="shared" ref="I12:I45" si="0">I11+G12-H12</f>
        <v>4.3899999999999997</v>
      </c>
      <c r="K12" s="284"/>
      <c r="M12" s="261"/>
      <c r="N12" s="129"/>
      <c r="P12" s="282"/>
    </row>
    <row r="13" spans="1:16" s="53" customFormat="1" ht="33.75" hidden="1" customHeight="1">
      <c r="A13" s="48"/>
      <c r="B13" s="49"/>
      <c r="C13" s="47"/>
      <c r="D13" s="18"/>
      <c r="E13" s="25"/>
      <c r="F13" s="91"/>
      <c r="G13" s="51"/>
      <c r="H13" s="51"/>
      <c r="I13" s="52">
        <f t="shared" si="0"/>
        <v>4.3899999999999997</v>
      </c>
      <c r="J13" s="48"/>
      <c r="K13" s="88"/>
      <c r="L13" s="196"/>
      <c r="M13" s="204"/>
      <c r="N13" s="201"/>
    </row>
    <row r="14" spans="1:16" s="53" customFormat="1" ht="33.75" hidden="1" customHeight="1">
      <c r="A14" s="48"/>
      <c r="B14" s="49"/>
      <c r="C14" s="47"/>
      <c r="D14" s="50"/>
      <c r="E14" s="179"/>
      <c r="F14" s="181"/>
      <c r="G14" s="51"/>
      <c r="H14" s="51"/>
      <c r="I14" s="52">
        <f t="shared" si="0"/>
        <v>4.3899999999999997</v>
      </c>
      <c r="J14" s="48"/>
      <c r="K14" s="88"/>
      <c r="L14" s="196"/>
      <c r="M14" s="204"/>
      <c r="N14" s="201"/>
    </row>
    <row r="15" spans="1:16" s="53" customFormat="1" ht="72" hidden="1" customHeight="1">
      <c r="A15" s="48"/>
      <c r="B15" s="49"/>
      <c r="C15" s="47"/>
      <c r="D15" s="18" t="s">
        <v>60</v>
      </c>
      <c r="E15" s="179" t="s">
        <v>109</v>
      </c>
      <c r="F15" s="280" t="s">
        <v>401</v>
      </c>
      <c r="G15" s="15">
        <v>0</v>
      </c>
      <c r="H15" s="15"/>
      <c r="I15" s="52">
        <f t="shared" si="0"/>
        <v>4.3899999999999997</v>
      </c>
      <c r="J15" s="48"/>
      <c r="K15" s="88"/>
      <c r="L15" s="196"/>
      <c r="M15" s="204"/>
      <c r="N15" s="201"/>
    </row>
    <row r="16" spans="1:16" s="53" customFormat="1" ht="81.95" hidden="1" customHeight="1">
      <c r="A16" s="48"/>
      <c r="B16" s="49"/>
      <c r="C16" s="47"/>
      <c r="D16" s="18" t="s">
        <v>27</v>
      </c>
      <c r="E16" s="25" t="s">
        <v>23</v>
      </c>
      <c r="F16" s="91" t="s">
        <v>336</v>
      </c>
      <c r="G16" s="15">
        <v>0</v>
      </c>
      <c r="H16" s="15"/>
      <c r="I16" s="52">
        <f t="shared" si="0"/>
        <v>4.3899999999999997</v>
      </c>
      <c r="J16" s="48"/>
      <c r="K16" s="88"/>
      <c r="L16" s="196"/>
      <c r="M16" s="204"/>
      <c r="N16" s="201"/>
    </row>
    <row r="17" spans="1:16" s="53" customFormat="1" ht="81.95" hidden="1" customHeight="1">
      <c r="A17" s="48"/>
      <c r="B17" s="49"/>
      <c r="C17" s="47"/>
      <c r="D17" s="18"/>
      <c r="E17" s="25"/>
      <c r="F17" s="91"/>
      <c r="G17" s="15"/>
      <c r="H17" s="15"/>
      <c r="I17" s="52">
        <f t="shared" si="0"/>
        <v>4.3899999999999997</v>
      </c>
      <c r="J17" s="48"/>
      <c r="K17" s="88"/>
      <c r="L17" s="196"/>
      <c r="M17" s="204"/>
      <c r="N17" s="201"/>
    </row>
    <row r="18" spans="1:16" s="53" customFormat="1" ht="81.95" hidden="1" customHeight="1">
      <c r="A18" s="48"/>
      <c r="B18" s="49"/>
      <c r="C18" s="47"/>
      <c r="D18" s="18"/>
      <c r="E18" s="25"/>
      <c r="F18" s="91"/>
      <c r="G18" s="15"/>
      <c r="H18" s="15"/>
      <c r="I18" s="52">
        <f t="shared" si="0"/>
        <v>4.3899999999999997</v>
      </c>
      <c r="J18" s="48"/>
      <c r="K18" s="88"/>
      <c r="L18" s="196"/>
      <c r="M18" s="204"/>
      <c r="N18" s="201"/>
    </row>
    <row r="19" spans="1:16" s="53" customFormat="1" ht="72" hidden="1" customHeight="1">
      <c r="A19" s="48"/>
      <c r="B19" s="49"/>
      <c r="C19" s="47"/>
      <c r="D19" s="18"/>
      <c r="E19" s="179" t="s">
        <v>109</v>
      </c>
      <c r="F19" s="181"/>
      <c r="G19" s="15"/>
      <c r="H19" s="15">
        <v>0</v>
      </c>
      <c r="I19" s="52">
        <f t="shared" si="0"/>
        <v>4.3899999999999997</v>
      </c>
      <c r="J19" s="48"/>
      <c r="K19" s="88"/>
      <c r="L19" s="196"/>
      <c r="M19" s="204"/>
      <c r="N19" s="201"/>
    </row>
    <row r="20" spans="1:16" s="53" customFormat="1" ht="96" hidden="1" customHeight="1">
      <c r="A20" s="48"/>
      <c r="B20" s="49"/>
      <c r="C20" s="47"/>
      <c r="D20" s="18"/>
      <c r="E20" s="179" t="s">
        <v>109</v>
      </c>
      <c r="F20" s="96" t="s">
        <v>314</v>
      </c>
      <c r="G20" s="133">
        <v>0</v>
      </c>
      <c r="H20" s="51"/>
      <c r="I20" s="52">
        <f t="shared" si="0"/>
        <v>4.3899999999999997</v>
      </c>
      <c r="J20" s="48"/>
      <c r="K20" s="88"/>
      <c r="L20" s="196"/>
      <c r="M20" s="204"/>
      <c r="N20" s="201"/>
    </row>
    <row r="21" spans="1:16" s="48" customFormat="1" ht="68.099999999999994" hidden="1" customHeight="1">
      <c r="B21" s="49"/>
      <c r="C21" s="47"/>
      <c r="D21" s="81" t="s">
        <v>27</v>
      </c>
      <c r="E21" s="179" t="s">
        <v>109</v>
      </c>
      <c r="F21" s="91" t="s">
        <v>319</v>
      </c>
      <c r="G21" s="26">
        <v>0</v>
      </c>
      <c r="H21" s="26"/>
      <c r="I21" s="52">
        <f t="shared" si="0"/>
        <v>4.3899999999999997</v>
      </c>
      <c r="K21" s="284"/>
      <c r="M21" s="261"/>
      <c r="N21" s="129"/>
      <c r="P21" s="282"/>
    </row>
    <row r="22" spans="1:16" s="53" customFormat="1" ht="72" hidden="1" customHeight="1">
      <c r="A22" s="48"/>
      <c r="B22" s="49"/>
      <c r="C22" s="47"/>
      <c r="D22" s="18" t="s">
        <v>54</v>
      </c>
      <c r="E22" s="179" t="s">
        <v>23</v>
      </c>
      <c r="F22" s="181" t="s">
        <v>331</v>
      </c>
      <c r="G22" s="15">
        <v>0</v>
      </c>
      <c r="H22" s="15"/>
      <c r="I22" s="52">
        <f t="shared" si="0"/>
        <v>4.3899999999999997</v>
      </c>
      <c r="J22" s="48"/>
      <c r="K22" s="88"/>
      <c r="L22" s="196"/>
      <c r="M22" s="204"/>
      <c r="N22" s="201"/>
    </row>
    <row r="23" spans="1:16" s="53" customFormat="1" ht="72" hidden="1" customHeight="1">
      <c r="A23" s="48"/>
      <c r="B23" s="49"/>
      <c r="C23" s="47"/>
      <c r="D23" s="18" t="s">
        <v>54</v>
      </c>
      <c r="E23" s="179" t="s">
        <v>23</v>
      </c>
      <c r="F23" s="181" t="s">
        <v>332</v>
      </c>
      <c r="G23" s="133">
        <v>0</v>
      </c>
      <c r="H23" s="15"/>
      <c r="I23" s="52">
        <f t="shared" si="0"/>
        <v>4.3899999999999997</v>
      </c>
      <c r="J23" s="48"/>
      <c r="K23" s="88"/>
      <c r="L23" s="196"/>
      <c r="M23" s="204"/>
      <c r="N23" s="201"/>
    </row>
    <row r="24" spans="1:16" s="53" customFormat="1" ht="138" hidden="1" customHeight="1">
      <c r="A24" s="48"/>
      <c r="B24" s="49"/>
      <c r="C24" s="47"/>
      <c r="D24" s="81"/>
      <c r="E24" s="82"/>
      <c r="F24" s="96"/>
      <c r="G24" s="133"/>
      <c r="H24" s="51"/>
      <c r="I24" s="52">
        <f t="shared" si="0"/>
        <v>4.3899999999999997</v>
      </c>
      <c r="J24" s="48"/>
      <c r="K24" s="88"/>
      <c r="L24" s="196"/>
      <c r="M24" s="204"/>
      <c r="N24" s="201"/>
    </row>
    <row r="25" spans="1:16" s="53" customFormat="1" ht="24.95" hidden="1" customHeight="1">
      <c r="A25" s="48"/>
      <c r="B25" s="49"/>
      <c r="C25" s="47"/>
      <c r="D25" s="81"/>
      <c r="E25" s="82"/>
      <c r="F25" s="96"/>
      <c r="G25" s="46"/>
      <c r="H25" s="51"/>
      <c r="I25" s="52">
        <f t="shared" si="0"/>
        <v>4.3899999999999997</v>
      </c>
      <c r="J25" s="48"/>
      <c r="K25" s="88"/>
      <c r="L25" s="196"/>
      <c r="M25" s="204"/>
      <c r="N25" s="201"/>
    </row>
    <row r="26" spans="1:16" s="53" customFormat="1" ht="72" hidden="1" customHeight="1">
      <c r="A26" s="48"/>
      <c r="B26" s="49"/>
      <c r="C26" s="47"/>
      <c r="D26" s="18"/>
      <c r="E26" s="179"/>
      <c r="F26" s="181"/>
      <c r="G26" s="15"/>
      <c r="H26" s="15"/>
      <c r="I26" s="52">
        <f t="shared" si="0"/>
        <v>4.3899999999999997</v>
      </c>
      <c r="J26" s="48"/>
      <c r="K26" s="88"/>
      <c r="L26" s="196"/>
      <c r="M26" s="204"/>
      <c r="N26" s="201"/>
    </row>
    <row r="27" spans="1:16" s="53" customFormat="1" ht="20.100000000000001" hidden="1" customHeight="1">
      <c r="A27" s="48"/>
      <c r="B27" s="49"/>
      <c r="C27" s="47"/>
      <c r="D27" s="18"/>
      <c r="E27" s="179" t="s">
        <v>45</v>
      </c>
      <c r="F27" s="131"/>
      <c r="G27" s="15"/>
      <c r="H27" s="15"/>
      <c r="I27" s="52">
        <f t="shared" si="0"/>
        <v>4.3899999999999997</v>
      </c>
      <c r="J27" s="48"/>
      <c r="K27" s="88"/>
      <c r="L27" s="196"/>
      <c r="M27" s="204"/>
      <c r="N27" s="201"/>
    </row>
    <row r="28" spans="1:16" s="53" customFormat="1" ht="69.95" hidden="1" customHeight="1">
      <c r="A28" s="48"/>
      <c r="B28" s="135"/>
      <c r="C28" s="136"/>
      <c r="D28" s="314"/>
      <c r="E28" s="179" t="s">
        <v>109</v>
      </c>
      <c r="F28" s="317" t="s">
        <v>267</v>
      </c>
      <c r="G28" s="260"/>
      <c r="H28" s="260"/>
      <c r="I28" s="52">
        <f t="shared" si="0"/>
        <v>4.3899999999999997</v>
      </c>
      <c r="J28" s="48"/>
      <c r="K28" s="88"/>
      <c r="L28" s="196"/>
      <c r="M28" s="204"/>
      <c r="N28" s="201"/>
    </row>
    <row r="29" spans="1:16" s="53" customFormat="1" ht="81.95" hidden="1" customHeight="1">
      <c r="A29" s="48"/>
      <c r="B29" s="49"/>
      <c r="C29" s="47"/>
      <c r="D29" s="18"/>
      <c r="E29" s="25" t="s">
        <v>23</v>
      </c>
      <c r="F29" s="91" t="s">
        <v>268</v>
      </c>
      <c r="G29" s="133"/>
      <c r="H29" s="51"/>
      <c r="I29" s="52">
        <f t="shared" si="0"/>
        <v>4.3899999999999997</v>
      </c>
      <c r="J29" s="48"/>
      <c r="K29" s="88"/>
      <c r="L29" s="196"/>
      <c r="M29" s="204"/>
      <c r="N29" s="201"/>
    </row>
    <row r="30" spans="1:16" s="53" customFormat="1" ht="122.1" hidden="1" customHeight="1">
      <c r="A30" s="48"/>
      <c r="B30" s="49"/>
      <c r="C30" s="47"/>
      <c r="D30" s="18" t="s">
        <v>22</v>
      </c>
      <c r="E30" s="179" t="s">
        <v>288</v>
      </c>
      <c r="F30" s="92" t="s">
        <v>289</v>
      </c>
      <c r="G30" s="15"/>
      <c r="H30" s="15"/>
      <c r="I30" s="52">
        <f t="shared" si="0"/>
        <v>4.3899999999999997</v>
      </c>
      <c r="J30" s="48"/>
      <c r="K30" s="88"/>
      <c r="L30" s="196"/>
      <c r="M30" s="204"/>
      <c r="N30" s="201"/>
    </row>
    <row r="31" spans="1:16" s="53" customFormat="1" ht="20.100000000000001" hidden="1" customHeight="1">
      <c r="A31" s="48"/>
      <c r="B31" s="49"/>
      <c r="C31" s="47"/>
      <c r="D31" s="18"/>
      <c r="E31" s="179" t="s">
        <v>45</v>
      </c>
      <c r="F31" s="181"/>
      <c r="G31" s="15"/>
      <c r="H31" s="15"/>
      <c r="I31" s="52">
        <f t="shared" si="0"/>
        <v>4.3899999999999997</v>
      </c>
      <c r="J31" s="48"/>
      <c r="K31" s="88"/>
      <c r="L31" s="196"/>
      <c r="M31" s="204"/>
      <c r="N31" s="201"/>
    </row>
    <row r="32" spans="1:16" s="53" customFormat="1" ht="20.100000000000001" hidden="1" customHeight="1">
      <c r="A32" s="48"/>
      <c r="B32" s="49"/>
      <c r="C32" s="47"/>
      <c r="D32" s="18"/>
      <c r="E32" s="179" t="s">
        <v>45</v>
      </c>
      <c r="F32" s="181"/>
      <c r="G32" s="15"/>
      <c r="H32" s="15"/>
      <c r="I32" s="52">
        <f t="shared" si="0"/>
        <v>4.3899999999999997</v>
      </c>
      <c r="J32" s="48"/>
      <c r="K32" s="88"/>
      <c r="L32" s="196"/>
      <c r="M32" s="204"/>
      <c r="N32" s="201"/>
    </row>
    <row r="33" spans="1:14" s="53" customFormat="1" ht="94.5" hidden="1" customHeight="1">
      <c r="A33" s="48"/>
      <c r="B33" s="49"/>
      <c r="C33" s="47"/>
      <c r="D33" s="18" t="s">
        <v>22</v>
      </c>
      <c r="E33" s="179" t="s">
        <v>290</v>
      </c>
      <c r="F33" s="96" t="s">
        <v>291</v>
      </c>
      <c r="G33" s="15"/>
      <c r="H33" s="15"/>
      <c r="I33" s="52">
        <f t="shared" si="0"/>
        <v>4.3899999999999997</v>
      </c>
      <c r="J33" s="48"/>
      <c r="K33" s="88"/>
      <c r="L33" s="196"/>
      <c r="M33" s="204"/>
      <c r="N33" s="201"/>
    </row>
    <row r="34" spans="1:14" s="53" customFormat="1" ht="48" hidden="1" customHeight="1">
      <c r="A34" s="48"/>
      <c r="B34" s="49"/>
      <c r="C34" s="47"/>
      <c r="D34" s="18"/>
      <c r="E34" s="25" t="s">
        <v>23</v>
      </c>
      <c r="F34" s="92" t="s">
        <v>266</v>
      </c>
      <c r="G34" s="15"/>
      <c r="H34" s="15"/>
      <c r="I34" s="52">
        <f t="shared" si="0"/>
        <v>4.3899999999999997</v>
      </c>
      <c r="J34" s="48"/>
      <c r="K34" s="88"/>
      <c r="L34" s="15">
        <v>27805.99</v>
      </c>
      <c r="M34" s="204"/>
      <c r="N34" s="201"/>
    </row>
    <row r="35" spans="1:14" s="53" customFormat="1" ht="30" hidden="1" customHeight="1">
      <c r="A35" s="48"/>
      <c r="B35" s="49"/>
      <c r="C35" s="47"/>
      <c r="D35" s="18"/>
      <c r="E35" s="179"/>
      <c r="F35" s="181"/>
      <c r="G35" s="15"/>
      <c r="H35" s="15"/>
      <c r="I35" s="52">
        <f t="shared" si="0"/>
        <v>4.3899999999999997</v>
      </c>
      <c r="J35" s="48"/>
      <c r="K35" s="88"/>
      <c r="L35" s="196"/>
      <c r="M35" s="204"/>
      <c r="N35" s="201"/>
    </row>
    <row r="36" spans="1:14" s="53" customFormat="1" ht="30" hidden="1" customHeight="1">
      <c r="A36" s="48"/>
      <c r="B36" s="49"/>
      <c r="C36" s="47"/>
      <c r="D36" s="18"/>
      <c r="E36" s="179"/>
      <c r="F36" s="181"/>
      <c r="G36" s="15"/>
      <c r="H36" s="15"/>
      <c r="I36" s="52">
        <f t="shared" si="0"/>
        <v>4.3899999999999997</v>
      </c>
      <c r="J36" s="48"/>
      <c r="K36" s="88"/>
      <c r="L36" s="196"/>
      <c r="M36" s="204"/>
      <c r="N36" s="201"/>
    </row>
    <row r="37" spans="1:14" s="53" customFormat="1" ht="48" hidden="1" customHeight="1">
      <c r="A37" s="48"/>
      <c r="B37" s="49"/>
      <c r="C37" s="47"/>
      <c r="D37" s="18"/>
      <c r="E37" s="25" t="s">
        <v>23</v>
      </c>
      <c r="F37" s="92" t="s">
        <v>266</v>
      </c>
      <c r="G37" s="15"/>
      <c r="H37" s="15">
        <v>0</v>
      </c>
      <c r="I37" s="52">
        <f t="shared" si="0"/>
        <v>4.3899999999999997</v>
      </c>
      <c r="J37" s="48"/>
      <c r="K37" s="88"/>
      <c r="L37" s="15">
        <v>27805.99</v>
      </c>
      <c r="M37" s="204"/>
      <c r="N37" s="201"/>
    </row>
    <row r="38" spans="1:14" s="53" customFormat="1" ht="108" hidden="1" customHeight="1">
      <c r="A38" s="48"/>
      <c r="B38" s="49"/>
      <c r="C38" s="47"/>
      <c r="D38" s="18" t="s">
        <v>27</v>
      </c>
      <c r="E38" s="25" t="s">
        <v>23</v>
      </c>
      <c r="F38" s="91" t="s">
        <v>211</v>
      </c>
      <c r="G38" s="15">
        <v>0</v>
      </c>
      <c r="H38" s="15"/>
      <c r="I38" s="52">
        <f t="shared" si="0"/>
        <v>4.3899999999999997</v>
      </c>
      <c r="J38" s="48"/>
      <c r="K38" s="88"/>
      <c r="L38" s="196"/>
      <c r="M38" s="204"/>
      <c r="N38" s="201"/>
    </row>
    <row r="39" spans="1:14" s="53" customFormat="1" ht="48" hidden="1" customHeight="1">
      <c r="A39" s="48"/>
      <c r="B39" s="49"/>
      <c r="C39" s="47"/>
      <c r="D39" s="18"/>
      <c r="E39" s="25" t="s">
        <v>23</v>
      </c>
      <c r="F39" s="92" t="s">
        <v>212</v>
      </c>
      <c r="G39" s="15"/>
      <c r="H39" s="15">
        <v>0</v>
      </c>
      <c r="I39" s="52">
        <f t="shared" si="0"/>
        <v>4.3899999999999997</v>
      </c>
      <c r="J39" s="48"/>
      <c r="K39" s="88"/>
      <c r="L39" s="196"/>
      <c r="M39" s="204"/>
      <c r="N39" s="201"/>
    </row>
    <row r="40" spans="1:14" s="53" customFormat="1" ht="122.1" hidden="1" customHeight="1">
      <c r="A40" s="48"/>
      <c r="B40" s="49"/>
      <c r="C40" s="47" t="s">
        <v>189</v>
      </c>
      <c r="D40" s="18"/>
      <c r="E40" s="25" t="s">
        <v>23</v>
      </c>
      <c r="F40" s="91" t="s">
        <v>191</v>
      </c>
      <c r="G40" s="15">
        <v>0</v>
      </c>
      <c r="H40" s="15"/>
      <c r="I40" s="52">
        <f t="shared" si="0"/>
        <v>4.3899999999999997</v>
      </c>
      <c r="J40" s="48"/>
      <c r="K40" s="88"/>
      <c r="L40" s="196"/>
      <c r="M40" s="204"/>
      <c r="N40" s="201"/>
    </row>
    <row r="41" spans="1:14" ht="108" hidden="1" customHeight="1">
      <c r="A41" s="2"/>
      <c r="B41" s="49"/>
      <c r="C41" s="47" t="s">
        <v>190</v>
      </c>
      <c r="D41" s="18" t="s">
        <v>22</v>
      </c>
      <c r="E41" s="11" t="s">
        <v>192</v>
      </c>
      <c r="F41" s="92" t="s">
        <v>193</v>
      </c>
      <c r="G41" s="15">
        <v>0</v>
      </c>
      <c r="H41" s="15"/>
      <c r="I41" s="52">
        <f t="shared" si="0"/>
        <v>4.3899999999999997</v>
      </c>
      <c r="J41" s="2"/>
    </row>
    <row r="42" spans="1:14" s="53" customFormat="1" ht="81.95" hidden="1" customHeight="1">
      <c r="A42" s="48"/>
      <c r="B42" s="49"/>
      <c r="C42" s="47" t="s">
        <v>72</v>
      </c>
      <c r="D42" s="18" t="s">
        <v>22</v>
      </c>
      <c r="E42" s="25" t="s">
        <v>197</v>
      </c>
      <c r="F42" s="91" t="s">
        <v>198</v>
      </c>
      <c r="G42" s="15">
        <v>0</v>
      </c>
      <c r="H42" s="15"/>
      <c r="I42" s="52">
        <f t="shared" si="0"/>
        <v>4.3899999999999997</v>
      </c>
      <c r="J42" s="48"/>
      <c r="K42" s="88"/>
      <c r="L42" s="196"/>
      <c r="M42" s="204"/>
      <c r="N42" s="201"/>
    </row>
    <row r="43" spans="1:14" s="53" customFormat="1" ht="108" hidden="1" customHeight="1">
      <c r="A43" s="48"/>
      <c r="B43" s="49"/>
      <c r="C43" s="47"/>
      <c r="D43" s="18" t="s">
        <v>27</v>
      </c>
      <c r="E43" s="25" t="s">
        <v>23</v>
      </c>
      <c r="F43" s="91" t="s">
        <v>211</v>
      </c>
      <c r="G43" s="15">
        <v>0</v>
      </c>
      <c r="H43" s="15"/>
      <c r="I43" s="52">
        <f t="shared" si="0"/>
        <v>4.3899999999999997</v>
      </c>
      <c r="J43" s="48"/>
      <c r="K43" s="88"/>
      <c r="L43" s="196"/>
      <c r="M43" s="204"/>
      <c r="N43" s="201"/>
    </row>
    <row r="44" spans="1:14" ht="45" hidden="1" customHeight="1">
      <c r="A44" s="2"/>
      <c r="B44" s="49"/>
      <c r="C44" s="47"/>
      <c r="D44" s="18"/>
      <c r="E44" s="25"/>
      <c r="F44" s="91"/>
      <c r="G44" s="15"/>
      <c r="H44" s="15"/>
      <c r="I44" s="52">
        <f t="shared" si="0"/>
        <v>4.3899999999999997</v>
      </c>
      <c r="J44" s="2"/>
    </row>
    <row r="45" spans="1:14" s="53" customFormat="1" ht="45" hidden="1" customHeight="1" thickBot="1">
      <c r="A45" s="48"/>
      <c r="B45" s="49"/>
      <c r="C45" s="47"/>
      <c r="D45" s="81"/>
      <c r="E45" s="82"/>
      <c r="F45" s="91"/>
      <c r="G45" s="51"/>
      <c r="H45" s="51"/>
      <c r="I45" s="52">
        <f t="shared" si="0"/>
        <v>4.3899999999999997</v>
      </c>
      <c r="J45" s="48"/>
      <c r="K45" s="88"/>
      <c r="L45" s="196"/>
      <c r="M45" s="204"/>
      <c r="N45" s="201"/>
    </row>
    <row r="46" spans="1:14" ht="24.75" customHeight="1" thickBot="1">
      <c r="A46" s="7"/>
      <c r="B46" s="575" t="s">
        <v>11</v>
      </c>
      <c r="C46" s="575"/>
      <c r="D46" s="575"/>
      <c r="E46" s="575"/>
      <c r="F46" s="575"/>
      <c r="G46" s="80">
        <f>SUM(G10:G45)</f>
        <v>0</v>
      </c>
      <c r="H46" s="80">
        <f>SUM(H10:H45)</f>
        <v>0</v>
      </c>
      <c r="I46" s="80">
        <f>+I45</f>
        <v>4.3899999999999997</v>
      </c>
      <c r="J46" s="7"/>
      <c r="K46" s="89">
        <f>SUM(K10:K45)</f>
        <v>0</v>
      </c>
    </row>
    <row r="47" spans="1:14" ht="16.5" customHeight="1">
      <c r="A47" s="7"/>
      <c r="B47" s="7"/>
      <c r="C47" s="7"/>
      <c r="D47" s="7"/>
      <c r="E47" s="7"/>
      <c r="F47" s="7"/>
      <c r="G47" s="7"/>
      <c r="H47" s="7"/>
      <c r="I47" s="7"/>
      <c r="J47" s="7"/>
    </row>
    <row r="48" spans="1:14" s="473" customFormat="1" ht="52.5" customHeight="1">
      <c r="A48" s="8"/>
      <c r="B48" s="8"/>
      <c r="C48" s="8"/>
      <c r="D48" s="8" t="s">
        <v>592</v>
      </c>
      <c r="E48" s="8"/>
      <c r="F48" s="8"/>
      <c r="G48" s="8" t="s">
        <v>593</v>
      </c>
      <c r="H48" s="8"/>
      <c r="I48" s="8"/>
      <c r="J48" s="8"/>
      <c r="K48" s="471"/>
      <c r="L48" s="472"/>
    </row>
    <row r="49" spans="1:14" s="194" customFormat="1" ht="16.5" customHeight="1">
      <c r="A49" s="470"/>
      <c r="B49" s="470"/>
      <c r="C49" s="470"/>
      <c r="D49" s="470" t="s">
        <v>589</v>
      </c>
      <c r="E49" s="470"/>
      <c r="F49" s="470"/>
      <c r="G49" s="470" t="s">
        <v>103</v>
      </c>
      <c r="H49" s="470"/>
      <c r="I49" s="470"/>
      <c r="J49" s="470"/>
      <c r="K49" s="403"/>
      <c r="L49" s="408"/>
    </row>
    <row r="50" spans="1:14" ht="16.5" customHeight="1">
      <c r="A50" s="7"/>
      <c r="B50" s="7"/>
      <c r="C50" s="7"/>
      <c r="D50" s="7" t="s">
        <v>591</v>
      </c>
      <c r="E50" s="7"/>
      <c r="F50" s="7"/>
      <c r="G50" s="7" t="s">
        <v>590</v>
      </c>
      <c r="H50" s="7"/>
      <c r="I50" s="7"/>
      <c r="J50" s="7"/>
      <c r="K50" s="403"/>
      <c r="L50" s="408"/>
      <c r="M50"/>
      <c r="N50"/>
    </row>
    <row r="51" spans="1:14" ht="36" customHeight="1">
      <c r="A51" s="7"/>
      <c r="B51" s="7"/>
      <c r="C51" s="7"/>
      <c r="D51" s="7"/>
      <c r="E51" s="7"/>
      <c r="F51" s="7"/>
      <c r="G51" s="7"/>
      <c r="H51" s="7"/>
      <c r="I51" s="7"/>
      <c r="J51" s="7"/>
    </row>
    <row r="52" spans="1:14">
      <c r="A52" s="7"/>
      <c r="B52" s="7"/>
      <c r="C52" s="7"/>
      <c r="D52" s="7"/>
      <c r="E52" s="7"/>
      <c r="F52" s="7"/>
      <c r="G52" s="7"/>
      <c r="H52" s="7"/>
      <c r="I52" s="7"/>
      <c r="J52" s="7"/>
    </row>
    <row r="53" spans="1:14">
      <c r="A53" s="7"/>
      <c r="B53" s="20"/>
      <c r="C53" s="20"/>
      <c r="D53" s="20"/>
      <c r="E53" s="20"/>
      <c r="F53" s="20"/>
      <c r="G53" s="20"/>
      <c r="H53" s="20"/>
      <c r="I53" s="20"/>
      <c r="J53" s="7"/>
    </row>
    <row r="54" spans="1:14">
      <c r="A54" s="7"/>
      <c r="B54" s="7"/>
      <c r="C54" s="7"/>
      <c r="D54" s="7"/>
      <c r="E54" s="7"/>
      <c r="F54" s="21"/>
      <c r="G54" s="7"/>
      <c r="H54" s="7"/>
      <c r="I54" s="7"/>
      <c r="J54" s="7"/>
      <c r="L54" s="194">
        <v>591.75</v>
      </c>
    </row>
    <row r="55" spans="1:14">
      <c r="A55" s="7"/>
      <c r="B55" s="7"/>
      <c r="C55" s="7"/>
      <c r="D55" s="7"/>
      <c r="E55" s="7"/>
      <c r="F55" s="7"/>
      <c r="G55" s="7"/>
      <c r="H55" s="7"/>
      <c r="I55" s="7"/>
      <c r="J55" s="7"/>
      <c r="L55" s="197">
        <f>+L54-I46</f>
        <v>587.36</v>
      </c>
    </row>
    <row r="56" spans="1:14">
      <c r="A56" s="7"/>
      <c r="B56" s="7"/>
      <c r="C56" s="7"/>
      <c r="D56" s="7"/>
      <c r="E56" s="7"/>
      <c r="F56" s="7"/>
      <c r="G56" s="7"/>
      <c r="H56" s="7"/>
      <c r="I56" s="7"/>
      <c r="J56" s="7"/>
    </row>
    <row r="57" spans="1:14" s="86" customFormat="1">
      <c r="A57" s="7"/>
      <c r="B57" s="7"/>
      <c r="C57" s="7"/>
      <c r="D57" s="7"/>
      <c r="E57" s="7"/>
      <c r="F57" s="7"/>
      <c r="G57" s="7"/>
      <c r="H57" s="7"/>
      <c r="I57" s="7"/>
      <c r="J57" s="7"/>
      <c r="L57" s="194"/>
      <c r="M57" s="205"/>
      <c r="N57" s="202"/>
    </row>
  </sheetData>
  <mergeCells count="9">
    <mergeCell ref="G7:I7"/>
    <mergeCell ref="B46:F46"/>
    <mergeCell ref="B6:D6"/>
    <mergeCell ref="B2:I2"/>
    <mergeCell ref="B3:I3"/>
    <mergeCell ref="B4:I4"/>
    <mergeCell ref="E5:F5"/>
    <mergeCell ref="G5:I5"/>
    <mergeCell ref="H6:I6"/>
  </mergeCells>
  <printOptions horizontalCentered="1"/>
  <pageMargins left="0.59055118110236227" right="0.19685039370078741" top="0.53" bottom="0.19685039370078741" header="0.31496062992125984" footer="0.31496062992125984"/>
  <pageSetup scale="90" orientation="portrait" horizontalDpi="4294967294" verticalDpi="72"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0">
    <tabColor rgb="FF002060"/>
  </sheetPr>
  <dimension ref="A1:O33"/>
  <sheetViews>
    <sheetView zoomScale="175" zoomScaleNormal="175" zoomScaleSheetLayoutView="145" workbookViewId="0">
      <selection activeCell="E5" sqref="E5:F5"/>
    </sheetView>
  </sheetViews>
  <sheetFormatPr baseColWidth="10" defaultRowHeight="18"/>
  <cols>
    <col min="1" max="1" width="0.42578125" customWidth="1"/>
    <col min="2" max="2" width="9" customWidth="1"/>
    <col min="3" max="3" width="5.5703125" customWidth="1"/>
    <col min="4" max="4" width="6.42578125" customWidth="1"/>
    <col min="5" max="5" width="16.7109375" customWidth="1"/>
    <col min="6" max="6" width="35.28515625" customWidth="1"/>
    <col min="7" max="9" width="11.5703125" customWidth="1"/>
    <col min="10" max="10" width="1.85546875" customWidth="1"/>
    <col min="11" max="11" width="18.5703125" style="86" customWidth="1"/>
    <col min="12" max="12" width="18.28515625" style="194" customWidth="1"/>
    <col min="13" max="13" width="14" style="203" customWidth="1"/>
    <col min="14" max="14" width="11.42578125" style="200"/>
  </cols>
  <sheetData>
    <row r="1" spans="1:15" ht="7.5" customHeight="1">
      <c r="A1" s="7"/>
      <c r="B1" s="7"/>
      <c r="C1" s="7"/>
      <c r="D1" s="7"/>
      <c r="E1" s="7"/>
      <c r="F1" s="7"/>
      <c r="G1" s="7"/>
      <c r="H1" s="7"/>
      <c r="I1" s="7"/>
      <c r="J1" s="7"/>
    </row>
    <row r="2" spans="1:15" ht="30">
      <c r="A2" s="7"/>
      <c r="B2" s="576" t="s">
        <v>9</v>
      </c>
      <c r="C2" s="576"/>
      <c r="D2" s="576"/>
      <c r="E2" s="576"/>
      <c r="F2" s="576"/>
      <c r="G2" s="576"/>
      <c r="H2" s="576"/>
      <c r="I2" s="576"/>
      <c r="J2" s="7"/>
    </row>
    <row r="3" spans="1:15" ht="26.25">
      <c r="A3" s="7"/>
      <c r="B3" s="577" t="s">
        <v>24</v>
      </c>
      <c r="C3" s="577"/>
      <c r="D3" s="577"/>
      <c r="E3" s="577"/>
      <c r="F3" s="577"/>
      <c r="G3" s="577"/>
      <c r="H3" s="577"/>
      <c r="I3" s="577"/>
      <c r="J3" s="7"/>
    </row>
    <row r="4" spans="1:15" ht="27.75">
      <c r="A4" s="7"/>
      <c r="B4" s="578" t="s">
        <v>656</v>
      </c>
      <c r="C4" s="578"/>
      <c r="D4" s="578"/>
      <c r="E4" s="578"/>
      <c r="F4" s="578"/>
      <c r="G4" s="578"/>
      <c r="H4" s="578"/>
      <c r="I4" s="578"/>
      <c r="J4" s="7"/>
      <c r="K4" s="262"/>
      <c r="L4" s="263"/>
      <c r="M4" s="264"/>
      <c r="N4" s="265"/>
      <c r="O4" s="266"/>
    </row>
    <row r="5" spans="1:15" ht="75" customHeight="1">
      <c r="A5" s="7"/>
      <c r="B5" s="41" t="s">
        <v>32</v>
      </c>
      <c r="C5" s="33"/>
      <c r="D5" s="42"/>
      <c r="E5" s="620" t="s">
        <v>181</v>
      </c>
      <c r="F5" s="620"/>
      <c r="G5" s="621" t="s">
        <v>178</v>
      </c>
      <c r="H5" s="621"/>
      <c r="I5" s="621"/>
      <c r="J5" s="7"/>
      <c r="K5" s="267"/>
      <c r="L5" s="268"/>
      <c r="M5" s="269"/>
      <c r="N5" s="270"/>
      <c r="O5" s="266"/>
    </row>
    <row r="6" spans="1:15" ht="33.75" thickBot="1">
      <c r="A6" s="7"/>
      <c r="B6" s="624" t="s">
        <v>33</v>
      </c>
      <c r="C6" s="624"/>
      <c r="D6" s="624"/>
      <c r="E6" s="273" t="s">
        <v>182</v>
      </c>
      <c r="F6" s="271"/>
      <c r="G6" s="272" t="s">
        <v>8</v>
      </c>
      <c r="H6" s="593">
        <v>0.46</v>
      </c>
      <c r="I6" s="593"/>
      <c r="J6" s="7"/>
      <c r="L6" s="195"/>
    </row>
    <row r="7" spans="1:15" ht="21" thickTop="1">
      <c r="A7" s="7"/>
      <c r="B7" s="44" t="s">
        <v>162</v>
      </c>
      <c r="C7" s="33"/>
      <c r="D7" s="33"/>
      <c r="E7" s="33"/>
      <c r="F7" s="193"/>
      <c r="G7" s="619" t="s">
        <v>7</v>
      </c>
      <c r="H7" s="619"/>
      <c r="I7" s="619"/>
      <c r="J7" s="7"/>
      <c r="L7" s="195"/>
    </row>
    <row r="8" spans="1:15" ht="6" customHeight="1" thickBot="1">
      <c r="A8" s="7"/>
      <c r="B8" s="36"/>
      <c r="C8" s="36"/>
      <c r="D8" s="36"/>
      <c r="E8" s="36"/>
      <c r="F8" s="37"/>
      <c r="G8" s="37"/>
      <c r="H8" s="37"/>
      <c r="I8" s="37"/>
      <c r="J8" s="7"/>
      <c r="L8" s="195"/>
    </row>
    <row r="9" spans="1:15" ht="35.25" customHeight="1" thickBot="1">
      <c r="A9" s="7"/>
      <c r="B9" s="60" t="s">
        <v>0</v>
      </c>
      <c r="C9" s="61" t="s">
        <v>1</v>
      </c>
      <c r="D9" s="61" t="s">
        <v>31</v>
      </c>
      <c r="E9" s="67" t="s">
        <v>2</v>
      </c>
      <c r="F9" s="63" t="s">
        <v>3</v>
      </c>
      <c r="G9" s="64" t="s">
        <v>5</v>
      </c>
      <c r="H9" s="64" t="s">
        <v>4</v>
      </c>
      <c r="I9" s="65" t="s">
        <v>6</v>
      </c>
      <c r="J9" s="7"/>
      <c r="K9" s="206" t="s">
        <v>48</v>
      </c>
      <c r="L9" s="195"/>
    </row>
    <row r="10" spans="1:15" ht="18.75" thickBot="1">
      <c r="A10" s="2"/>
      <c r="B10" s="49">
        <v>44652</v>
      </c>
      <c r="C10" s="16"/>
      <c r="D10" s="17"/>
      <c r="E10" s="10" t="s">
        <v>8</v>
      </c>
      <c r="F10" s="24"/>
      <c r="G10" s="31">
        <v>0</v>
      </c>
      <c r="H10" s="12">
        <v>0</v>
      </c>
      <c r="I10" s="13">
        <f>H6+G10-H10</f>
        <v>0.46</v>
      </c>
      <c r="J10" s="2"/>
    </row>
    <row r="11" spans="1:15" ht="53.25" hidden="1" customHeight="1">
      <c r="A11" s="115"/>
      <c r="B11" s="135"/>
      <c r="C11" s="47"/>
      <c r="D11" s="50"/>
      <c r="E11" s="25"/>
      <c r="F11" s="91"/>
      <c r="G11" s="51"/>
      <c r="H11" s="51"/>
      <c r="I11" s="52">
        <f>I10+G11-H11</f>
        <v>0.46</v>
      </c>
      <c r="J11" s="2"/>
      <c r="K11" s="148"/>
      <c r="L11" s="517"/>
      <c r="M11"/>
      <c r="N11"/>
    </row>
    <row r="12" spans="1:15" s="53" customFormat="1" ht="79.5" hidden="1" customHeight="1">
      <c r="A12" s="48"/>
      <c r="B12" s="135"/>
      <c r="C12" s="47"/>
      <c r="D12" s="18"/>
      <c r="E12" s="25"/>
      <c r="F12" s="91"/>
      <c r="G12" s="260"/>
      <c r="H12" s="15"/>
      <c r="I12" s="52">
        <f t="shared" ref="I12:I21" si="0">I11+G12-H12</f>
        <v>0.46</v>
      </c>
      <c r="J12" s="48"/>
      <c r="K12" s="88"/>
      <c r="L12" s="196"/>
      <c r="M12" s="204"/>
      <c r="N12" s="201"/>
    </row>
    <row r="13" spans="1:15" s="53" customFormat="1" ht="79.5" hidden="1" customHeight="1">
      <c r="A13" s="48"/>
      <c r="B13" s="135"/>
      <c r="C13" s="47"/>
      <c r="D13" s="18"/>
      <c r="E13" s="25"/>
      <c r="F13" s="91"/>
      <c r="G13" s="260"/>
      <c r="H13" s="15"/>
      <c r="I13" s="52">
        <f t="shared" si="0"/>
        <v>0.46</v>
      </c>
      <c r="J13" s="48"/>
      <c r="K13" s="88"/>
      <c r="L13" s="196"/>
      <c r="M13" s="204"/>
      <c r="N13" s="201"/>
    </row>
    <row r="14" spans="1:15" s="53" customFormat="1" ht="67.5" hidden="1" customHeight="1">
      <c r="A14" s="48"/>
      <c r="B14" s="135"/>
      <c r="C14" s="47"/>
      <c r="D14" s="50"/>
      <c r="E14" s="25"/>
      <c r="F14" s="91"/>
      <c r="G14" s="260"/>
      <c r="H14" s="15"/>
      <c r="I14" s="52">
        <f t="shared" si="0"/>
        <v>0.46</v>
      </c>
      <c r="J14" s="48"/>
      <c r="K14" s="88"/>
      <c r="L14" s="196"/>
      <c r="M14" s="204"/>
      <c r="N14" s="201"/>
    </row>
    <row r="15" spans="1:15" s="53" customFormat="1" ht="79.5" hidden="1" customHeight="1">
      <c r="A15" s="48"/>
      <c r="B15" s="135"/>
      <c r="C15" s="47"/>
      <c r="D15" s="50"/>
      <c r="E15" s="25"/>
      <c r="F15" s="91"/>
      <c r="G15" s="260"/>
      <c r="H15" s="260"/>
      <c r="I15" s="52">
        <f t="shared" si="0"/>
        <v>0.46</v>
      </c>
      <c r="J15" s="48"/>
      <c r="K15" s="88"/>
      <c r="L15" s="196"/>
      <c r="M15" s="204"/>
      <c r="N15" s="201"/>
    </row>
    <row r="16" spans="1:15" s="53" customFormat="1" ht="78" hidden="1" customHeight="1">
      <c r="A16" s="48"/>
      <c r="B16" s="135"/>
      <c r="C16" s="47"/>
      <c r="D16" s="50"/>
      <c r="E16" s="25"/>
      <c r="F16" s="91"/>
      <c r="G16" s="260"/>
      <c r="H16" s="15"/>
      <c r="I16" s="52">
        <f t="shared" si="0"/>
        <v>0.46</v>
      </c>
      <c r="J16" s="48"/>
      <c r="K16" s="88"/>
      <c r="L16" s="196"/>
      <c r="M16" s="204"/>
      <c r="N16" s="201"/>
    </row>
    <row r="17" spans="1:14" s="53" customFormat="1" ht="74.25" hidden="1" customHeight="1">
      <c r="A17" s="48"/>
      <c r="B17" s="135"/>
      <c r="C17" s="47"/>
      <c r="D17" s="50"/>
      <c r="E17" s="25"/>
      <c r="F17" s="91"/>
      <c r="G17" s="260"/>
      <c r="H17" s="260"/>
      <c r="I17" s="52">
        <f t="shared" si="0"/>
        <v>0.46</v>
      </c>
      <c r="J17" s="48"/>
      <c r="K17" s="88"/>
      <c r="L17" s="196"/>
      <c r="M17" s="204"/>
      <c r="N17" s="201"/>
    </row>
    <row r="18" spans="1:14" s="53" customFormat="1" ht="66.75" hidden="1" customHeight="1">
      <c r="A18" s="48"/>
      <c r="B18" s="135"/>
      <c r="C18" s="47"/>
      <c r="D18" s="18"/>
      <c r="E18" s="82"/>
      <c r="F18" s="91"/>
      <c r="G18" s="260"/>
      <c r="H18" s="15"/>
      <c r="I18" s="52">
        <f t="shared" si="0"/>
        <v>0.46</v>
      </c>
      <c r="J18" s="48"/>
      <c r="K18" s="88"/>
      <c r="L18" s="196"/>
      <c r="M18" s="204"/>
      <c r="N18" s="201"/>
    </row>
    <row r="19" spans="1:14" s="53" customFormat="1" ht="93" hidden="1" customHeight="1">
      <c r="A19" s="48"/>
      <c r="B19" s="135"/>
      <c r="C19" s="47"/>
      <c r="D19" s="50"/>
      <c r="E19" s="25"/>
      <c r="F19" s="91"/>
      <c r="G19" s="15"/>
      <c r="H19" s="15"/>
      <c r="I19" s="52">
        <f t="shared" si="0"/>
        <v>0.46</v>
      </c>
      <c r="J19" s="48"/>
      <c r="K19" s="88"/>
      <c r="L19" s="196"/>
      <c r="M19" s="204"/>
      <c r="N19" s="201"/>
    </row>
    <row r="20" spans="1:14" s="53" customFormat="1" ht="92.25" hidden="1" customHeight="1">
      <c r="A20" s="48"/>
      <c r="B20" s="135"/>
      <c r="C20" s="47"/>
      <c r="D20" s="50"/>
      <c r="E20" s="25"/>
      <c r="F20" s="91"/>
      <c r="G20" s="260"/>
      <c r="H20" s="15"/>
      <c r="I20" s="52">
        <f t="shared" si="0"/>
        <v>0.46</v>
      </c>
      <c r="J20" s="48"/>
      <c r="K20" s="88"/>
      <c r="L20" s="196"/>
      <c r="M20" s="204"/>
      <c r="N20" s="201"/>
    </row>
    <row r="21" spans="1:14" s="53" customFormat="1" ht="54.75" hidden="1" customHeight="1" thickBot="1">
      <c r="A21" s="48"/>
      <c r="B21" s="135"/>
      <c r="C21" s="47"/>
      <c r="D21" s="514"/>
      <c r="E21" s="25"/>
      <c r="F21" s="515"/>
      <c r="G21" s="51"/>
      <c r="H21" s="51"/>
      <c r="I21" s="52">
        <f t="shared" si="0"/>
        <v>0.46</v>
      </c>
      <c r="J21" s="48"/>
      <c r="K21" s="88"/>
      <c r="L21" s="196"/>
      <c r="M21" s="204"/>
      <c r="N21" s="201"/>
    </row>
    <row r="22" spans="1:14" ht="24.75" customHeight="1" thickBot="1">
      <c r="A22" s="7"/>
      <c r="B22" s="575" t="s">
        <v>11</v>
      </c>
      <c r="C22" s="575"/>
      <c r="D22" s="575"/>
      <c r="E22" s="575"/>
      <c r="F22" s="575"/>
      <c r="G22" s="80">
        <f>SUM(G10:G21)</f>
        <v>0</v>
      </c>
      <c r="H22" s="80">
        <f>SUM(H10:H21)</f>
        <v>0</v>
      </c>
      <c r="I22" s="80">
        <f>+I21</f>
        <v>0.46</v>
      </c>
      <c r="J22" s="7"/>
      <c r="K22" s="89">
        <f>SUM(K10:K21)</f>
        <v>0</v>
      </c>
    </row>
    <row r="23" spans="1:14" ht="16.5" customHeight="1">
      <c r="A23" s="7"/>
      <c r="B23" s="7"/>
      <c r="C23" s="7"/>
      <c r="D23" s="7"/>
      <c r="E23" s="7"/>
      <c r="F23" s="7"/>
      <c r="G23" s="7"/>
      <c r="H23" s="7"/>
      <c r="I23" s="7"/>
      <c r="J23" s="7"/>
    </row>
    <row r="24" spans="1:14" s="473" customFormat="1" ht="52.5" customHeight="1">
      <c r="A24" s="8"/>
      <c r="B24" s="8"/>
      <c r="C24" s="8"/>
      <c r="D24" s="8" t="s">
        <v>592</v>
      </c>
      <c r="E24" s="8"/>
      <c r="F24" s="8"/>
      <c r="G24" s="8" t="s">
        <v>593</v>
      </c>
      <c r="H24" s="8"/>
      <c r="I24" s="8"/>
      <c r="J24" s="8"/>
      <c r="K24" s="471"/>
      <c r="L24" s="472"/>
    </row>
    <row r="25" spans="1:14" s="194" customFormat="1" ht="16.5" customHeight="1">
      <c r="A25" s="470"/>
      <c r="B25" s="470"/>
      <c r="C25" s="470"/>
      <c r="D25" s="470" t="s">
        <v>589</v>
      </c>
      <c r="E25" s="470"/>
      <c r="F25" s="470"/>
      <c r="G25" s="470" t="s">
        <v>103</v>
      </c>
      <c r="H25" s="470"/>
      <c r="I25" s="470"/>
      <c r="J25" s="470"/>
      <c r="K25" s="403"/>
      <c r="L25" s="408"/>
    </row>
    <row r="26" spans="1:14" ht="16.5" customHeight="1">
      <c r="A26" s="7"/>
      <c r="B26" s="7"/>
      <c r="C26" s="7"/>
      <c r="D26" s="7" t="s">
        <v>591</v>
      </c>
      <c r="E26" s="7"/>
      <c r="F26" s="7"/>
      <c r="G26" s="7" t="s">
        <v>590</v>
      </c>
      <c r="H26" s="7"/>
      <c r="I26" s="7"/>
      <c r="J26" s="7"/>
      <c r="K26" s="403"/>
      <c r="L26" s="408"/>
      <c r="M26"/>
      <c r="N26"/>
    </row>
    <row r="27" spans="1:14" ht="36" customHeight="1">
      <c r="A27" s="7"/>
      <c r="B27" s="7"/>
      <c r="C27" s="7"/>
      <c r="D27" s="7"/>
      <c r="E27" s="7"/>
      <c r="F27" s="7"/>
      <c r="G27" s="7"/>
      <c r="H27" s="7"/>
      <c r="I27" s="7"/>
      <c r="J27" s="7"/>
    </row>
    <row r="28" spans="1:14">
      <c r="A28" s="7"/>
      <c r="B28" s="7"/>
      <c r="C28" s="7"/>
      <c r="D28" s="7"/>
      <c r="E28" s="7"/>
      <c r="F28" s="7"/>
      <c r="G28" s="7"/>
      <c r="H28" s="7"/>
      <c r="I28" s="7"/>
      <c r="J28" s="7"/>
    </row>
    <row r="29" spans="1:14">
      <c r="A29" s="7"/>
      <c r="B29" s="20"/>
      <c r="C29" s="20"/>
      <c r="D29" s="20"/>
      <c r="E29" s="20"/>
      <c r="F29" s="20"/>
      <c r="G29" s="20"/>
      <c r="H29" s="20"/>
      <c r="I29" s="20"/>
      <c r="J29" s="7"/>
    </row>
    <row r="30" spans="1:14">
      <c r="A30" s="7"/>
      <c r="B30" s="7"/>
      <c r="C30" s="7"/>
      <c r="D30" s="7"/>
      <c r="E30" s="7"/>
      <c r="F30" s="21"/>
      <c r="G30" s="7"/>
      <c r="H30" s="7"/>
      <c r="I30" s="7"/>
      <c r="J30" s="7"/>
      <c r="L30" s="194">
        <v>591.75</v>
      </c>
    </row>
    <row r="31" spans="1:14">
      <c r="A31" s="7"/>
      <c r="B31" s="7"/>
      <c r="C31" s="7"/>
      <c r="D31" s="7"/>
      <c r="E31" s="7"/>
      <c r="F31" s="7"/>
      <c r="G31" s="7"/>
      <c r="H31" s="7"/>
      <c r="I31" s="7"/>
      <c r="J31" s="7"/>
      <c r="L31" s="197">
        <f>+L30-I22</f>
        <v>591.29</v>
      </c>
    </row>
    <row r="32" spans="1:14">
      <c r="A32" s="7"/>
      <c r="B32" s="7"/>
      <c r="C32" s="7"/>
      <c r="D32" s="7"/>
      <c r="E32" s="7"/>
      <c r="F32" s="7"/>
      <c r="G32" s="7"/>
      <c r="H32" s="7"/>
      <c r="I32" s="7"/>
      <c r="J32" s="7"/>
    </row>
    <row r="33" spans="1:14" s="86" customFormat="1">
      <c r="A33" s="7"/>
      <c r="B33" s="7"/>
      <c r="C33" s="7"/>
      <c r="D33" s="7"/>
      <c r="E33" s="7"/>
      <c r="F33" s="7"/>
      <c r="G33" s="7"/>
      <c r="H33" s="7"/>
      <c r="I33" s="7"/>
      <c r="J33" s="7"/>
      <c r="L33" s="194"/>
      <c r="M33" s="205"/>
      <c r="N33" s="202"/>
    </row>
  </sheetData>
  <mergeCells count="9">
    <mergeCell ref="G7:I7"/>
    <mergeCell ref="B22:F22"/>
    <mergeCell ref="B2:I2"/>
    <mergeCell ref="B3:I3"/>
    <mergeCell ref="B4:I4"/>
    <mergeCell ref="E5:F5"/>
    <mergeCell ref="G5:I5"/>
    <mergeCell ref="B6:D6"/>
    <mergeCell ref="H6:I6"/>
  </mergeCells>
  <printOptions horizontalCentered="1"/>
  <pageMargins left="0.59055118110236227" right="0.19685039370078741" top="0.53" bottom="0.19685039370078741" header="0.31496062992125984" footer="0.31496062992125984"/>
  <pageSetup scale="90" orientation="portrait" horizontalDpi="4294967294" verticalDpi="72"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rgb="FFD65700"/>
  </sheetPr>
  <dimension ref="A1:M39"/>
  <sheetViews>
    <sheetView zoomScale="160" zoomScaleNormal="160" zoomScaleSheetLayoutView="175" workbookViewId="0">
      <selection activeCell="D10" sqref="D10"/>
    </sheetView>
  </sheetViews>
  <sheetFormatPr baseColWidth="10" defaultRowHeight="18"/>
  <cols>
    <col min="1" max="1" width="0.42578125" customWidth="1"/>
    <col min="2" max="2" width="9" customWidth="1"/>
    <col min="3" max="3" width="5.5703125" customWidth="1"/>
    <col min="4" max="4" width="6.42578125" customWidth="1"/>
    <col min="5" max="5" width="16.7109375" customWidth="1"/>
    <col min="6" max="6" width="34" customWidth="1"/>
    <col min="7" max="9" width="12.7109375" customWidth="1"/>
    <col min="10" max="10" width="1.85546875" customWidth="1"/>
    <col min="11" max="11" width="15.28515625" style="85" bestFit="1" customWidth="1"/>
    <col min="12" max="12" width="15.28515625" customWidth="1"/>
  </cols>
  <sheetData>
    <row r="1" spans="1:12" ht="7.5" customHeight="1">
      <c r="A1" s="7"/>
      <c r="B1" s="7"/>
      <c r="C1" s="7"/>
      <c r="D1" s="7"/>
      <c r="E1" s="7"/>
      <c r="F1" s="7"/>
      <c r="G1" s="7"/>
      <c r="H1" s="7"/>
      <c r="I1" s="7"/>
      <c r="J1" s="7"/>
    </row>
    <row r="2" spans="1:12" ht="30">
      <c r="A2" s="7"/>
      <c r="B2" s="576" t="s">
        <v>9</v>
      </c>
      <c r="C2" s="576"/>
      <c r="D2" s="576"/>
      <c r="E2" s="576"/>
      <c r="F2" s="576"/>
      <c r="G2" s="576"/>
      <c r="H2" s="576"/>
      <c r="I2" s="576"/>
      <c r="J2" s="7"/>
    </row>
    <row r="3" spans="1:12" ht="26.25">
      <c r="A3" s="7"/>
      <c r="B3" s="577" t="s">
        <v>24</v>
      </c>
      <c r="C3" s="577"/>
      <c r="D3" s="577"/>
      <c r="E3" s="577"/>
      <c r="F3" s="577"/>
      <c r="G3" s="577"/>
      <c r="H3" s="577"/>
      <c r="I3" s="577"/>
      <c r="J3" s="7"/>
    </row>
    <row r="4" spans="1:12" ht="27.75">
      <c r="A4" s="7"/>
      <c r="B4" s="578" t="s">
        <v>656</v>
      </c>
      <c r="C4" s="578"/>
      <c r="D4" s="578"/>
      <c r="E4" s="578"/>
      <c r="F4" s="578"/>
      <c r="G4" s="578"/>
      <c r="H4" s="578"/>
      <c r="I4" s="578"/>
      <c r="J4" s="7"/>
    </row>
    <row r="5" spans="1:12" ht="87" customHeight="1">
      <c r="A5" s="7"/>
      <c r="B5" s="41" t="s">
        <v>32</v>
      </c>
      <c r="C5" s="33"/>
      <c r="D5" s="42"/>
      <c r="E5" s="596" t="s">
        <v>286</v>
      </c>
      <c r="F5" s="596"/>
      <c r="G5" s="580" t="s">
        <v>274</v>
      </c>
      <c r="H5" s="580"/>
      <c r="I5" s="580"/>
      <c r="J5" s="7"/>
    </row>
    <row r="6" spans="1:12" ht="21" thickBot="1">
      <c r="A6" s="7"/>
      <c r="B6" s="40" t="s">
        <v>33</v>
      </c>
      <c r="C6" s="33"/>
      <c r="D6" s="198" t="s">
        <v>299</v>
      </c>
      <c r="E6" s="90"/>
      <c r="F6" s="587" t="s">
        <v>8</v>
      </c>
      <c r="G6" s="587"/>
      <c r="H6" s="593">
        <v>739.33</v>
      </c>
      <c r="I6" s="593"/>
      <c r="J6" s="7"/>
      <c r="K6" s="121">
        <v>739.33</v>
      </c>
      <c r="L6" s="106"/>
    </row>
    <row r="7" spans="1:12" ht="20.25" thickTop="1">
      <c r="A7" s="7"/>
      <c r="B7" s="44" t="s">
        <v>284</v>
      </c>
      <c r="C7" s="33"/>
      <c r="D7" s="33"/>
      <c r="E7" s="33"/>
      <c r="G7" s="193" t="s">
        <v>285</v>
      </c>
      <c r="H7" s="193"/>
      <c r="I7" s="193"/>
      <c r="J7" s="7"/>
    </row>
    <row r="8" spans="1:12" ht="6" customHeight="1" thickBot="1">
      <c r="A8" s="7"/>
      <c r="B8" s="36"/>
      <c r="C8" s="36"/>
      <c r="D8" s="36"/>
      <c r="E8" s="36"/>
      <c r="F8" s="37"/>
      <c r="G8" s="37"/>
      <c r="H8" s="37"/>
      <c r="I8" s="37"/>
      <c r="J8" s="7"/>
    </row>
    <row r="9" spans="1:12" ht="35.25" customHeight="1" thickBot="1">
      <c r="A9" s="7"/>
      <c r="B9" s="60" t="s">
        <v>0</v>
      </c>
      <c r="C9" s="61" t="s">
        <v>1</v>
      </c>
      <c r="D9" s="61" t="s">
        <v>31</v>
      </c>
      <c r="E9" s="67" t="s">
        <v>2</v>
      </c>
      <c r="F9" s="63" t="s">
        <v>3</v>
      </c>
      <c r="G9" s="64" t="s">
        <v>5</v>
      </c>
      <c r="H9" s="64" t="s">
        <v>4</v>
      </c>
      <c r="I9" s="65" t="s">
        <v>6</v>
      </c>
      <c r="J9" s="7"/>
    </row>
    <row r="10" spans="1:12" ht="18.75" thickBot="1">
      <c r="A10" s="2"/>
      <c r="B10" s="49">
        <v>44652</v>
      </c>
      <c r="C10" s="16"/>
      <c r="D10" s="17"/>
      <c r="E10" s="10" t="s">
        <v>8</v>
      </c>
      <c r="F10" s="93"/>
      <c r="G10" s="31">
        <v>0</v>
      </c>
      <c r="H10" s="12">
        <v>0</v>
      </c>
      <c r="I10" s="13">
        <f>H6+G10-H10</f>
        <v>739.33</v>
      </c>
      <c r="J10" s="2"/>
    </row>
    <row r="11" spans="1:12" s="125" customFormat="1" ht="71.25" hidden="1" customHeight="1">
      <c r="A11" s="48"/>
      <c r="B11" s="135"/>
      <c r="C11" s="136"/>
      <c r="D11" s="137"/>
      <c r="E11" s="138"/>
      <c r="F11" s="139"/>
      <c r="G11" s="140"/>
      <c r="H11" s="114"/>
      <c r="I11" s="141">
        <f>I10+G11-H11</f>
        <v>739.33</v>
      </c>
      <c r="J11" s="48"/>
      <c r="K11" s="105"/>
    </row>
    <row r="12" spans="1:12" s="53" customFormat="1" ht="81.95" hidden="1" customHeight="1">
      <c r="A12" s="48"/>
      <c r="B12" s="49"/>
      <c r="C12" s="47"/>
      <c r="D12" s="50"/>
      <c r="E12" s="25"/>
      <c r="F12" s="91"/>
      <c r="G12" s="99"/>
      <c r="H12" s="51"/>
      <c r="I12" s="141">
        <f t="shared" ref="I12:I27" si="0">I11+G12-H12</f>
        <v>739.33</v>
      </c>
      <c r="J12" s="48"/>
      <c r="K12" s="105"/>
      <c r="L12" s="489"/>
    </row>
    <row r="13" spans="1:12" s="125" customFormat="1" ht="60" hidden="1" customHeight="1">
      <c r="A13" s="48"/>
      <c r="B13" s="135"/>
      <c r="C13" s="136"/>
      <c r="D13" s="137"/>
      <c r="E13" s="138"/>
      <c r="F13" s="139"/>
      <c r="G13" s="140"/>
      <c r="H13" s="114"/>
      <c r="I13" s="141">
        <f t="shared" si="0"/>
        <v>739.33</v>
      </c>
      <c r="J13" s="48"/>
      <c r="K13" s="105"/>
    </row>
    <row r="14" spans="1:12" s="53" customFormat="1" ht="60" hidden="1" customHeight="1">
      <c r="A14" s="48"/>
      <c r="B14" s="49"/>
      <c r="C14" s="47"/>
      <c r="D14" s="81"/>
      <c r="E14" s="82"/>
      <c r="F14" s="139"/>
      <c r="G14" s="140"/>
      <c r="H14" s="26"/>
      <c r="I14" s="141">
        <f t="shared" si="0"/>
        <v>739.33</v>
      </c>
      <c r="J14" s="48"/>
      <c r="K14" s="105"/>
    </row>
    <row r="15" spans="1:12" s="53" customFormat="1" ht="122.1" hidden="1" customHeight="1" thickBot="1">
      <c r="A15" s="48"/>
      <c r="B15" s="49"/>
      <c r="C15" s="47"/>
      <c r="D15" s="81"/>
      <c r="E15" s="82"/>
      <c r="F15" s="139"/>
      <c r="G15" s="140"/>
      <c r="H15" s="26"/>
      <c r="I15" s="141">
        <f t="shared" si="0"/>
        <v>739.33</v>
      </c>
      <c r="J15" s="48"/>
      <c r="K15" s="105"/>
    </row>
    <row r="16" spans="1:12" s="53" customFormat="1" ht="81.95" hidden="1" customHeight="1">
      <c r="A16" s="48"/>
      <c r="B16" s="49"/>
      <c r="C16" s="47"/>
      <c r="D16" s="81"/>
      <c r="E16" s="82"/>
      <c r="F16" s="96"/>
      <c r="G16" s="140"/>
      <c r="H16" s="26"/>
      <c r="I16" s="141">
        <f t="shared" si="0"/>
        <v>739.33</v>
      </c>
      <c r="J16" s="48"/>
      <c r="K16" s="105"/>
    </row>
    <row r="17" spans="1:12" s="94" customFormat="1" ht="68.099999999999994" hidden="1" customHeight="1">
      <c r="B17" s="135">
        <v>44116</v>
      </c>
      <c r="C17" s="136"/>
      <c r="D17" s="136"/>
      <c r="E17" s="138"/>
      <c r="F17" s="139"/>
      <c r="G17" s="140">
        <v>0</v>
      </c>
      <c r="H17" s="114"/>
      <c r="I17" s="141">
        <f t="shared" si="0"/>
        <v>739.33</v>
      </c>
      <c r="K17" s="211"/>
    </row>
    <row r="18" spans="1:12" s="125" customFormat="1" ht="35.25" hidden="1" customHeight="1">
      <c r="A18" s="48"/>
      <c r="B18" s="135"/>
      <c r="C18" s="136"/>
      <c r="D18" s="137"/>
      <c r="E18" s="138"/>
      <c r="F18" s="139"/>
      <c r="G18" s="140"/>
      <c r="H18" s="114"/>
      <c r="I18" s="141">
        <f t="shared" si="0"/>
        <v>739.33</v>
      </c>
      <c r="J18" s="48"/>
      <c r="K18" s="105"/>
    </row>
    <row r="19" spans="1:12" s="125" customFormat="1" ht="123.95" hidden="1" customHeight="1">
      <c r="A19" s="48"/>
      <c r="B19" s="135"/>
      <c r="C19" s="136" t="s">
        <v>396</v>
      </c>
      <c r="D19" s="137" t="s">
        <v>22</v>
      </c>
      <c r="E19" s="138" t="s">
        <v>67</v>
      </c>
      <c r="F19" s="139" t="s">
        <v>362</v>
      </c>
      <c r="G19" s="140">
        <v>0</v>
      </c>
      <c r="H19" s="114"/>
      <c r="I19" s="141">
        <f t="shared" si="0"/>
        <v>739.33</v>
      </c>
      <c r="J19" s="48"/>
      <c r="K19" s="105"/>
    </row>
    <row r="20" spans="1:12" s="125" customFormat="1" ht="123.95" hidden="1" customHeight="1">
      <c r="A20" s="48"/>
      <c r="B20" s="135"/>
      <c r="C20" s="136"/>
      <c r="D20" s="137" t="s">
        <v>22</v>
      </c>
      <c r="E20" s="138" t="s">
        <v>340</v>
      </c>
      <c r="F20" s="139" t="s">
        <v>363</v>
      </c>
      <c r="G20" s="140">
        <v>0</v>
      </c>
      <c r="H20" s="114"/>
      <c r="I20" s="141">
        <f t="shared" si="0"/>
        <v>739.33</v>
      </c>
      <c r="J20" s="48"/>
      <c r="K20" s="105"/>
    </row>
    <row r="21" spans="1:12" s="94" customFormat="1" ht="56.1" hidden="1" customHeight="1">
      <c r="B21" s="135"/>
      <c r="C21" s="136"/>
      <c r="D21" s="136" t="s">
        <v>60</v>
      </c>
      <c r="E21" s="138" t="s">
        <v>23</v>
      </c>
      <c r="F21" s="139" t="s">
        <v>350</v>
      </c>
      <c r="G21" s="140">
        <v>0</v>
      </c>
      <c r="H21" s="114"/>
      <c r="I21" s="141">
        <f t="shared" si="0"/>
        <v>739.33</v>
      </c>
      <c r="K21" s="211"/>
    </row>
    <row r="22" spans="1:12" s="125" customFormat="1" ht="123.95" hidden="1" customHeight="1">
      <c r="A22" s="48"/>
      <c r="B22" s="135"/>
      <c r="C22" s="136"/>
      <c r="D22" s="137" t="s">
        <v>22</v>
      </c>
      <c r="E22" s="138" t="s">
        <v>67</v>
      </c>
      <c r="F22" s="139" t="s">
        <v>364</v>
      </c>
      <c r="G22" s="140">
        <v>0</v>
      </c>
      <c r="H22" s="114"/>
      <c r="I22" s="141">
        <f t="shared" si="0"/>
        <v>739.33</v>
      </c>
      <c r="J22" s="48"/>
      <c r="K22" s="105"/>
    </row>
    <row r="23" spans="1:12" s="53" customFormat="1" ht="134.1" hidden="1" customHeight="1">
      <c r="A23" s="48"/>
      <c r="B23" s="49"/>
      <c r="C23" s="136"/>
      <c r="D23" s="81" t="s">
        <v>21</v>
      </c>
      <c r="E23" s="25" t="s">
        <v>227</v>
      </c>
      <c r="F23" s="91" t="s">
        <v>368</v>
      </c>
      <c r="G23" s="140">
        <v>0</v>
      </c>
      <c r="H23" s="26"/>
      <c r="I23" s="141">
        <f t="shared" si="0"/>
        <v>739.33</v>
      </c>
      <c r="J23" s="48"/>
      <c r="K23" s="105"/>
    </row>
    <row r="24" spans="1:12" s="53" customFormat="1" ht="134.1" hidden="1" customHeight="1">
      <c r="A24" s="48"/>
      <c r="B24" s="49"/>
      <c r="C24" s="136"/>
      <c r="D24" s="81" t="s">
        <v>22</v>
      </c>
      <c r="E24" s="82" t="s">
        <v>71</v>
      </c>
      <c r="F24" s="91" t="s">
        <v>369</v>
      </c>
      <c r="G24" s="140">
        <v>0</v>
      </c>
      <c r="H24" s="26"/>
      <c r="I24" s="141">
        <f t="shared" si="0"/>
        <v>739.33</v>
      </c>
      <c r="J24" s="48"/>
      <c r="K24" s="105"/>
    </row>
    <row r="25" spans="1:12" s="53" customFormat="1" ht="81.95" hidden="1" customHeight="1">
      <c r="A25" s="48"/>
      <c r="B25" s="49"/>
      <c r="C25" s="47"/>
      <c r="D25" s="50" t="s">
        <v>54</v>
      </c>
      <c r="E25" s="25" t="s">
        <v>23</v>
      </c>
      <c r="F25" s="91" t="s">
        <v>287</v>
      </c>
      <c r="G25" s="99"/>
      <c r="H25" s="51"/>
      <c r="I25" s="141">
        <f t="shared" si="0"/>
        <v>739.33</v>
      </c>
      <c r="J25" s="48"/>
      <c r="K25" s="105"/>
    </row>
    <row r="26" spans="1:12" s="125" customFormat="1" ht="20.25" hidden="1" customHeight="1">
      <c r="A26" s="48"/>
      <c r="B26" s="135"/>
      <c r="C26" s="136"/>
      <c r="D26" s="137"/>
      <c r="E26" s="138"/>
      <c r="F26" s="139"/>
      <c r="G26" s="140"/>
      <c r="H26" s="114"/>
      <c r="I26" s="141">
        <f t="shared" si="0"/>
        <v>739.33</v>
      </c>
      <c r="J26" s="48"/>
      <c r="K26" s="105"/>
    </row>
    <row r="27" spans="1:12" s="53" customFormat="1" ht="39.75" hidden="1" customHeight="1" thickBot="1">
      <c r="A27" s="48"/>
      <c r="B27" s="49"/>
      <c r="C27" s="47"/>
      <c r="D27" s="81"/>
      <c r="E27" s="82"/>
      <c r="F27" s="96"/>
      <c r="G27" s="46"/>
      <c r="H27" s="26"/>
      <c r="I27" s="141">
        <f t="shared" si="0"/>
        <v>739.33</v>
      </c>
      <c r="J27" s="48"/>
      <c r="K27" s="105"/>
    </row>
    <row r="28" spans="1:12" ht="24.75" customHeight="1" thickBot="1">
      <c r="A28" s="7"/>
      <c r="B28" s="575" t="s">
        <v>11</v>
      </c>
      <c r="C28" s="575"/>
      <c r="D28" s="575"/>
      <c r="E28" s="575"/>
      <c r="F28" s="575"/>
      <c r="G28" s="80">
        <f>SUM(G10:G27)</f>
        <v>0</v>
      </c>
      <c r="H28" s="80">
        <f>SUM(H10:H27)</f>
        <v>0</v>
      </c>
      <c r="I28" s="80">
        <f>+I27</f>
        <v>739.33</v>
      </c>
      <c r="J28" s="7"/>
      <c r="K28" s="172">
        <f>SUM(K10:K27)</f>
        <v>0</v>
      </c>
      <c r="L28" s="172">
        <f>SUM(L10:L27)</f>
        <v>0</v>
      </c>
    </row>
    <row r="29" spans="1:12" ht="16.5" customHeight="1">
      <c r="A29" s="7"/>
      <c r="B29" s="7"/>
      <c r="C29" s="7"/>
      <c r="D29" s="7"/>
      <c r="E29" s="7"/>
      <c r="F29" s="7"/>
      <c r="G29" s="7"/>
      <c r="H29" s="7"/>
      <c r="I29" s="7"/>
      <c r="J29" s="7"/>
    </row>
    <row r="30" spans="1:12" s="473" customFormat="1" ht="52.5" customHeight="1">
      <c r="A30" s="8"/>
      <c r="B30" s="8"/>
      <c r="C30" s="8"/>
      <c r="D30" s="8" t="s">
        <v>592</v>
      </c>
      <c r="E30" s="8"/>
      <c r="F30" s="8"/>
      <c r="G30" s="8" t="s">
        <v>593</v>
      </c>
      <c r="H30" s="8"/>
      <c r="I30" s="8"/>
      <c r="J30" s="8"/>
      <c r="K30" s="471"/>
      <c r="L30" s="472"/>
    </row>
    <row r="31" spans="1:12" s="194" customFormat="1" ht="16.5" customHeight="1">
      <c r="A31" s="470"/>
      <c r="B31" s="470"/>
      <c r="C31" s="470"/>
      <c r="D31" s="470" t="s">
        <v>589</v>
      </c>
      <c r="E31" s="470"/>
      <c r="F31" s="470"/>
      <c r="G31" s="470" t="s">
        <v>103</v>
      </c>
      <c r="H31" s="470"/>
      <c r="I31" s="470"/>
      <c r="J31" s="470"/>
      <c r="K31" s="403"/>
      <c r="L31" s="408"/>
    </row>
    <row r="32" spans="1:12" ht="16.5" customHeight="1">
      <c r="A32" s="7"/>
      <c r="B32" s="7"/>
      <c r="C32" s="7"/>
      <c r="D32" s="7" t="s">
        <v>591</v>
      </c>
      <c r="E32" s="7"/>
      <c r="F32" s="7"/>
      <c r="G32" s="7" t="s">
        <v>590</v>
      </c>
      <c r="H32" s="7"/>
      <c r="I32" s="7"/>
      <c r="J32" s="7"/>
      <c r="K32" s="403"/>
      <c r="L32" s="408"/>
    </row>
    <row r="33" spans="1:13" s="85" customFormat="1" ht="58.5" customHeight="1">
      <c r="A33" s="7"/>
      <c r="B33" s="7"/>
      <c r="C33" s="7"/>
      <c r="D33" s="7"/>
      <c r="E33" s="7"/>
      <c r="F33" s="7"/>
      <c r="G33" s="7"/>
      <c r="H33" s="7"/>
      <c r="I33" s="7"/>
      <c r="J33" s="7"/>
      <c r="L33"/>
      <c r="M33"/>
    </row>
    <row r="34" spans="1:13" s="85" customFormat="1">
      <c r="A34" s="7"/>
      <c r="B34" s="7"/>
      <c r="C34" s="7"/>
      <c r="D34" s="7"/>
      <c r="E34" s="7"/>
      <c r="F34" s="7"/>
      <c r="G34" s="7"/>
      <c r="H34" s="7"/>
      <c r="I34" s="7"/>
      <c r="J34" s="7"/>
      <c r="L34"/>
      <c r="M34"/>
    </row>
    <row r="35" spans="1:13" s="85" customFormat="1">
      <c r="A35" s="7"/>
      <c r="B35" s="20"/>
      <c r="C35" s="20"/>
      <c r="D35" s="20"/>
      <c r="E35" s="20"/>
      <c r="F35" s="20"/>
      <c r="G35" s="20"/>
      <c r="H35" s="20"/>
      <c r="I35" s="20"/>
      <c r="J35" s="7"/>
      <c r="L35"/>
      <c r="M35"/>
    </row>
    <row r="36" spans="1:13" s="85" customFormat="1">
      <c r="A36" s="7"/>
      <c r="B36" s="7"/>
      <c r="C36" s="7"/>
      <c r="D36" s="7"/>
      <c r="E36" s="7"/>
      <c r="F36" s="21"/>
      <c r="G36" s="7"/>
      <c r="H36" s="7"/>
      <c r="I36" s="7"/>
      <c r="J36" s="7"/>
      <c r="L36"/>
      <c r="M36"/>
    </row>
    <row r="37" spans="1:13" s="85" customFormat="1">
      <c r="A37" s="7"/>
      <c r="B37" s="7"/>
      <c r="C37" s="7"/>
      <c r="D37" s="7"/>
      <c r="E37" s="7"/>
      <c r="F37" s="7"/>
      <c r="G37" s="7"/>
      <c r="H37" s="7"/>
      <c r="I37" s="7"/>
      <c r="J37" s="7"/>
      <c r="L37"/>
      <c r="M37"/>
    </row>
    <row r="38" spans="1:13" s="85" customFormat="1">
      <c r="A38" s="7"/>
      <c r="B38" s="7"/>
      <c r="C38" s="7"/>
      <c r="D38" s="7"/>
      <c r="E38" s="7"/>
      <c r="F38" s="7"/>
      <c r="G38" s="7"/>
      <c r="H38" s="7"/>
      <c r="I38" s="7"/>
      <c r="J38" s="7"/>
      <c r="L38"/>
      <c r="M38"/>
    </row>
    <row r="39" spans="1:13" s="85" customFormat="1">
      <c r="A39" s="7"/>
      <c r="B39" s="7"/>
      <c r="C39" s="7"/>
      <c r="D39" s="7"/>
      <c r="E39" s="7"/>
      <c r="F39" s="7"/>
      <c r="G39" s="7"/>
      <c r="H39" s="7"/>
      <c r="I39" s="7"/>
      <c r="J39" s="7"/>
      <c r="L39"/>
      <c r="M39"/>
    </row>
  </sheetData>
  <mergeCells count="8">
    <mergeCell ref="B28:F28"/>
    <mergeCell ref="B2:I2"/>
    <mergeCell ref="B3:I3"/>
    <mergeCell ref="B4:I4"/>
    <mergeCell ref="E5:F5"/>
    <mergeCell ref="G5:I5"/>
    <mergeCell ref="F6:G6"/>
    <mergeCell ref="H6:I6"/>
  </mergeCells>
  <printOptions horizontalCentered="1"/>
  <pageMargins left="0.19685039370078741" right="0" top="0.39370078740157483" bottom="0.19685039370078741" header="0.31496062992125984" footer="0.31496062992125984"/>
  <pageSetup scale="90" orientation="portrait" horizontalDpi="4294967294" verticalDpi="72"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theme="1"/>
  </sheetPr>
  <dimension ref="B1:N102"/>
  <sheetViews>
    <sheetView topLeftCell="A88" zoomScale="110" zoomScaleNormal="110" zoomScaleSheetLayoutView="100" workbookViewId="0">
      <selection activeCell="D94" sqref="D94"/>
    </sheetView>
  </sheetViews>
  <sheetFormatPr baseColWidth="10" defaultRowHeight="35.1" customHeight="1"/>
  <cols>
    <col min="1" max="1" width="2" style="1" customWidth="1"/>
    <col min="2" max="2" width="7.5703125" style="1" customWidth="1"/>
    <col min="3" max="3" width="21.7109375" style="1" customWidth="1"/>
    <col min="4" max="4" width="77.85546875" style="1" customWidth="1"/>
    <col min="5" max="5" width="22.140625" style="1" customWidth="1"/>
    <col min="6" max="6" width="22.42578125" style="1" customWidth="1"/>
    <col min="7" max="7" width="20.7109375" style="1" customWidth="1"/>
    <col min="8" max="8" width="22.42578125" style="76" customWidth="1"/>
    <col min="9" max="9" width="22.42578125" style="1" customWidth="1"/>
    <col min="10" max="10" width="3.42578125" style="1" customWidth="1"/>
    <col min="11" max="11" width="11.42578125" style="1"/>
    <col min="12" max="12" width="13.5703125" style="1" bestFit="1" customWidth="1"/>
    <col min="13" max="16384" width="11.42578125" style="1"/>
  </cols>
  <sheetData>
    <row r="1" spans="2:14" ht="35.1" customHeight="1">
      <c r="B1"/>
      <c r="C1"/>
      <c r="D1"/>
      <c r="E1"/>
      <c r="F1"/>
      <c r="G1"/>
      <c r="H1" s="72"/>
      <c r="I1"/>
      <c r="J1"/>
      <c r="K1"/>
      <c r="L1"/>
      <c r="M1"/>
      <c r="N1"/>
    </row>
    <row r="2" spans="2:14" ht="35.1" customHeight="1">
      <c r="B2"/>
      <c r="C2"/>
      <c r="D2"/>
      <c r="E2" s="58"/>
      <c r="F2" s="58"/>
      <c r="G2" s="58"/>
      <c r="H2" s="73"/>
      <c r="I2" s="626"/>
      <c r="J2" s="626"/>
      <c r="K2" s="626"/>
      <c r="L2" s="626"/>
      <c r="M2"/>
      <c r="N2"/>
    </row>
    <row r="3" spans="2:14" ht="35.1" customHeight="1">
      <c r="B3"/>
      <c r="C3"/>
      <c r="D3"/>
      <c r="E3" s="59"/>
      <c r="F3" s="59"/>
      <c r="G3" s="59"/>
      <c r="H3" s="73"/>
      <c r="I3" s="627"/>
      <c r="J3" s="627"/>
      <c r="K3" s="627"/>
      <c r="L3" s="627"/>
      <c r="M3"/>
      <c r="N3"/>
    </row>
    <row r="4" spans="2:14" ht="33" customHeight="1">
      <c r="B4" s="629" t="s">
        <v>44</v>
      </c>
      <c r="C4" s="629"/>
      <c r="D4" s="629"/>
      <c r="E4" s="629"/>
      <c r="F4" s="629"/>
      <c r="G4" s="629"/>
      <c r="H4" s="629"/>
      <c r="I4" s="77"/>
      <c r="J4" s="59"/>
      <c r="K4" s="59"/>
      <c r="L4" s="59"/>
      <c r="M4"/>
      <c r="N4"/>
    </row>
    <row r="5" spans="2:14" ht="35.1" customHeight="1">
      <c r="B5" s="630" t="s">
        <v>534</v>
      </c>
      <c r="C5" s="631"/>
      <c r="D5" s="631"/>
      <c r="E5" s="631"/>
      <c r="F5" s="631"/>
      <c r="G5" s="631"/>
      <c r="H5" s="631"/>
      <c r="I5" s="78"/>
      <c r="J5" s="59"/>
      <c r="K5" s="59"/>
      <c r="L5" s="59"/>
      <c r="M5"/>
      <c r="N5"/>
    </row>
    <row r="6" spans="2:14" ht="45.75" customHeight="1">
      <c r="B6" s="54" t="s">
        <v>535</v>
      </c>
      <c r="C6" s="56" t="s">
        <v>17</v>
      </c>
      <c r="D6" s="55" t="s">
        <v>10</v>
      </c>
      <c r="E6" s="70" t="s">
        <v>18</v>
      </c>
      <c r="F6" s="71" t="s">
        <v>19</v>
      </c>
      <c r="G6" s="71" t="s">
        <v>20</v>
      </c>
      <c r="H6" s="70" t="s">
        <v>43</v>
      </c>
      <c r="I6" s="56" t="s">
        <v>15</v>
      </c>
    </row>
    <row r="7" spans="2:14" s="175" customFormat="1" ht="38.25" customHeight="1">
      <c r="B7" s="152"/>
      <c r="C7" s="176"/>
      <c r="D7" s="328" t="s">
        <v>322</v>
      </c>
      <c r="E7" s="177"/>
      <c r="F7" s="177"/>
      <c r="G7" s="177"/>
      <c r="H7" s="177"/>
      <c r="I7" s="177"/>
    </row>
    <row r="8" spans="2:14" ht="24.95" customHeight="1">
      <c r="B8" s="27">
        <v>1</v>
      </c>
      <c r="C8" s="154">
        <v>140000407</v>
      </c>
      <c r="D8" s="68" t="s">
        <v>13</v>
      </c>
      <c r="E8" s="29">
        <f>+'Fondos Propios'!I10</f>
        <v>3123.9699999999939</v>
      </c>
      <c r="F8" s="29">
        <f>'Fondos Propios'!G70</f>
        <v>19789.400000000001</v>
      </c>
      <c r="G8" s="29">
        <f>'Fondos Propios'!H70</f>
        <v>22970.809999999998</v>
      </c>
      <c r="H8" s="74">
        <f>E8+F8-G8</f>
        <v>-57.440000000002328</v>
      </c>
      <c r="I8" s="29">
        <f>+'Fondos Propios'!I70</f>
        <v>-57.440000000004829</v>
      </c>
    </row>
    <row r="9" spans="2:14" ht="24.95" customHeight="1">
      <c r="B9" s="27">
        <v>2</v>
      </c>
      <c r="C9" s="155" t="s">
        <v>34</v>
      </c>
      <c r="D9" s="68" t="s">
        <v>14</v>
      </c>
      <c r="E9" s="29" t="e">
        <f>+'Fodes 75%'!#REF!</f>
        <v>#REF!</v>
      </c>
      <c r="F9" s="29">
        <f>'Fodes 75%'!G12</f>
        <v>0</v>
      </c>
      <c r="G9" s="29">
        <f>'Fodes 75%'!H12</f>
        <v>0</v>
      </c>
      <c r="H9" s="74" t="e">
        <f t="shared" ref="H9:H59" si="0">E9+F9-G9</f>
        <v>#REF!</v>
      </c>
      <c r="I9" s="29">
        <f>'Fodes 75%'!$I$12</f>
        <v>527.38000000000102</v>
      </c>
    </row>
    <row r="10" spans="2:14" ht="24.95" customHeight="1">
      <c r="B10" s="27">
        <v>3</v>
      </c>
      <c r="C10" s="155" t="s">
        <v>36</v>
      </c>
      <c r="D10" s="68" t="s">
        <v>30</v>
      </c>
      <c r="E10" s="29">
        <f>+'Fodes 25%'!I10</f>
        <v>304.12</v>
      </c>
      <c r="F10" s="29">
        <f>'Fodes 25%'!G13</f>
        <v>0</v>
      </c>
      <c r="G10" s="29">
        <f>'Fodes 25%'!H13</f>
        <v>0</v>
      </c>
      <c r="H10" s="74">
        <f t="shared" si="0"/>
        <v>304.12</v>
      </c>
      <c r="I10" s="29">
        <f>'Fodes 25%'!$I$13</f>
        <v>304.12</v>
      </c>
    </row>
    <row r="11" spans="2:14" ht="37.5" customHeight="1">
      <c r="B11" s="27">
        <v>4</v>
      </c>
      <c r="C11" s="155" t="s">
        <v>39</v>
      </c>
      <c r="D11" s="28" t="s">
        <v>38</v>
      </c>
      <c r="E11" s="29">
        <f>+'Cultura y Deporte'!I10</f>
        <v>0</v>
      </c>
      <c r="F11" s="29">
        <f>'Cultura y Deporte'!G11</f>
        <v>0</v>
      </c>
      <c r="G11" s="29">
        <f>'Cultura y Deporte'!H11</f>
        <v>0</v>
      </c>
      <c r="H11" s="74">
        <f t="shared" si="0"/>
        <v>0</v>
      </c>
      <c r="I11" s="29">
        <f>+'Cultura y Deporte'!I11</f>
        <v>0</v>
      </c>
    </row>
    <row r="12" spans="2:14" ht="37.5" customHeight="1">
      <c r="B12" s="27">
        <v>5</v>
      </c>
      <c r="C12" s="155" t="s">
        <v>40</v>
      </c>
      <c r="D12" s="28" t="s">
        <v>41</v>
      </c>
      <c r="E12" s="29">
        <f>+'Retenciones Renta'!I10</f>
        <v>104.11999999999875</v>
      </c>
      <c r="F12" s="29">
        <f>'Retenciones Renta'!G17</f>
        <v>2389.58</v>
      </c>
      <c r="G12" s="29">
        <f>'Retenciones Renta'!H17</f>
        <v>2389.58</v>
      </c>
      <c r="H12" s="74">
        <f t="shared" si="0"/>
        <v>104.11999999999898</v>
      </c>
      <c r="I12" s="29">
        <f>+'Retenciones Renta'!I17</f>
        <v>104.11999999999898</v>
      </c>
    </row>
    <row r="13" spans="2:14" ht="38.25" customHeight="1">
      <c r="B13" s="27">
        <v>6</v>
      </c>
      <c r="C13" s="155" t="s">
        <v>76</v>
      </c>
      <c r="D13" s="79" t="s">
        <v>81</v>
      </c>
      <c r="E13" s="29">
        <f>+EMPRESTITO!H6</f>
        <v>0</v>
      </c>
      <c r="F13" s="29">
        <f>EMPRESTITO!G15</f>
        <v>0</v>
      </c>
      <c r="G13" s="29">
        <f>EMPRESTITO!H15</f>
        <v>0</v>
      </c>
      <c r="H13" s="74">
        <f t="shared" si="0"/>
        <v>0</v>
      </c>
      <c r="I13" s="29">
        <f>+EMPRESTITO!I15</f>
        <v>0</v>
      </c>
    </row>
    <row r="14" spans="2:14" ht="38.25" customHeight="1">
      <c r="B14" s="27">
        <v>7</v>
      </c>
      <c r="C14" s="155" t="s">
        <v>77</v>
      </c>
      <c r="D14" s="79" t="s">
        <v>79</v>
      </c>
      <c r="E14" s="29" t="e">
        <f>+#REF!</f>
        <v>#REF!</v>
      </c>
      <c r="F14" s="29" t="e">
        <f>#REF!</f>
        <v>#REF!</v>
      </c>
      <c r="G14" s="29" t="e">
        <f>#REF!</f>
        <v>#REF!</v>
      </c>
      <c r="H14" s="74" t="e">
        <f t="shared" si="0"/>
        <v>#REF!</v>
      </c>
      <c r="I14" s="29" t="e">
        <f>+#REF!</f>
        <v>#REF!</v>
      </c>
    </row>
    <row r="15" spans="2:14" ht="56.1" customHeight="1">
      <c r="B15" s="27">
        <v>8</v>
      </c>
      <c r="C15" s="155" t="s">
        <v>78</v>
      </c>
      <c r="D15" s="79" t="s">
        <v>85</v>
      </c>
      <c r="E15" s="29" t="e">
        <f>+#REF!</f>
        <v>#REF!</v>
      </c>
      <c r="F15" s="29" t="e">
        <f>#REF!</f>
        <v>#REF!</v>
      </c>
      <c r="G15" s="29" t="e">
        <f>#REF!</f>
        <v>#REF!</v>
      </c>
      <c r="H15" s="74" t="e">
        <f t="shared" si="0"/>
        <v>#REF!</v>
      </c>
      <c r="I15" s="29" t="e">
        <f>+#REF!</f>
        <v>#REF!</v>
      </c>
    </row>
    <row r="16" spans="2:14" s="175" customFormat="1" ht="38.25" customHeight="1">
      <c r="B16" s="27">
        <v>9</v>
      </c>
      <c r="C16" s="249" t="s">
        <v>82</v>
      </c>
      <c r="D16" s="79" t="s">
        <v>83</v>
      </c>
      <c r="E16" s="174">
        <f>+'Mejoras S.deAgua'!H6</f>
        <v>2.2000000000000002</v>
      </c>
      <c r="F16" s="174">
        <f>'Mejoras S.deAgua'!G18</f>
        <v>0</v>
      </c>
      <c r="G16" s="174">
        <f>'Mejoras S.deAgua'!H18</f>
        <v>0</v>
      </c>
      <c r="H16" s="74">
        <f t="shared" si="0"/>
        <v>2.2000000000000002</v>
      </c>
      <c r="I16" s="174">
        <f>+'Mejoras S.deAgua'!I18</f>
        <v>2.2000000000000002</v>
      </c>
    </row>
    <row r="17" spans="2:9" s="175" customFormat="1" ht="38.25" customHeight="1">
      <c r="B17" s="27">
        <v>10</v>
      </c>
      <c r="C17" s="155" t="s">
        <v>101</v>
      </c>
      <c r="D17" s="79" t="s">
        <v>102</v>
      </c>
      <c r="E17" s="174" t="e">
        <f>+#REF!</f>
        <v>#REF!</v>
      </c>
      <c r="F17" s="174" t="e">
        <f>#REF!</f>
        <v>#REF!</v>
      </c>
      <c r="G17" s="174" t="e">
        <f>#REF!</f>
        <v>#REF!</v>
      </c>
      <c r="H17" s="74" t="e">
        <f t="shared" si="0"/>
        <v>#REF!</v>
      </c>
      <c r="I17" s="174" t="e">
        <f>+#REF!</f>
        <v>#REF!</v>
      </c>
    </row>
    <row r="18" spans="2:9" s="175" customFormat="1" ht="60" customHeight="1">
      <c r="B18" s="27">
        <v>11</v>
      </c>
      <c r="C18" s="155" t="s">
        <v>275</v>
      </c>
      <c r="D18" s="79" t="s">
        <v>281</v>
      </c>
      <c r="E18" s="174">
        <f>+'FONDOS EMERGENCIA'!H6</f>
        <v>27940.01999999999</v>
      </c>
      <c r="F18" s="174">
        <f>'FONDOS EMERGENCIA'!G20</f>
        <v>0</v>
      </c>
      <c r="G18" s="174">
        <f>'FONDOS EMERGENCIA'!H20</f>
        <v>27000</v>
      </c>
      <c r="H18" s="320">
        <f t="shared" si="0"/>
        <v>940.01999999998952</v>
      </c>
      <c r="I18" s="174">
        <f>+'FONDOS EMERGENCIA'!I20</f>
        <v>940.01999999998952</v>
      </c>
    </row>
    <row r="19" spans="2:9" s="175" customFormat="1" ht="96.75" customHeight="1">
      <c r="B19" s="27">
        <v>12</v>
      </c>
      <c r="C19" s="249" t="s">
        <v>292</v>
      </c>
      <c r="D19" s="79" t="s">
        <v>282</v>
      </c>
      <c r="E19" s="174">
        <f>+'RECONST. "AMANDA"'!H6</f>
        <v>137.48000000000008</v>
      </c>
      <c r="F19" s="174">
        <f>'RECONST. "AMANDA"'!G16</f>
        <v>0</v>
      </c>
      <c r="G19" s="174">
        <f>'RECONST. "AMANDA"'!H16</f>
        <v>0</v>
      </c>
      <c r="H19" s="320">
        <f t="shared" ref="H19:H26" si="1">E19+F19-G19</f>
        <v>137.48000000000008</v>
      </c>
      <c r="I19" s="174">
        <f>+'RECONST. "AMANDA"'!I16</f>
        <v>137.48000000000008</v>
      </c>
    </row>
    <row r="20" spans="2:9" s="175" customFormat="1" ht="83.25" customHeight="1">
      <c r="B20" s="27">
        <v>13</v>
      </c>
      <c r="C20" s="249" t="s">
        <v>311</v>
      </c>
      <c r="D20" s="79" t="s">
        <v>309</v>
      </c>
      <c r="E20" s="174" t="e">
        <f>+#REF!</f>
        <v>#REF!</v>
      </c>
      <c r="F20" s="174" t="e">
        <f>#REF!</f>
        <v>#REF!</v>
      </c>
      <c r="G20" s="174" t="e">
        <f>#REF!</f>
        <v>#REF!</v>
      </c>
      <c r="H20" s="320" t="e">
        <f t="shared" si="1"/>
        <v>#REF!</v>
      </c>
      <c r="I20" s="174" t="e">
        <f>+#REF!</f>
        <v>#REF!</v>
      </c>
    </row>
    <row r="21" spans="2:9" s="175" customFormat="1" ht="69" customHeight="1">
      <c r="B21" s="27">
        <v>14</v>
      </c>
      <c r="C21" s="249" t="s">
        <v>310</v>
      </c>
      <c r="D21" s="79" t="s">
        <v>308</v>
      </c>
      <c r="E21" s="174" t="e">
        <f>+#REF!</f>
        <v>#REF!</v>
      </c>
      <c r="F21" s="174" t="e">
        <f>#REF!</f>
        <v>#REF!</v>
      </c>
      <c r="G21" s="174" t="e">
        <f>#REF!</f>
        <v>#REF!</v>
      </c>
      <c r="H21" s="320" t="e">
        <f t="shared" si="1"/>
        <v>#REF!</v>
      </c>
      <c r="I21" s="174" t="e">
        <f>+#REF!</f>
        <v>#REF!</v>
      </c>
    </row>
    <row r="22" spans="2:9" s="175" customFormat="1" ht="69" customHeight="1">
      <c r="B22" s="27">
        <v>15</v>
      </c>
      <c r="C22" s="249" t="s">
        <v>333</v>
      </c>
      <c r="D22" s="188" t="s">
        <v>334</v>
      </c>
      <c r="E22" s="174" t="e">
        <f>+#REF!</f>
        <v>#REF!</v>
      </c>
      <c r="F22" s="174" t="e">
        <f>#REF!</f>
        <v>#REF!</v>
      </c>
      <c r="G22" s="174" t="e">
        <f>#REF!</f>
        <v>#REF!</v>
      </c>
      <c r="H22" s="320" t="e">
        <f t="shared" si="1"/>
        <v>#REF!</v>
      </c>
      <c r="I22" s="174" t="e">
        <f>+#REF!</f>
        <v>#REF!</v>
      </c>
    </row>
    <row r="23" spans="2:9" s="175" customFormat="1" ht="69" customHeight="1">
      <c r="B23" s="27">
        <v>16</v>
      </c>
      <c r="C23" s="249" t="s">
        <v>356</v>
      </c>
      <c r="D23" s="188" t="s">
        <v>346</v>
      </c>
      <c r="E23" s="174" t="e">
        <f>+#REF!</f>
        <v>#REF!</v>
      </c>
      <c r="F23" s="174" t="e">
        <f>#REF!</f>
        <v>#REF!</v>
      </c>
      <c r="G23" s="174" t="e">
        <f>#REF!</f>
        <v>#REF!</v>
      </c>
      <c r="H23" s="320" t="e">
        <f t="shared" si="1"/>
        <v>#REF!</v>
      </c>
      <c r="I23" s="174" t="e">
        <f>+#REF!</f>
        <v>#REF!</v>
      </c>
    </row>
    <row r="24" spans="2:9" s="175" customFormat="1" ht="69" customHeight="1">
      <c r="B24" s="27">
        <v>17</v>
      </c>
      <c r="C24" s="249" t="s">
        <v>357</v>
      </c>
      <c r="D24" s="188" t="s">
        <v>347</v>
      </c>
      <c r="E24" s="174" t="e">
        <f>+#REF!</f>
        <v>#REF!</v>
      </c>
      <c r="F24" s="174" t="e">
        <f>#REF!</f>
        <v>#REF!</v>
      </c>
      <c r="G24" s="174" t="e">
        <f>#REF!</f>
        <v>#REF!</v>
      </c>
      <c r="H24" s="320" t="e">
        <f t="shared" si="1"/>
        <v>#REF!</v>
      </c>
      <c r="I24" s="174" t="e">
        <f>+#REF!</f>
        <v>#REF!</v>
      </c>
    </row>
    <row r="25" spans="2:9" s="175" customFormat="1" ht="69" customHeight="1">
      <c r="B25" s="27">
        <v>18</v>
      </c>
      <c r="C25" s="249" t="s">
        <v>366</v>
      </c>
      <c r="D25" s="188" t="s">
        <v>367</v>
      </c>
      <c r="E25" s="174">
        <f>+'Const. Viviendas'!H6</f>
        <v>497.8</v>
      </c>
      <c r="F25" s="174">
        <f>'Const. Viviendas'!G17</f>
        <v>0</v>
      </c>
      <c r="G25" s="174">
        <f>'Const. Viviendas'!H17</f>
        <v>0</v>
      </c>
      <c r="H25" s="320">
        <f t="shared" si="1"/>
        <v>497.8</v>
      </c>
      <c r="I25" s="174">
        <f>+'Const. Viviendas'!I17</f>
        <v>497.8</v>
      </c>
    </row>
    <row r="26" spans="2:9" s="175" customFormat="1" ht="54.75" customHeight="1">
      <c r="B26" s="27">
        <v>19</v>
      </c>
      <c r="C26" s="249" t="s">
        <v>428</v>
      </c>
      <c r="D26" s="188" t="s">
        <v>431</v>
      </c>
      <c r="E26" s="174" t="e">
        <f>+#REF!</f>
        <v>#REF!</v>
      </c>
      <c r="F26" s="174" t="e">
        <f>#REF!</f>
        <v>#REF!</v>
      </c>
      <c r="G26" s="174" t="e">
        <f>#REF!</f>
        <v>#REF!</v>
      </c>
      <c r="H26" s="320" t="e">
        <f t="shared" si="1"/>
        <v>#REF!</v>
      </c>
      <c r="I26" s="174" t="e">
        <f>+#REF!</f>
        <v>#REF!</v>
      </c>
    </row>
    <row r="27" spans="2:9" s="175" customFormat="1" ht="69" customHeight="1">
      <c r="B27" s="27">
        <v>20</v>
      </c>
      <c r="C27" s="249" t="s">
        <v>429</v>
      </c>
      <c r="D27" s="188" t="s">
        <v>430</v>
      </c>
      <c r="E27" s="174" t="e">
        <f>+#REF!</f>
        <v>#REF!</v>
      </c>
      <c r="F27" s="174" t="e">
        <f>#REF!</f>
        <v>#REF!</v>
      </c>
      <c r="G27" s="174" t="e">
        <f>#REF!</f>
        <v>#REF!</v>
      </c>
      <c r="H27" s="320" t="e">
        <f>E27+F27-G27</f>
        <v>#REF!</v>
      </c>
      <c r="I27" s="174" t="e">
        <f>+#REF!</f>
        <v>#REF!</v>
      </c>
    </row>
    <row r="28" spans="2:9" s="175" customFormat="1" ht="45" customHeight="1">
      <c r="B28" s="27">
        <v>21</v>
      </c>
      <c r="C28" s="249" t="s">
        <v>550</v>
      </c>
      <c r="D28" s="188" t="s">
        <v>551</v>
      </c>
      <c r="E28" s="174">
        <f>+'FODES TRANSFERENCIAS.'!H6</f>
        <v>0</v>
      </c>
      <c r="F28" s="174">
        <f>'FODES TRANSFERENCIAS.'!G23</f>
        <v>0</v>
      </c>
      <c r="G28" s="174">
        <f>'FODES TRANSFERENCIAS.'!H23</f>
        <v>0</v>
      </c>
      <c r="H28" s="320">
        <f t="shared" ref="H28:H31" si="2">E28+F28-G28</f>
        <v>0</v>
      </c>
      <c r="I28" s="174">
        <f>+'FODES TRANSFERENCIAS.'!I23</f>
        <v>0</v>
      </c>
    </row>
    <row r="29" spans="2:9" s="175" customFormat="1" ht="45" customHeight="1">
      <c r="B29" s="27">
        <v>22</v>
      </c>
      <c r="C29" s="249" t="s">
        <v>553</v>
      </c>
      <c r="D29" s="188" t="s">
        <v>552</v>
      </c>
      <c r="E29" s="174">
        <f>+'FODES INVERSION 2%'!H6</f>
        <v>54.449999999982538</v>
      </c>
      <c r="F29" s="174">
        <f>'FODES INVERSION 2%'!G17</f>
        <v>0</v>
      </c>
      <c r="G29" s="174">
        <f>'FODES INVERSION 2%'!H17</f>
        <v>0</v>
      </c>
      <c r="H29" s="320">
        <f t="shared" si="2"/>
        <v>54.449999999982538</v>
      </c>
      <c r="I29" s="174">
        <f>+'FODES INVERSION 2%'!I17</f>
        <v>54.449999999982538</v>
      </c>
    </row>
    <row r="30" spans="2:9" s="175" customFormat="1" ht="45" customHeight="1">
      <c r="B30" s="27">
        <v>23</v>
      </c>
      <c r="C30" s="249" t="s">
        <v>554</v>
      </c>
      <c r="D30" s="188" t="s">
        <v>558</v>
      </c>
      <c r="E30" s="174">
        <f>+'FODES INVERSION (75%)'!H6</f>
        <v>3957.6100000000079</v>
      </c>
      <c r="F30" s="174">
        <f>'FODES INVERSION (75%)'!G18</f>
        <v>0</v>
      </c>
      <c r="G30" s="174">
        <f>'FODES INVERSION (75%)'!H18</f>
        <v>205.31</v>
      </c>
      <c r="H30" s="320">
        <f t="shared" si="2"/>
        <v>3752.3000000000079</v>
      </c>
      <c r="I30" s="174">
        <f>+'FODES INVERSION (75%)'!I18</f>
        <v>3731.7700000000077</v>
      </c>
    </row>
    <row r="31" spans="2:9" s="175" customFormat="1" ht="45" customHeight="1">
      <c r="B31" s="27">
        <v>24</v>
      </c>
      <c r="C31" s="249" t="s">
        <v>556</v>
      </c>
      <c r="D31" s="188" t="s">
        <v>559</v>
      </c>
      <c r="E31" s="174">
        <f>+'FODES FUNCIONAMIENTO (25%)'!H6</f>
        <v>17308.35999999999</v>
      </c>
      <c r="F31" s="174">
        <f>'FODES FUNCIONAMIENTO (25%)'!G43</f>
        <v>27313.51</v>
      </c>
      <c r="G31" s="174">
        <f>'FODES FUNCIONAMIENTO (25%)'!H43</f>
        <v>30367.399999999998</v>
      </c>
      <c r="H31" s="320">
        <f t="shared" si="2"/>
        <v>14254.46999999999</v>
      </c>
      <c r="I31" s="174">
        <f>+'FODES FUNCIONAMIENTO (25%)'!I43</f>
        <v>14254.469999999987</v>
      </c>
    </row>
    <row r="32" spans="2:9" s="175" customFormat="1" ht="38.25" customHeight="1">
      <c r="B32" s="152"/>
      <c r="C32" s="176"/>
      <c r="D32" s="327" t="s">
        <v>97</v>
      </c>
      <c r="E32" s="177"/>
      <c r="F32" s="177"/>
      <c r="G32" s="177"/>
      <c r="H32" s="177"/>
      <c r="I32" s="177"/>
    </row>
    <row r="33" spans="2:9" ht="48.75" customHeight="1">
      <c r="B33" s="27">
        <v>25</v>
      </c>
      <c r="C33" s="30" t="s">
        <v>58</v>
      </c>
      <c r="D33" s="28" t="s">
        <v>59</v>
      </c>
      <c r="E33" s="29" t="e">
        <f>+#REF!</f>
        <v>#REF!</v>
      </c>
      <c r="F33" s="29" t="e">
        <f>#REF!</f>
        <v>#REF!</v>
      </c>
      <c r="G33" s="29" t="e">
        <f>#REF!</f>
        <v>#REF!</v>
      </c>
      <c r="H33" s="74" t="e">
        <f t="shared" si="0"/>
        <v>#REF!</v>
      </c>
      <c r="I33" s="29" t="e">
        <f>#REF!</f>
        <v>#REF!</v>
      </c>
    </row>
    <row r="34" spans="2:9" ht="48.75" customHeight="1">
      <c r="B34" s="27">
        <v>26</v>
      </c>
      <c r="C34" s="30" t="s">
        <v>61</v>
      </c>
      <c r="D34" s="28" t="s">
        <v>62</v>
      </c>
      <c r="E34" s="29" t="e">
        <f>#REF!</f>
        <v>#REF!</v>
      </c>
      <c r="F34" s="29" t="e">
        <f>#REF!</f>
        <v>#REF!</v>
      </c>
      <c r="G34" s="29" t="e">
        <f>#REF!</f>
        <v>#REF!</v>
      </c>
      <c r="H34" s="74" t="e">
        <f t="shared" si="0"/>
        <v>#REF!</v>
      </c>
      <c r="I34" s="29" t="e">
        <f>#REF!</f>
        <v>#REF!</v>
      </c>
    </row>
    <row r="35" spans="2:9" ht="74.099999999999994" customHeight="1">
      <c r="B35" s="27">
        <v>27</v>
      </c>
      <c r="C35" s="30" t="s">
        <v>69</v>
      </c>
      <c r="D35" s="28" t="s">
        <v>68</v>
      </c>
      <c r="E35" s="29" t="e">
        <f>#REF!</f>
        <v>#REF!</v>
      </c>
      <c r="F35" s="29" t="e">
        <f>#REF!</f>
        <v>#REF!</v>
      </c>
      <c r="G35" s="29" t="e">
        <f>#REF!</f>
        <v>#REF!</v>
      </c>
      <c r="H35" s="74" t="e">
        <f t="shared" si="0"/>
        <v>#REF!</v>
      </c>
      <c r="I35" s="29" t="e">
        <f>#REF!</f>
        <v>#REF!</v>
      </c>
    </row>
    <row r="36" spans="2:9" ht="74.099999999999994" customHeight="1">
      <c r="B36" s="27">
        <v>28</v>
      </c>
      <c r="C36" s="30" t="s">
        <v>89</v>
      </c>
      <c r="D36" s="28" t="s">
        <v>91</v>
      </c>
      <c r="E36" s="29">
        <f>+'85Q 3356 CORRIENTE'!H6</f>
        <v>16.329999999999998</v>
      </c>
      <c r="F36" s="29">
        <f>'85Q 3356 CORRIENTE'!G12</f>
        <v>0</v>
      </c>
      <c r="G36" s="29">
        <f>'85Q 3356 CORRIENTE'!H12</f>
        <v>0</v>
      </c>
      <c r="H36" s="74">
        <f t="shared" si="0"/>
        <v>16.329999999999998</v>
      </c>
      <c r="I36" s="29">
        <f>+'85Q 3356 CORRIENTE'!I12</f>
        <v>16.329999999999998</v>
      </c>
    </row>
    <row r="37" spans="2:9" ht="74.099999999999994" customHeight="1">
      <c r="B37" s="27">
        <v>29</v>
      </c>
      <c r="C37" s="30" t="s">
        <v>90</v>
      </c>
      <c r="D37" s="28" t="s">
        <v>92</v>
      </c>
      <c r="E37" s="29">
        <f>+'85N 3364 CORRIENTE'!H6</f>
        <v>45.87</v>
      </c>
      <c r="F37" s="29">
        <f>'85N 3364 CORRIENTE'!G12</f>
        <v>0</v>
      </c>
      <c r="G37" s="29">
        <f>'85N 3364 CORRIENTE'!H12</f>
        <v>0</v>
      </c>
      <c r="H37" s="74">
        <f t="shared" si="0"/>
        <v>45.87</v>
      </c>
      <c r="I37" s="29">
        <f>+'85N 3364 CORRIENTE'!I12</f>
        <v>45.87</v>
      </c>
    </row>
    <row r="38" spans="2:9" ht="74.099999999999994" customHeight="1">
      <c r="B38" s="27">
        <v>30</v>
      </c>
      <c r="C38" s="30" t="s">
        <v>116</v>
      </c>
      <c r="D38" s="214" t="s">
        <v>118</v>
      </c>
      <c r="E38" s="29">
        <f>+'4204-AT EEP-CORRIENTE'!H6</f>
        <v>2.13</v>
      </c>
      <c r="F38" s="29">
        <f>'4204-AT EEP-CORRIENTE'!G27</f>
        <v>0</v>
      </c>
      <c r="G38" s="29">
        <f>'4204-AT EEP-CORRIENTE'!H27</f>
        <v>0</v>
      </c>
      <c r="H38" s="74">
        <f t="shared" si="0"/>
        <v>2.13</v>
      </c>
      <c r="I38" s="29">
        <f>+'4204-AT EEP-CORRIENTE'!I27</f>
        <v>2.13</v>
      </c>
    </row>
    <row r="39" spans="2:9" ht="74.099999999999994" customHeight="1">
      <c r="B39" s="27">
        <v>31</v>
      </c>
      <c r="C39" s="30" t="s">
        <v>117</v>
      </c>
      <c r="D39" s="214" t="s">
        <v>119</v>
      </c>
      <c r="E39" s="29">
        <f>+'4263-ESP  EEP-CORRIENTE'!H6</f>
        <v>0.45999999999757257</v>
      </c>
      <c r="F39" s="29">
        <f>'4263-ESP  EEP-CORRIENTE'!G15</f>
        <v>0</v>
      </c>
      <c r="G39" s="29">
        <f>'4263-ESP  EEP-CORRIENTE'!H15</f>
        <v>0</v>
      </c>
      <c r="H39" s="74">
        <f t="shared" si="0"/>
        <v>0.45999999999757257</v>
      </c>
      <c r="I39" s="29">
        <f>+'4263-ESP  EEP-CORRIENTE'!I15</f>
        <v>0.45999999999757257</v>
      </c>
    </row>
    <row r="40" spans="2:9" ht="74.099999999999994" customHeight="1">
      <c r="B40" s="27">
        <v>32</v>
      </c>
      <c r="C40" s="30" t="s">
        <v>154</v>
      </c>
      <c r="D40" s="214" t="s">
        <v>165</v>
      </c>
      <c r="E40" s="29">
        <f>+'FODES 2%'!H6</f>
        <v>4.3899999999999997</v>
      </c>
      <c r="F40" s="29">
        <f>'FODES 2%'!G46</f>
        <v>0</v>
      </c>
      <c r="G40" s="29">
        <f>'FODES 2%'!H46</f>
        <v>0</v>
      </c>
      <c r="H40" s="74">
        <f t="shared" si="0"/>
        <v>4.3899999999999997</v>
      </c>
      <c r="I40" s="29">
        <f>+'FODES 2%'!I46</f>
        <v>4.3899999999999997</v>
      </c>
    </row>
    <row r="41" spans="2:9" ht="74.099999999999994" customHeight="1">
      <c r="B41" s="27">
        <v>33</v>
      </c>
      <c r="C41" s="30" t="s">
        <v>155</v>
      </c>
      <c r="D41" s="214" t="s">
        <v>166</v>
      </c>
      <c r="E41" s="29" t="e">
        <f>+#REF!</f>
        <v>#REF!</v>
      </c>
      <c r="F41" s="29" t="e">
        <f>#REF!</f>
        <v>#REF!</v>
      </c>
      <c r="G41" s="29" t="e">
        <f>#REF!</f>
        <v>#REF!</v>
      </c>
      <c r="H41" s="74" t="e">
        <f t="shared" si="0"/>
        <v>#REF!</v>
      </c>
      <c r="I41" s="29" t="e">
        <f>+#REF!</f>
        <v>#REF!</v>
      </c>
    </row>
    <row r="42" spans="2:9" ht="74.099999999999994" customHeight="1">
      <c r="B42" s="27">
        <v>34</v>
      </c>
      <c r="C42" s="30" t="s">
        <v>156</v>
      </c>
      <c r="D42" s="214" t="s">
        <v>167</v>
      </c>
      <c r="E42" s="29" t="e">
        <f>+#REF!</f>
        <v>#REF!</v>
      </c>
      <c r="F42" s="29" t="e">
        <f>#REF!</f>
        <v>#REF!</v>
      </c>
      <c r="G42" s="29" t="e">
        <f>#REF!</f>
        <v>#REF!</v>
      </c>
      <c r="H42" s="74" t="e">
        <f t="shared" si="0"/>
        <v>#REF!</v>
      </c>
      <c r="I42" s="29" t="e">
        <f>+#REF!</f>
        <v>#REF!</v>
      </c>
    </row>
    <row r="43" spans="2:9" ht="74.099999999999994" customHeight="1">
      <c r="B43" s="27">
        <v>35</v>
      </c>
      <c r="C43" s="30" t="s">
        <v>157</v>
      </c>
      <c r="D43" s="214" t="s">
        <v>168</v>
      </c>
      <c r="E43" s="29" t="e">
        <f>+#REF!</f>
        <v>#REF!</v>
      </c>
      <c r="F43" s="29" t="e">
        <f>#REF!</f>
        <v>#REF!</v>
      </c>
      <c r="G43" s="29" t="e">
        <f>#REF!</f>
        <v>#REF!</v>
      </c>
      <c r="H43" s="74" t="e">
        <f t="shared" si="0"/>
        <v>#REF!</v>
      </c>
      <c r="I43" s="29" t="e">
        <f>+#REF!</f>
        <v>#REF!</v>
      </c>
    </row>
    <row r="44" spans="2:9" ht="74.099999999999994" customHeight="1">
      <c r="B44" s="27">
        <v>36</v>
      </c>
      <c r="C44" s="30" t="s">
        <v>158</v>
      </c>
      <c r="D44" s="214" t="s">
        <v>169</v>
      </c>
      <c r="E44" s="29" t="e">
        <f>+#REF!</f>
        <v>#REF!</v>
      </c>
      <c r="F44" s="29" t="e">
        <f>#REF!</f>
        <v>#REF!</v>
      </c>
      <c r="G44" s="29" t="e">
        <f>#REF!</f>
        <v>#REF!</v>
      </c>
      <c r="H44" s="74" t="e">
        <f t="shared" si="0"/>
        <v>#REF!</v>
      </c>
      <c r="I44" s="29" t="e">
        <f>+#REF!</f>
        <v>#REF!</v>
      </c>
    </row>
    <row r="45" spans="2:9" ht="87" customHeight="1">
      <c r="B45" s="27">
        <v>37</v>
      </c>
      <c r="C45" s="30" t="s">
        <v>159</v>
      </c>
      <c r="D45" s="214" t="s">
        <v>170</v>
      </c>
      <c r="E45" s="29" t="e">
        <f>+#REF!</f>
        <v>#REF!</v>
      </c>
      <c r="F45" s="29" t="e">
        <f>#REF!</f>
        <v>#REF!</v>
      </c>
      <c r="G45" s="29" t="e">
        <f>#REF!</f>
        <v>#REF!</v>
      </c>
      <c r="H45" s="74" t="e">
        <f t="shared" si="0"/>
        <v>#REF!</v>
      </c>
      <c r="I45" s="29" t="e">
        <f>+#REF!</f>
        <v>#REF!</v>
      </c>
    </row>
    <row r="46" spans="2:9" ht="74.099999999999994" customHeight="1">
      <c r="B46" s="27">
        <v>38</v>
      </c>
      <c r="C46" s="30" t="s">
        <v>160</v>
      </c>
      <c r="D46" s="214" t="s">
        <v>171</v>
      </c>
      <c r="E46" s="29" t="e">
        <f>+#REF!</f>
        <v>#REF!</v>
      </c>
      <c r="F46" s="29" t="e">
        <f>#REF!</f>
        <v>#REF!</v>
      </c>
      <c r="G46" s="29" t="e">
        <f>#REF!</f>
        <v>#REF!</v>
      </c>
      <c r="H46" s="74" t="e">
        <f t="shared" si="0"/>
        <v>#REF!</v>
      </c>
      <c r="I46" s="29" t="e">
        <f>+#REF!</f>
        <v>#REF!</v>
      </c>
    </row>
    <row r="47" spans="2:9" ht="74.099999999999994" customHeight="1">
      <c r="B47" s="27">
        <v>39</v>
      </c>
      <c r="C47" s="30" t="s">
        <v>161</v>
      </c>
      <c r="D47" s="214" t="s">
        <v>172</v>
      </c>
      <c r="E47" s="29" t="e">
        <f>+#REF!</f>
        <v>#REF!</v>
      </c>
      <c r="F47" s="29" t="e">
        <f>#REF!</f>
        <v>#REF!</v>
      </c>
      <c r="G47" s="29" t="e">
        <f>#REF!</f>
        <v>#REF!</v>
      </c>
      <c r="H47" s="74" t="e">
        <f t="shared" si="0"/>
        <v>#REF!</v>
      </c>
      <c r="I47" s="29" t="e">
        <f>+#REF!</f>
        <v>#REF!</v>
      </c>
    </row>
    <row r="48" spans="2:9" ht="74.099999999999994" customHeight="1">
      <c r="B48" s="27">
        <v>40</v>
      </c>
      <c r="C48" s="30" t="s">
        <v>187</v>
      </c>
      <c r="D48" s="214" t="s">
        <v>173</v>
      </c>
      <c r="E48" s="29" t="e">
        <f>+#REF!</f>
        <v>#REF!</v>
      </c>
      <c r="F48" s="29" t="e">
        <f>#REF!</f>
        <v>#REF!</v>
      </c>
      <c r="G48" s="29" t="e">
        <f>#REF!</f>
        <v>#REF!</v>
      </c>
      <c r="H48" s="74" t="e">
        <f t="shared" si="0"/>
        <v>#REF!</v>
      </c>
      <c r="I48" s="29" t="e">
        <f>+#REF!</f>
        <v>#REF!</v>
      </c>
    </row>
    <row r="49" spans="2:9" ht="74.099999999999994" customHeight="1">
      <c r="B49" s="27">
        <v>41</v>
      </c>
      <c r="C49" s="30" t="s">
        <v>163</v>
      </c>
      <c r="D49" s="214" t="s">
        <v>174</v>
      </c>
      <c r="E49" s="29" t="e">
        <f>+#REF!</f>
        <v>#REF!</v>
      </c>
      <c r="F49" s="29" t="e">
        <f>#REF!</f>
        <v>#REF!</v>
      </c>
      <c r="G49" s="29" t="e">
        <f>#REF!</f>
        <v>#REF!</v>
      </c>
      <c r="H49" s="74" t="e">
        <f t="shared" si="0"/>
        <v>#REF!</v>
      </c>
      <c r="I49" s="29" t="e">
        <f>+#REF!</f>
        <v>#REF!</v>
      </c>
    </row>
    <row r="50" spans="2:9" ht="74.099999999999994" customHeight="1">
      <c r="B50" s="27">
        <v>42</v>
      </c>
      <c r="C50" s="30" t="s">
        <v>164</v>
      </c>
      <c r="D50" s="214" t="s">
        <v>175</v>
      </c>
      <c r="E50" s="29" t="e">
        <f>+#REF!</f>
        <v>#REF!</v>
      </c>
      <c r="F50" s="29" t="e">
        <f>#REF!</f>
        <v>#REF!</v>
      </c>
      <c r="G50" s="29" t="e">
        <f>#REF!</f>
        <v>#REF!</v>
      </c>
      <c r="H50" s="74" t="e">
        <f t="shared" si="0"/>
        <v>#REF!</v>
      </c>
      <c r="I50" s="29" t="e">
        <f>+#REF!</f>
        <v>#REF!</v>
      </c>
    </row>
    <row r="51" spans="2:9" ht="63.75" customHeight="1">
      <c r="B51" s="27">
        <v>43</v>
      </c>
      <c r="C51" s="30" t="s">
        <v>199</v>
      </c>
      <c r="D51" s="214" t="s">
        <v>176</v>
      </c>
      <c r="E51" s="29" t="e">
        <f>+#REF!</f>
        <v>#REF!</v>
      </c>
      <c r="F51" s="29" t="e">
        <f>#REF!</f>
        <v>#REF!</v>
      </c>
      <c r="G51" s="29" t="e">
        <f>#REF!</f>
        <v>#REF!</v>
      </c>
      <c r="H51" s="74" t="e">
        <f t="shared" si="0"/>
        <v>#REF!</v>
      </c>
      <c r="I51" s="29" t="e">
        <f>+#REF!</f>
        <v>#REF!</v>
      </c>
    </row>
    <row r="52" spans="2:9" ht="74.099999999999994" customHeight="1">
      <c r="B52" s="27">
        <v>44</v>
      </c>
      <c r="C52" s="30" t="s">
        <v>177</v>
      </c>
      <c r="D52" s="214" t="s">
        <v>183</v>
      </c>
      <c r="E52" s="29" t="e">
        <f>+#REF!</f>
        <v>#REF!</v>
      </c>
      <c r="F52" s="29" t="e">
        <f>#REF!</f>
        <v>#REF!</v>
      </c>
      <c r="G52" s="29" t="e">
        <f>#REF!</f>
        <v>#REF!</v>
      </c>
      <c r="H52" s="74" t="e">
        <f t="shared" si="0"/>
        <v>#REF!</v>
      </c>
      <c r="I52" s="29" t="e">
        <f>+#REF!</f>
        <v>#REF!</v>
      </c>
    </row>
    <row r="53" spans="2:9" ht="74.099999999999994" customHeight="1">
      <c r="B53" s="27">
        <v>45</v>
      </c>
      <c r="C53" s="30" t="s">
        <v>179</v>
      </c>
      <c r="D53" s="214" t="s">
        <v>184</v>
      </c>
      <c r="E53" s="29" t="e">
        <f>+#REF!</f>
        <v>#REF!</v>
      </c>
      <c r="F53" s="29" t="e">
        <f>#REF!</f>
        <v>#REF!</v>
      </c>
      <c r="G53" s="29" t="e">
        <f>#REF!</f>
        <v>#REF!</v>
      </c>
      <c r="H53" s="74" t="e">
        <f t="shared" si="0"/>
        <v>#REF!</v>
      </c>
      <c r="I53" s="29" t="e">
        <f>+#REF!</f>
        <v>#REF!</v>
      </c>
    </row>
    <row r="54" spans="2:9" ht="74.099999999999994" customHeight="1">
      <c r="B54" s="27">
        <v>46</v>
      </c>
      <c r="C54" s="30" t="s">
        <v>180</v>
      </c>
      <c r="D54" s="214" t="s">
        <v>185</v>
      </c>
      <c r="E54" s="29" t="e">
        <f>+#REF!</f>
        <v>#REF!</v>
      </c>
      <c r="F54" s="29" t="e">
        <f>#REF!</f>
        <v>#REF!</v>
      </c>
      <c r="G54" s="29" t="e">
        <f>#REF!</f>
        <v>#REF!</v>
      </c>
      <c r="H54" s="74" t="e">
        <f t="shared" si="0"/>
        <v>#REF!</v>
      </c>
      <c r="I54" s="29" t="e">
        <f>+#REF!</f>
        <v>#REF!</v>
      </c>
    </row>
    <row r="55" spans="2:9" ht="74.099999999999994" customHeight="1">
      <c r="B55" s="27">
        <v>47</v>
      </c>
      <c r="C55" s="30" t="s">
        <v>182</v>
      </c>
      <c r="D55" s="214" t="s">
        <v>186</v>
      </c>
      <c r="E55" s="29">
        <f>+'FONDOS AJENOS-RENTA'!H6</f>
        <v>0.46</v>
      </c>
      <c r="F55" s="29">
        <f>'FONDOS AJENOS-RENTA'!G22</f>
        <v>0</v>
      </c>
      <c r="G55" s="29">
        <f>'FONDOS AJENOS-RENTA'!H22</f>
        <v>0</v>
      </c>
      <c r="H55" s="74">
        <f t="shared" si="0"/>
        <v>0.46</v>
      </c>
      <c r="I55" s="29">
        <f>+'FONDOS AJENOS-RENTA'!I22</f>
        <v>0.46</v>
      </c>
    </row>
    <row r="56" spans="2:9" ht="129.75" customHeight="1">
      <c r="B56" s="27">
        <v>48</v>
      </c>
      <c r="C56" s="30" t="s">
        <v>194</v>
      </c>
      <c r="D56" s="214" t="s">
        <v>195</v>
      </c>
      <c r="E56" s="29" t="e">
        <f>+#REF!</f>
        <v>#REF!</v>
      </c>
      <c r="F56" s="29" t="e">
        <f>#REF!</f>
        <v>#REF!</v>
      </c>
      <c r="G56" s="29" t="e">
        <f>#REF!</f>
        <v>#REF!</v>
      </c>
      <c r="H56" s="74" t="e">
        <f t="shared" si="0"/>
        <v>#REF!</v>
      </c>
      <c r="I56" s="29" t="e">
        <f>#REF!</f>
        <v>#REF!</v>
      </c>
    </row>
    <row r="57" spans="2:9" ht="24.95" customHeight="1">
      <c r="B57" s="27">
        <v>49</v>
      </c>
      <c r="C57" s="30" t="s">
        <v>204</v>
      </c>
      <c r="D57" s="214" t="s">
        <v>206</v>
      </c>
      <c r="E57" s="29">
        <f>+'FODES 75% HIPOTECARIO'!H6</f>
        <v>320.63999999999697</v>
      </c>
      <c r="F57" s="29">
        <f>'FODES 75% HIPOTECARIO'!G34</f>
        <v>0</v>
      </c>
      <c r="G57" s="29">
        <f>'FODES 75% HIPOTECARIO'!H34</f>
        <v>0</v>
      </c>
      <c r="H57" s="74">
        <f t="shared" si="0"/>
        <v>320.63999999999697</v>
      </c>
      <c r="I57" s="29">
        <f>+'FODES 75% HIPOTECARIO'!I34</f>
        <v>320.63999999999697</v>
      </c>
    </row>
    <row r="58" spans="2:9" ht="24.95" customHeight="1">
      <c r="B58" s="27">
        <v>50</v>
      </c>
      <c r="C58" s="30" t="s">
        <v>200</v>
      </c>
      <c r="D58" s="214" t="s">
        <v>205</v>
      </c>
      <c r="E58" s="29">
        <f>+'FODES 25% HIPOTECARIO'!H6</f>
        <v>85.39</v>
      </c>
      <c r="F58" s="29">
        <f>'FODES 25% HIPOTECARIO'!G53</f>
        <v>0</v>
      </c>
      <c r="G58" s="29">
        <f>'FODES 25% HIPOTECARIO'!H53</f>
        <v>0</v>
      </c>
      <c r="H58" s="74">
        <f t="shared" si="0"/>
        <v>85.39</v>
      </c>
      <c r="I58" s="29">
        <f>+'FODES 25% HIPOTECARIO'!I53</f>
        <v>85.39</v>
      </c>
    </row>
    <row r="59" spans="2:9" ht="39.950000000000003" customHeight="1">
      <c r="B59" s="27">
        <v>51</v>
      </c>
      <c r="C59" s="183" t="s">
        <v>278</v>
      </c>
      <c r="D59" s="275" t="s">
        <v>280</v>
      </c>
      <c r="E59" s="29" t="e">
        <f>+#REF!</f>
        <v>#REF!</v>
      </c>
      <c r="F59" s="29" t="e">
        <f>#REF!</f>
        <v>#REF!</v>
      </c>
      <c r="G59" s="29" t="e">
        <f>#REF!</f>
        <v>#REF!</v>
      </c>
      <c r="H59" s="74" t="e">
        <f t="shared" si="0"/>
        <v>#REF!</v>
      </c>
      <c r="I59" s="29" t="e">
        <f>+#REF!</f>
        <v>#REF!</v>
      </c>
    </row>
    <row r="60" spans="2:9" ht="39.950000000000003" customHeight="1">
      <c r="B60" s="27">
        <v>52</v>
      </c>
      <c r="C60" s="183" t="s">
        <v>277</v>
      </c>
      <c r="D60" s="275" t="s">
        <v>279</v>
      </c>
      <c r="E60" s="29" t="e">
        <f>+#REF!</f>
        <v>#REF!</v>
      </c>
      <c r="F60" s="29" t="e">
        <f>#REF!</f>
        <v>#REF!</v>
      </c>
      <c r="G60" s="29" t="e">
        <f>#REF!</f>
        <v>#REF!</v>
      </c>
      <c r="H60" s="74" t="e">
        <f>E60+F60-G60</f>
        <v>#REF!</v>
      </c>
      <c r="I60" s="29" t="e">
        <f>+#REF!</f>
        <v>#REF!</v>
      </c>
    </row>
    <row r="61" spans="2:9" ht="108.75" customHeight="1">
      <c r="B61" s="27">
        <v>53</v>
      </c>
      <c r="C61" s="183" t="s">
        <v>305</v>
      </c>
      <c r="D61" s="275" t="s">
        <v>306</v>
      </c>
      <c r="E61" s="29" t="e">
        <f>+#REF!</f>
        <v>#REF!</v>
      </c>
      <c r="F61" s="29" t="e">
        <f>#REF!</f>
        <v>#REF!</v>
      </c>
      <c r="G61" s="29" t="e">
        <f>#REF!</f>
        <v>#REF!</v>
      </c>
      <c r="H61" s="74" t="e">
        <f>E61+F61-G61</f>
        <v>#REF!</v>
      </c>
      <c r="I61" s="29" t="e">
        <f>+#REF!</f>
        <v>#REF!</v>
      </c>
    </row>
    <row r="62" spans="2:9" ht="108.75" customHeight="1">
      <c r="B62" s="27">
        <v>54</v>
      </c>
      <c r="C62" s="183" t="s">
        <v>421</v>
      </c>
      <c r="D62" s="275" t="s">
        <v>422</v>
      </c>
      <c r="E62" s="29" t="e">
        <f>+#REF!</f>
        <v>#REF!</v>
      </c>
      <c r="F62" s="29" t="e">
        <f>#REF!</f>
        <v>#REF!</v>
      </c>
      <c r="G62" s="29" t="e">
        <f>#REF!</f>
        <v>#REF!</v>
      </c>
      <c r="H62" s="74" t="e">
        <f>E62+F62-G62</f>
        <v>#REF!</v>
      </c>
      <c r="I62" s="29" t="e">
        <f>+#REF!</f>
        <v>#REF!</v>
      </c>
    </row>
    <row r="63" spans="2:9" ht="30" customHeight="1">
      <c r="B63" s="27">
        <v>55</v>
      </c>
      <c r="C63" s="183" t="s">
        <v>465</v>
      </c>
      <c r="D63" s="275" t="s">
        <v>466</v>
      </c>
      <c r="E63" s="29">
        <f>+'RETENCION IVA 1%'!H6</f>
        <v>0.47</v>
      </c>
      <c r="F63" s="29">
        <f>'RETENCION IVA 1%'!G36</f>
        <v>726.05</v>
      </c>
      <c r="G63" s="29">
        <f>'RETENCION IVA 1%'!H36</f>
        <v>726.05</v>
      </c>
      <c r="H63" s="74">
        <f>E63+F63-G63</f>
        <v>0.47000000000002728</v>
      </c>
      <c r="I63" s="29">
        <f>+'RETENCION IVA 1%'!I36</f>
        <v>0.47000000000002728</v>
      </c>
    </row>
    <row r="64" spans="2:9" ht="39.950000000000003" customHeight="1">
      <c r="B64" s="27">
        <v>56</v>
      </c>
      <c r="C64" s="183" t="s">
        <v>470</v>
      </c>
      <c r="D64" s="275" t="s">
        <v>495</v>
      </c>
      <c r="E64" s="29" t="e">
        <f>+#REF!</f>
        <v>#REF!</v>
      </c>
      <c r="F64" s="29" t="e">
        <f>#REF!</f>
        <v>#REF!</v>
      </c>
      <c r="G64" s="29" t="e">
        <f>#REF!</f>
        <v>#REF!</v>
      </c>
      <c r="H64" s="74" t="e">
        <f t="shared" ref="H64:H83" si="3">E64+F64-G64</f>
        <v>#REF!</v>
      </c>
      <c r="I64" s="29" t="e">
        <f>+#REF!</f>
        <v>#REF!</v>
      </c>
    </row>
    <row r="65" spans="2:9" ht="39.950000000000003" customHeight="1">
      <c r="B65" s="27">
        <v>57</v>
      </c>
      <c r="C65" s="183" t="s">
        <v>472</v>
      </c>
      <c r="D65" s="275" t="s">
        <v>497</v>
      </c>
      <c r="E65" s="29" t="e">
        <f>+#REF!</f>
        <v>#REF!</v>
      </c>
      <c r="F65" s="29" t="e">
        <f>#REF!</f>
        <v>#REF!</v>
      </c>
      <c r="G65" s="29" t="e">
        <f>#REF!</f>
        <v>#REF!</v>
      </c>
      <c r="H65" s="74" t="e">
        <f t="shared" si="3"/>
        <v>#REF!</v>
      </c>
      <c r="I65" s="29" t="e">
        <f>+#REF!</f>
        <v>#REF!</v>
      </c>
    </row>
    <row r="66" spans="2:9" ht="39.950000000000003" customHeight="1">
      <c r="B66" s="27">
        <v>58</v>
      </c>
      <c r="C66" s="183" t="s">
        <v>473</v>
      </c>
      <c r="D66" s="275" t="s">
        <v>500</v>
      </c>
      <c r="E66" s="29" t="e">
        <f>+#REF!</f>
        <v>#REF!</v>
      </c>
      <c r="F66" s="29" t="e">
        <f>#REF!</f>
        <v>#REF!</v>
      </c>
      <c r="G66" s="29" t="e">
        <f>#REF!</f>
        <v>#REF!</v>
      </c>
      <c r="H66" s="74" t="e">
        <f t="shared" si="3"/>
        <v>#REF!</v>
      </c>
      <c r="I66" s="29" t="e">
        <f>+#REF!</f>
        <v>#REF!</v>
      </c>
    </row>
    <row r="67" spans="2:9" ht="39.950000000000003" customHeight="1">
      <c r="B67" s="27">
        <v>59</v>
      </c>
      <c r="C67" s="183" t="s">
        <v>471</v>
      </c>
      <c r="D67" s="275" t="s">
        <v>496</v>
      </c>
      <c r="E67" s="29" t="e">
        <f>+#REF!</f>
        <v>#REF!</v>
      </c>
      <c r="F67" s="29" t="e">
        <f>#REF!</f>
        <v>#REF!</v>
      </c>
      <c r="G67" s="29" t="e">
        <f>#REF!</f>
        <v>#REF!</v>
      </c>
      <c r="H67" s="74" t="e">
        <f t="shared" si="3"/>
        <v>#REF!</v>
      </c>
      <c r="I67" s="29" t="e">
        <f>+#REF!</f>
        <v>#REF!</v>
      </c>
    </row>
    <row r="68" spans="2:9" ht="65.099999999999994" customHeight="1">
      <c r="B68" s="27">
        <v>60</v>
      </c>
      <c r="C68" s="183" t="s">
        <v>474</v>
      </c>
      <c r="D68" s="275" t="s">
        <v>499</v>
      </c>
      <c r="E68" s="29" t="e">
        <f>+#REF!</f>
        <v>#REF!</v>
      </c>
      <c r="F68" s="29" t="e">
        <f>#REF!</f>
        <v>#REF!</v>
      </c>
      <c r="G68" s="29" t="e">
        <f>#REF!</f>
        <v>#REF!</v>
      </c>
      <c r="H68" s="74" t="e">
        <f t="shared" si="3"/>
        <v>#REF!</v>
      </c>
      <c r="I68" s="29" t="e">
        <f>+#REF!</f>
        <v>#REF!</v>
      </c>
    </row>
    <row r="69" spans="2:9" ht="39.950000000000003" customHeight="1">
      <c r="B69" s="27">
        <v>61</v>
      </c>
      <c r="C69" s="183" t="s">
        <v>475</v>
      </c>
      <c r="D69" s="275" t="s">
        <v>501</v>
      </c>
      <c r="E69" s="29" t="e">
        <f>+#REF!</f>
        <v>#REF!</v>
      </c>
      <c r="F69" s="29" t="e">
        <f>#REF!</f>
        <v>#REF!</v>
      </c>
      <c r="G69" s="29" t="e">
        <f>#REF!</f>
        <v>#REF!</v>
      </c>
      <c r="H69" s="74" t="e">
        <f t="shared" si="3"/>
        <v>#REF!</v>
      </c>
      <c r="I69" s="29" t="e">
        <f>+#REF!</f>
        <v>#REF!</v>
      </c>
    </row>
    <row r="70" spans="2:9" ht="65.099999999999994" customHeight="1">
      <c r="B70" s="27">
        <v>62</v>
      </c>
      <c r="C70" s="183" t="s">
        <v>476</v>
      </c>
      <c r="D70" s="275" t="s">
        <v>502</v>
      </c>
      <c r="E70" s="29" t="e">
        <f>+#REF!</f>
        <v>#REF!</v>
      </c>
      <c r="F70" s="29" t="e">
        <f>#REF!</f>
        <v>#REF!</v>
      </c>
      <c r="G70" s="29" t="e">
        <f>#REF!</f>
        <v>#REF!</v>
      </c>
      <c r="H70" s="74" t="e">
        <f t="shared" si="3"/>
        <v>#REF!</v>
      </c>
      <c r="I70" s="29" t="e">
        <f>+#REF!</f>
        <v>#REF!</v>
      </c>
    </row>
    <row r="71" spans="2:9" ht="39.950000000000003" customHeight="1">
      <c r="B71" s="27">
        <v>63</v>
      </c>
      <c r="C71" s="183" t="s">
        <v>477</v>
      </c>
      <c r="D71" s="275" t="s">
        <v>503</v>
      </c>
      <c r="E71" s="29" t="e">
        <f>+#REF!</f>
        <v>#REF!</v>
      </c>
      <c r="F71" s="29" t="e">
        <f>#REF!</f>
        <v>#REF!</v>
      </c>
      <c r="G71" s="29" t="e">
        <f>#REF!</f>
        <v>#REF!</v>
      </c>
      <c r="H71" s="74" t="e">
        <f t="shared" si="3"/>
        <v>#REF!</v>
      </c>
      <c r="I71" s="29" t="e">
        <f>+#REF!</f>
        <v>#REF!</v>
      </c>
    </row>
    <row r="72" spans="2:9" ht="39.950000000000003" customHeight="1">
      <c r="B72" s="27">
        <v>64</v>
      </c>
      <c r="C72" s="183" t="s">
        <v>478</v>
      </c>
      <c r="D72" s="275" t="s">
        <v>504</v>
      </c>
      <c r="E72" s="29" t="e">
        <f>+#REF!</f>
        <v>#REF!</v>
      </c>
      <c r="F72" s="29" t="e">
        <f>#REF!</f>
        <v>#REF!</v>
      </c>
      <c r="G72" s="29" t="e">
        <f>#REF!</f>
        <v>#REF!</v>
      </c>
      <c r="H72" s="74" t="e">
        <f t="shared" si="3"/>
        <v>#REF!</v>
      </c>
      <c r="I72" s="29" t="e">
        <f>+#REF!</f>
        <v>#REF!</v>
      </c>
    </row>
    <row r="73" spans="2:9" ht="39.950000000000003" customHeight="1">
      <c r="B73" s="27">
        <v>65</v>
      </c>
      <c r="C73" s="183" t="s">
        <v>479</v>
      </c>
      <c r="D73" s="275" t="s">
        <v>505</v>
      </c>
      <c r="E73" s="29" t="e">
        <f>+#REF!</f>
        <v>#REF!</v>
      </c>
      <c r="F73" s="29" t="e">
        <f>#REF!</f>
        <v>#REF!</v>
      </c>
      <c r="G73" s="29" t="e">
        <f>#REF!</f>
        <v>#REF!</v>
      </c>
      <c r="H73" s="74" t="e">
        <f t="shared" si="3"/>
        <v>#REF!</v>
      </c>
      <c r="I73" s="29" t="e">
        <f>+#REF!</f>
        <v>#REF!</v>
      </c>
    </row>
    <row r="74" spans="2:9" ht="65.099999999999994" customHeight="1">
      <c r="B74" s="27">
        <v>66</v>
      </c>
      <c r="C74" s="183" t="s">
        <v>480</v>
      </c>
      <c r="D74" s="275" t="s">
        <v>506</v>
      </c>
      <c r="E74" s="29" t="e">
        <f>+#REF!</f>
        <v>#REF!</v>
      </c>
      <c r="F74" s="29" t="e">
        <f>#REF!</f>
        <v>#REF!</v>
      </c>
      <c r="G74" s="29" t="e">
        <f>#REF!</f>
        <v>#REF!</v>
      </c>
      <c r="H74" s="74" t="e">
        <f t="shared" si="3"/>
        <v>#REF!</v>
      </c>
      <c r="I74" s="29" t="e">
        <f>+#REF!</f>
        <v>#REF!</v>
      </c>
    </row>
    <row r="75" spans="2:9" ht="65.099999999999994" customHeight="1">
      <c r="B75" s="27">
        <v>67</v>
      </c>
      <c r="C75" s="183" t="s">
        <v>481</v>
      </c>
      <c r="D75" s="275" t="s">
        <v>507</v>
      </c>
      <c r="E75" s="29">
        <f>+'REPARAC. DE URGENCIA 2021'!H6</f>
        <v>4.0500000000000114</v>
      </c>
      <c r="F75" s="29">
        <f>'REPARAC. DE URGENCIA 2021'!G14</f>
        <v>0</v>
      </c>
      <c r="G75" s="29">
        <f>'REPARAC. DE URGENCIA 2021'!H14</f>
        <v>4.05</v>
      </c>
      <c r="H75" s="74">
        <f t="shared" si="3"/>
        <v>1.1546319456101628E-14</v>
      </c>
      <c r="I75" s="29">
        <f>+'REPARAC. DE URGENCIA 2021'!I14</f>
        <v>1.1546319456101628E-14</v>
      </c>
    </row>
    <row r="76" spans="2:9" ht="65.099999999999994" customHeight="1">
      <c r="B76" s="27">
        <v>68</v>
      </c>
      <c r="C76" s="183" t="s">
        <v>483</v>
      </c>
      <c r="D76" s="275" t="s">
        <v>508</v>
      </c>
      <c r="E76" s="29" t="e">
        <f>+#REF!</f>
        <v>#REF!</v>
      </c>
      <c r="F76" s="29" t="e">
        <f>#REF!</f>
        <v>#REF!</v>
      </c>
      <c r="G76" s="29" t="e">
        <f>#REF!</f>
        <v>#REF!</v>
      </c>
      <c r="H76" s="74" t="e">
        <f t="shared" si="3"/>
        <v>#REF!</v>
      </c>
      <c r="I76" s="29" t="e">
        <f>+#REF!</f>
        <v>#REF!</v>
      </c>
    </row>
    <row r="77" spans="2:9" ht="65.099999999999994" customHeight="1">
      <c r="B77" s="27">
        <v>69</v>
      </c>
      <c r="C77" s="183" t="s">
        <v>485</v>
      </c>
      <c r="D77" s="275" t="s">
        <v>509</v>
      </c>
      <c r="E77" s="29" t="e">
        <f>+#REF!</f>
        <v>#REF!</v>
      </c>
      <c r="F77" s="29" t="e">
        <f>#REF!</f>
        <v>#REF!</v>
      </c>
      <c r="G77" s="29" t="e">
        <f>#REF!</f>
        <v>#REF!</v>
      </c>
      <c r="H77" s="74" t="e">
        <f t="shared" si="3"/>
        <v>#REF!</v>
      </c>
      <c r="I77" s="29" t="e">
        <f>+#REF!</f>
        <v>#REF!</v>
      </c>
    </row>
    <row r="78" spans="2:9" ht="65.099999999999994" customHeight="1">
      <c r="B78" s="27">
        <v>70</v>
      </c>
      <c r="C78" s="183" t="s">
        <v>487</v>
      </c>
      <c r="D78" s="275" t="s">
        <v>510</v>
      </c>
      <c r="E78" s="29">
        <f>+'FOM. ACT. AGROPECUARIA 2021'!H6</f>
        <v>353.46999999999997</v>
      </c>
      <c r="F78" s="29">
        <f>'FOM. ACT. AGROPECUARIA 2021'!G14</f>
        <v>0</v>
      </c>
      <c r="G78" s="29">
        <f>'FOM. ACT. AGROPECUARIA 2021'!H14</f>
        <v>0</v>
      </c>
      <c r="H78" s="74">
        <f t="shared" si="3"/>
        <v>353.46999999999997</v>
      </c>
      <c r="I78" s="29">
        <f>+'FOM. ACT. AGROPECUARIA 2021'!I14</f>
        <v>353.46999999999997</v>
      </c>
    </row>
    <row r="79" spans="2:9" ht="39.950000000000003" customHeight="1">
      <c r="B79" s="27">
        <v>71</v>
      </c>
      <c r="C79" s="183" t="s">
        <v>488</v>
      </c>
      <c r="D79" s="275" t="s">
        <v>511</v>
      </c>
      <c r="E79" s="29" t="e">
        <f>+#REF!</f>
        <v>#REF!</v>
      </c>
      <c r="F79" s="29" t="e">
        <f>#REF!</f>
        <v>#REF!</v>
      </c>
      <c r="G79" s="29" t="e">
        <f>#REF!</f>
        <v>#REF!</v>
      </c>
      <c r="H79" s="74" t="e">
        <f t="shared" si="3"/>
        <v>#REF!</v>
      </c>
      <c r="I79" s="29" t="e">
        <f>+#REF!</f>
        <v>#REF!</v>
      </c>
    </row>
    <row r="80" spans="2:9" ht="90" customHeight="1">
      <c r="B80" s="27">
        <v>72</v>
      </c>
      <c r="C80" s="183" t="s">
        <v>490</v>
      </c>
      <c r="D80" s="275" t="s">
        <v>512</v>
      </c>
      <c r="E80" s="29">
        <f>+'PROG. DE BECAS 2021'!H6</f>
        <v>146.52999999999884</v>
      </c>
      <c r="F80" s="29">
        <f>'PROG. DE BECAS 2021'!G18</f>
        <v>0</v>
      </c>
      <c r="G80" s="29">
        <f>'PROG. DE BECAS 2021'!H18</f>
        <v>0</v>
      </c>
      <c r="H80" s="74">
        <f t="shared" si="3"/>
        <v>146.52999999999884</v>
      </c>
      <c r="I80" s="29">
        <f>+'PROG. DE BECAS 2021'!I18</f>
        <v>146.52999999999884</v>
      </c>
    </row>
    <row r="81" spans="2:9" ht="65.099999999999994" customHeight="1">
      <c r="B81" s="27">
        <v>73</v>
      </c>
      <c r="C81" s="183" t="s">
        <v>491</v>
      </c>
      <c r="D81" s="275" t="s">
        <v>513</v>
      </c>
      <c r="E81" s="29">
        <f>+'DECORACIONES NAVIDEÑAS 2021'!H6</f>
        <v>10.310000000000628</v>
      </c>
      <c r="F81" s="29">
        <f>'DECORACIONES NAVIDEÑAS 2021'!G14</f>
        <v>0</v>
      </c>
      <c r="G81" s="29">
        <f>'DECORACIONES NAVIDEÑAS 2021'!H14</f>
        <v>10.31</v>
      </c>
      <c r="H81" s="74">
        <f t="shared" si="3"/>
        <v>6.2705396430828841E-13</v>
      </c>
      <c r="I81" s="29">
        <f>+'DECORACIONES NAVIDEÑAS 2021'!I14</f>
        <v>6.2705396430828841E-13</v>
      </c>
    </row>
    <row r="82" spans="2:9" ht="39.950000000000003" customHeight="1">
      <c r="B82" s="27">
        <v>74</v>
      </c>
      <c r="C82" s="183" t="s">
        <v>493</v>
      </c>
      <c r="D82" s="275" t="s">
        <v>514</v>
      </c>
      <c r="E82" s="29" t="e">
        <f>+#REF!</f>
        <v>#REF!</v>
      </c>
      <c r="F82" s="29" t="e">
        <f>#REF!</f>
        <v>#REF!</v>
      </c>
      <c r="G82" s="29" t="e">
        <f>#REF!</f>
        <v>#REF!</v>
      </c>
      <c r="H82" s="74" t="e">
        <f t="shared" si="3"/>
        <v>#REF!</v>
      </c>
      <c r="I82" s="29" t="e">
        <f>+#REF!</f>
        <v>#REF!</v>
      </c>
    </row>
    <row r="83" spans="2:9" ht="39.950000000000003" customHeight="1">
      <c r="B83" s="27">
        <v>75</v>
      </c>
      <c r="C83" s="183" t="s">
        <v>494</v>
      </c>
      <c r="D83" s="275" t="s">
        <v>515</v>
      </c>
      <c r="E83" s="29" t="e">
        <f>+#REF!</f>
        <v>#REF!</v>
      </c>
      <c r="F83" s="29" t="e">
        <f>#REF!</f>
        <v>#REF!</v>
      </c>
      <c r="G83" s="29" t="e">
        <f>#REF!</f>
        <v>#REF!</v>
      </c>
      <c r="H83" s="74" t="e">
        <f t="shared" si="3"/>
        <v>#REF!</v>
      </c>
      <c r="I83" s="29" t="e">
        <f>+#REF!</f>
        <v>#REF!</v>
      </c>
    </row>
    <row r="84" spans="2:9" ht="39.950000000000003" customHeight="1">
      <c r="B84" s="27">
        <v>76</v>
      </c>
      <c r="C84" s="183" t="s">
        <v>516</v>
      </c>
      <c r="D84" s="275" t="s">
        <v>517</v>
      </c>
      <c r="E84" s="29" t="e">
        <f>+#REF!</f>
        <v>#REF!</v>
      </c>
      <c r="F84" s="29" t="e">
        <f>#REF!</f>
        <v>#REF!</v>
      </c>
      <c r="G84" s="29" t="e">
        <f>#REF!</f>
        <v>#REF!</v>
      </c>
      <c r="H84" s="74" t="e">
        <f>E84+F84-G84</f>
        <v>#REF!</v>
      </c>
      <c r="I84" s="29" t="e">
        <f>+#REF!</f>
        <v>#REF!</v>
      </c>
    </row>
    <row r="85" spans="2:9" ht="39.950000000000003" customHeight="1">
      <c r="B85" s="27">
        <v>77</v>
      </c>
      <c r="C85" s="183" t="s">
        <v>600</v>
      </c>
      <c r="D85" s="275" t="s">
        <v>604</v>
      </c>
      <c r="E85" s="29" t="e">
        <f>+#REF!</f>
        <v>#REF!</v>
      </c>
      <c r="F85" s="29" t="e">
        <f>#REF!</f>
        <v>#REF!</v>
      </c>
      <c r="G85" s="29" t="e">
        <f>#REF!</f>
        <v>#REF!</v>
      </c>
      <c r="H85" s="74" t="e">
        <f t="shared" ref="H85:H90" si="4">E85+F85-G85</f>
        <v>#REF!</v>
      </c>
      <c r="I85" s="29" t="e">
        <f>+#REF!</f>
        <v>#REF!</v>
      </c>
    </row>
    <row r="86" spans="2:9" ht="39.950000000000003" customHeight="1">
      <c r="B86" s="27">
        <v>78</v>
      </c>
      <c r="C86" s="183" t="s">
        <v>595</v>
      </c>
      <c r="D86" s="275" t="s">
        <v>605</v>
      </c>
      <c r="E86" s="29" t="e">
        <f>#REF!</f>
        <v>#REF!</v>
      </c>
      <c r="F86" s="29" t="e">
        <f>#REF!</f>
        <v>#REF!</v>
      </c>
      <c r="G86" s="29" t="e">
        <f>#REF!</f>
        <v>#REF!</v>
      </c>
      <c r="H86" s="74" t="e">
        <f t="shared" si="4"/>
        <v>#REF!</v>
      </c>
      <c r="I86" s="29" t="e">
        <f>#REF!</f>
        <v>#REF!</v>
      </c>
    </row>
    <row r="87" spans="2:9" ht="39.950000000000003" customHeight="1">
      <c r="B87" s="27">
        <v>79</v>
      </c>
      <c r="C87" s="183" t="s">
        <v>601</v>
      </c>
      <c r="D87" s="275" t="s">
        <v>606</v>
      </c>
      <c r="E87" s="29" t="e">
        <f>#REF!</f>
        <v>#REF!</v>
      </c>
      <c r="F87" s="29" t="e">
        <f>#REF!</f>
        <v>#REF!</v>
      </c>
      <c r="G87" s="29" t="e">
        <f>#REF!</f>
        <v>#REF!</v>
      </c>
      <c r="H87" s="74" t="e">
        <f t="shared" si="4"/>
        <v>#REF!</v>
      </c>
      <c r="I87" s="29" t="e">
        <f>#REF!</f>
        <v>#REF!</v>
      </c>
    </row>
    <row r="88" spans="2:9" ht="39.950000000000003" customHeight="1">
      <c r="B88" s="27">
        <v>80</v>
      </c>
      <c r="C88" s="183" t="s">
        <v>599</v>
      </c>
      <c r="D88" s="275" t="s">
        <v>607</v>
      </c>
      <c r="E88" s="29" t="e">
        <f>#REF!</f>
        <v>#REF!</v>
      </c>
      <c r="F88" s="29" t="e">
        <f>#REF!</f>
        <v>#REF!</v>
      </c>
      <c r="G88" s="29" t="e">
        <f>#REF!</f>
        <v>#REF!</v>
      </c>
      <c r="H88" s="74" t="e">
        <f t="shared" si="4"/>
        <v>#REF!</v>
      </c>
      <c r="I88" s="29" t="e">
        <f>#REF!</f>
        <v>#REF!</v>
      </c>
    </row>
    <row r="89" spans="2:9" ht="39.950000000000003" customHeight="1">
      <c r="B89" s="27">
        <v>81</v>
      </c>
      <c r="C89" s="183" t="s">
        <v>602</v>
      </c>
      <c r="D89" s="275" t="s">
        <v>608</v>
      </c>
      <c r="E89" s="29" t="e">
        <f>#REF!</f>
        <v>#REF!</v>
      </c>
      <c r="F89" s="29" t="e">
        <f>#REF!</f>
        <v>#REF!</v>
      </c>
      <c r="G89" s="29" t="e">
        <f>#REF!</f>
        <v>#REF!</v>
      </c>
      <c r="H89" s="74" t="e">
        <f t="shared" si="4"/>
        <v>#REF!</v>
      </c>
      <c r="I89" s="29" t="e">
        <f>#REF!</f>
        <v>#REF!</v>
      </c>
    </row>
    <row r="90" spans="2:9" ht="39.950000000000003" customHeight="1">
      <c r="B90" s="27">
        <v>82</v>
      </c>
      <c r="C90" s="183" t="s">
        <v>603</v>
      </c>
      <c r="D90" s="275" t="s">
        <v>609</v>
      </c>
      <c r="E90" s="29" t="e">
        <f>#REF!</f>
        <v>#REF!</v>
      </c>
      <c r="F90" s="29" t="e">
        <f>#REF!</f>
        <v>#REF!</v>
      </c>
      <c r="G90" s="29" t="e">
        <f>#REF!</f>
        <v>#REF!</v>
      </c>
      <c r="H90" s="74" t="e">
        <f t="shared" si="4"/>
        <v>#REF!</v>
      </c>
      <c r="I90" s="29" t="e">
        <f>#REF!</f>
        <v>#REF!</v>
      </c>
    </row>
    <row r="91" spans="2:9" s="175" customFormat="1" ht="38.25" customHeight="1">
      <c r="B91" s="152"/>
      <c r="C91" s="176"/>
      <c r="D91" s="326" t="s">
        <v>98</v>
      </c>
      <c r="E91" s="177"/>
      <c r="F91" s="177"/>
      <c r="G91" s="177"/>
      <c r="H91" s="178"/>
      <c r="I91" s="177"/>
    </row>
    <row r="92" spans="2:9" ht="24.75" customHeight="1">
      <c r="B92" s="27">
        <v>83</v>
      </c>
      <c r="C92" s="199" t="s">
        <v>114</v>
      </c>
      <c r="D92" s="28" t="s">
        <v>115</v>
      </c>
      <c r="E92" s="29">
        <f>+'13818-PAPSES-AHORRO'!H6</f>
        <v>338.29</v>
      </c>
      <c r="F92" s="29">
        <f>'13818-PAPSES-AHORRO'!G15</f>
        <v>0</v>
      </c>
      <c r="G92" s="29">
        <f>'13818-PAPSES-AHORRO'!H15</f>
        <v>0</v>
      </c>
      <c r="H92" s="74">
        <f>E92+F92-G92</f>
        <v>338.29</v>
      </c>
      <c r="I92" s="29">
        <f>+'13818-PAPSES-AHORRO'!I15</f>
        <v>338.29</v>
      </c>
    </row>
    <row r="93" spans="2:9" s="175" customFormat="1" ht="38.25" customHeight="1">
      <c r="B93" s="152"/>
      <c r="C93" s="632" t="s">
        <v>111</v>
      </c>
      <c r="D93" s="633"/>
      <c r="E93" s="177"/>
      <c r="F93" s="177"/>
      <c r="G93" s="177"/>
      <c r="H93" s="178"/>
      <c r="I93" s="177"/>
    </row>
    <row r="94" spans="2:9" ht="76.5" customHeight="1">
      <c r="B94" s="27">
        <v>84</v>
      </c>
      <c r="C94" s="173" t="s">
        <v>112</v>
      </c>
      <c r="D94" s="28" t="s">
        <v>124</v>
      </c>
      <c r="E94" s="29" t="e">
        <f>+#REF!</f>
        <v>#REF!</v>
      </c>
      <c r="F94" s="29" t="e">
        <f>#REF!</f>
        <v>#REF!</v>
      </c>
      <c r="G94" s="29" t="e">
        <f>#REF!</f>
        <v>#REF!</v>
      </c>
      <c r="H94" s="74" t="e">
        <f>E94+F94-G94</f>
        <v>#REF!</v>
      </c>
      <c r="I94" s="29" t="e">
        <f>+#REF!</f>
        <v>#REF!</v>
      </c>
    </row>
    <row r="95" spans="2:9" ht="76.5" customHeight="1">
      <c r="B95" s="27">
        <v>85</v>
      </c>
      <c r="C95" s="173" t="s">
        <v>299</v>
      </c>
      <c r="D95" s="28" t="s">
        <v>307</v>
      </c>
      <c r="E95" s="29">
        <f>+'EMERG. COVID-19'!H6</f>
        <v>739.33</v>
      </c>
      <c r="F95" s="29">
        <f>'EMERG. COVID-19'!G28</f>
        <v>0</v>
      </c>
      <c r="G95" s="29">
        <f>'EMERG. COVID-19'!H28</f>
        <v>0</v>
      </c>
      <c r="H95" s="74">
        <f>E95+F95-G95</f>
        <v>739.33</v>
      </c>
      <c r="I95" s="29">
        <f>+'EMERG. COVID-19'!I28</f>
        <v>739.33</v>
      </c>
    </row>
    <row r="96" spans="2:9" ht="48.75" customHeight="1">
      <c r="B96" s="27">
        <v>86</v>
      </c>
      <c r="C96" s="386" t="s">
        <v>434</v>
      </c>
      <c r="D96" s="79" t="s">
        <v>435</v>
      </c>
      <c r="E96" s="174">
        <f>+'FONDOS PROPIOS BFA'!H6</f>
        <v>201.47</v>
      </c>
      <c r="F96" s="174">
        <f>'FONDOS PROPIOS BFA'!G161</f>
        <v>0</v>
      </c>
      <c r="G96" s="174">
        <f>'FONDOS PROPIOS BFA'!H161</f>
        <v>0</v>
      </c>
      <c r="H96" s="320">
        <f>E96+F96-G96</f>
        <v>201.47</v>
      </c>
      <c r="I96" s="174">
        <f>+'FONDOS PROPIOS BFA'!I161</f>
        <v>201.47</v>
      </c>
    </row>
    <row r="97" spans="2:12" s="175" customFormat="1" ht="38.25" customHeight="1">
      <c r="B97" s="152"/>
      <c r="C97" s="634" t="s">
        <v>318</v>
      </c>
      <c r="D97" s="635"/>
      <c r="E97" s="177"/>
      <c r="F97" s="177"/>
      <c r="G97" s="177"/>
      <c r="H97" s="178"/>
      <c r="I97" s="177"/>
    </row>
    <row r="98" spans="2:12" ht="76.5" customHeight="1">
      <c r="B98" s="27">
        <v>87</v>
      </c>
      <c r="C98" s="199" t="s">
        <v>320</v>
      </c>
      <c r="D98" s="28" t="s">
        <v>315</v>
      </c>
      <c r="E98" s="29" t="e">
        <f>+#REF!</f>
        <v>#REF!</v>
      </c>
      <c r="F98" s="29" t="e">
        <f>#REF!</f>
        <v>#REF!</v>
      </c>
      <c r="G98" s="29" t="e">
        <f>#REF!</f>
        <v>#REF!</v>
      </c>
      <c r="H98" s="74" t="e">
        <f>E98+F98-G98</f>
        <v>#REF!</v>
      </c>
      <c r="I98" s="29" t="e">
        <f>+#REF!</f>
        <v>#REF!</v>
      </c>
    </row>
    <row r="99" spans="2:12" ht="76.5" customHeight="1">
      <c r="B99" s="27">
        <v>88</v>
      </c>
      <c r="C99" s="199" t="s">
        <v>321</v>
      </c>
      <c r="D99" s="28" t="s">
        <v>316</v>
      </c>
      <c r="E99" s="29" t="e">
        <f>+#REF!</f>
        <v>#REF!</v>
      </c>
      <c r="F99" s="29" t="e">
        <f>#REF!</f>
        <v>#REF!</v>
      </c>
      <c r="G99" s="29" t="e">
        <f>#REF!</f>
        <v>#REF!</v>
      </c>
      <c r="H99" s="74" t="e">
        <f>E99+F99-G99</f>
        <v>#REF!</v>
      </c>
      <c r="I99" s="29" t="e">
        <f>+#REF!</f>
        <v>#REF!</v>
      </c>
    </row>
    <row r="100" spans="2:12" ht="50.1" customHeight="1">
      <c r="B100" s="27">
        <v>89</v>
      </c>
      <c r="C100" s="199" t="s">
        <v>371</v>
      </c>
      <c r="D100" s="28" t="s">
        <v>370</v>
      </c>
      <c r="E100" s="29" t="e">
        <f>+#REF!</f>
        <v>#REF!</v>
      </c>
      <c r="F100" s="29" t="e">
        <f>#REF!</f>
        <v>#REF!</v>
      </c>
      <c r="G100" s="29" t="e">
        <f>#REF!</f>
        <v>#REF!</v>
      </c>
      <c r="H100" s="74" t="e">
        <f>E100+F100-G100</f>
        <v>#REF!</v>
      </c>
      <c r="I100" s="174" t="e">
        <f>+#REF!</f>
        <v>#REF!</v>
      </c>
    </row>
    <row r="101" spans="2:12" ht="27" customHeight="1">
      <c r="B101" s="628" t="s">
        <v>16</v>
      </c>
      <c r="C101" s="628"/>
      <c r="D101" s="628"/>
      <c r="E101" s="57" t="e">
        <f>SUM(E8:E100)</f>
        <v>#REF!</v>
      </c>
      <c r="F101" s="57" t="e">
        <f>SUM(F8:F100)</f>
        <v>#REF!</v>
      </c>
      <c r="G101" s="57" t="e">
        <f>SUM(G8:G100)</f>
        <v>#REF!</v>
      </c>
      <c r="H101" s="57" t="e">
        <f>SUM(H8:H100)</f>
        <v>#REF!</v>
      </c>
      <c r="I101" s="57" t="e">
        <f>SUM(I8:I100)</f>
        <v>#REF!</v>
      </c>
      <c r="L101" s="69"/>
    </row>
    <row r="102" spans="2:12" ht="71.25" customHeight="1">
      <c r="B102" s="19"/>
      <c r="C102" s="19"/>
      <c r="D102" s="19"/>
      <c r="E102" s="19"/>
      <c r="F102" s="19"/>
      <c r="G102" s="19"/>
      <c r="H102" s="75"/>
      <c r="I102" s="19"/>
    </row>
  </sheetData>
  <mergeCells count="7">
    <mergeCell ref="I2:L2"/>
    <mergeCell ref="I3:L3"/>
    <mergeCell ref="B101:D101"/>
    <mergeCell ref="B4:H4"/>
    <mergeCell ref="B5:H5"/>
    <mergeCell ref="C93:D93"/>
    <mergeCell ref="C97:D97"/>
  </mergeCells>
  <printOptions horizontalCentered="1"/>
  <pageMargins left="0.19685039370078741" right="0.19685039370078741" top="0.39370078740157483" bottom="0.39370078740157483" header="0.31496062992125984" footer="0.31496062992125984"/>
  <pageSetup scale="70" orientation="landscape" horizontalDpi="4294967294" verticalDpi="72" r:id="rId1"/>
  <drawing r:id="rId2"/>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tabColor theme="1"/>
  </sheetPr>
  <dimension ref="A1:H63"/>
  <sheetViews>
    <sheetView view="pageBreakPreview" topLeftCell="A47" zoomScale="90" zoomScaleNormal="110" zoomScaleSheetLayoutView="90" workbookViewId="0">
      <selection activeCell="A57" sqref="A57:XFD58"/>
    </sheetView>
  </sheetViews>
  <sheetFormatPr baseColWidth="10" defaultRowHeight="35.1" customHeight="1"/>
  <cols>
    <col min="1" max="1" width="2" style="1" customWidth="1"/>
    <col min="2" max="2" width="4.7109375" style="1" customWidth="1"/>
    <col min="3" max="3" width="24.7109375" style="1" customWidth="1"/>
    <col min="4" max="4" width="99.140625" style="1" customWidth="1"/>
    <col min="5" max="5" width="23.42578125" style="1" customWidth="1"/>
    <col min="6" max="6" width="1.85546875" style="1" customWidth="1"/>
    <col min="7" max="7" width="11.42578125" style="1"/>
    <col min="8" max="8" width="12.7109375" style="1" bestFit="1" customWidth="1"/>
    <col min="9" max="16384" width="11.42578125" style="1"/>
  </cols>
  <sheetData>
    <row r="1" spans="1:6" ht="35.1" customHeight="1">
      <c r="B1"/>
      <c r="C1"/>
      <c r="D1"/>
      <c r="E1"/>
      <c r="F1"/>
    </row>
    <row r="2" spans="1:6" ht="35.1" customHeight="1">
      <c r="B2"/>
      <c r="C2"/>
      <c r="D2"/>
      <c r="E2" s="107"/>
      <c r="F2"/>
    </row>
    <row r="3" spans="1:6" ht="30" customHeight="1">
      <c r="B3"/>
      <c r="C3"/>
      <c r="D3"/>
      <c r="E3" s="108"/>
      <c r="F3"/>
    </row>
    <row r="4" spans="1:6" s="109" customFormat="1" ht="4.5" customHeight="1">
      <c r="B4" s="604"/>
      <c r="C4" s="604"/>
      <c r="D4" s="604"/>
      <c r="E4" s="604"/>
    </row>
    <row r="5" spans="1:6" s="109" customFormat="1" ht="3" customHeight="1">
      <c r="B5" s="110"/>
      <c r="C5" s="110"/>
      <c r="D5" s="110"/>
      <c r="E5" s="110"/>
    </row>
    <row r="6" spans="1:6" s="109" customFormat="1" ht="3" customHeight="1">
      <c r="B6" s="111"/>
      <c r="C6" s="111"/>
      <c r="D6" s="111"/>
      <c r="E6" s="111"/>
    </row>
    <row r="7" spans="1:6" s="109" customFormat="1" ht="3" customHeight="1">
      <c r="B7" s="112"/>
      <c r="C7" s="112"/>
      <c r="D7" s="112"/>
      <c r="E7" s="112"/>
    </row>
    <row r="8" spans="1:6" s="109" customFormat="1" ht="5.25" customHeight="1">
      <c r="B8" s="111"/>
      <c r="C8" s="111"/>
      <c r="D8" s="111"/>
      <c r="E8" s="111"/>
    </row>
    <row r="9" spans="1:6" ht="30.75" customHeight="1">
      <c r="A9" s="1">
        <v>0</v>
      </c>
      <c r="B9" s="605" t="s">
        <v>676</v>
      </c>
      <c r="C9" s="605"/>
      <c r="D9" s="605"/>
      <c r="E9" s="605"/>
      <c r="F9"/>
    </row>
    <row r="10" spans="1:6" ht="45.75" customHeight="1">
      <c r="B10" s="117" t="s">
        <v>55</v>
      </c>
      <c r="C10" s="118" t="s">
        <v>66</v>
      </c>
      <c r="D10" s="119" t="s">
        <v>10</v>
      </c>
      <c r="E10" s="120" t="s">
        <v>15</v>
      </c>
    </row>
    <row r="11" spans="1:6" ht="30" customHeight="1">
      <c r="B11" s="152"/>
      <c r="C11" s="638" t="s">
        <v>73</v>
      </c>
      <c r="D11" s="639"/>
      <c r="E11" s="153"/>
    </row>
    <row r="12" spans="1:6" ht="24.95" customHeight="1">
      <c r="B12" s="244">
        <v>1</v>
      </c>
      <c r="C12" s="245">
        <v>140000407</v>
      </c>
      <c r="D12" s="246" t="s">
        <v>13</v>
      </c>
      <c r="E12" s="151">
        <f>'Fondos Propios'!$I$70</f>
        <v>-57.440000000004829</v>
      </c>
    </row>
    <row r="13" spans="1:6" ht="24.95" customHeight="1">
      <c r="B13" s="244">
        <v>2</v>
      </c>
      <c r="C13" s="249" t="s">
        <v>34</v>
      </c>
      <c r="D13" s="246" t="s">
        <v>14</v>
      </c>
      <c r="E13" s="151">
        <f>'Fodes 75%'!$I$12</f>
        <v>527.38000000000102</v>
      </c>
    </row>
    <row r="14" spans="1:6" ht="24.95" customHeight="1">
      <c r="B14" s="244">
        <v>3</v>
      </c>
      <c r="C14" s="249" t="s">
        <v>36</v>
      </c>
      <c r="D14" s="246" t="s">
        <v>30</v>
      </c>
      <c r="E14" s="151">
        <f>'Fodes 25%'!$I$13</f>
        <v>304.12</v>
      </c>
    </row>
    <row r="15" spans="1:6" ht="24.95" customHeight="1">
      <c r="B15" s="244">
        <v>4</v>
      </c>
      <c r="C15" s="249" t="s">
        <v>39</v>
      </c>
      <c r="D15" s="79" t="s">
        <v>38</v>
      </c>
      <c r="E15" s="151">
        <f>+'Cultura y Deporte'!I11</f>
        <v>0</v>
      </c>
    </row>
    <row r="16" spans="1:6" ht="24.95" customHeight="1">
      <c r="B16" s="244">
        <v>5</v>
      </c>
      <c r="C16" s="249" t="s">
        <v>40</v>
      </c>
      <c r="D16" s="79" t="s">
        <v>56</v>
      </c>
      <c r="E16" s="151">
        <f>+'Retenciones Renta'!I17</f>
        <v>104.11999999999898</v>
      </c>
    </row>
    <row r="17" spans="2:5" ht="39.950000000000003" customHeight="1">
      <c r="B17" s="244">
        <v>6</v>
      </c>
      <c r="C17" s="249" t="s">
        <v>76</v>
      </c>
      <c r="D17" s="79" t="s">
        <v>81</v>
      </c>
      <c r="E17" s="151">
        <f>+EMPRESTITO!I15</f>
        <v>0</v>
      </c>
    </row>
    <row r="18" spans="2:5" ht="39.950000000000003" customHeight="1">
      <c r="B18" s="244">
        <v>7</v>
      </c>
      <c r="C18" s="249" t="s">
        <v>82</v>
      </c>
      <c r="D18" s="79" t="s">
        <v>83</v>
      </c>
      <c r="E18" s="151">
        <f>+'Mejoras S.deAgua'!I18</f>
        <v>2.2000000000000002</v>
      </c>
    </row>
    <row r="19" spans="2:5" ht="42" customHeight="1">
      <c r="B19" s="244">
        <v>8</v>
      </c>
      <c r="C19" s="249" t="s">
        <v>275</v>
      </c>
      <c r="D19" s="188" t="s">
        <v>281</v>
      </c>
      <c r="E19" s="151">
        <f>+'FONDOS EMERGENCIA'!I20</f>
        <v>940.01999999998952</v>
      </c>
    </row>
    <row r="20" spans="2:5" ht="75" customHeight="1">
      <c r="B20" s="244">
        <v>9</v>
      </c>
      <c r="C20" s="249" t="s">
        <v>292</v>
      </c>
      <c r="D20" s="188" t="s">
        <v>282</v>
      </c>
      <c r="E20" s="151">
        <f>+'RECONST. "AMANDA"'!I16</f>
        <v>137.48000000000008</v>
      </c>
    </row>
    <row r="21" spans="2:5" ht="44.25" customHeight="1">
      <c r="B21" s="244">
        <v>10</v>
      </c>
      <c r="C21" s="249" t="s">
        <v>366</v>
      </c>
      <c r="D21" s="79" t="s">
        <v>367</v>
      </c>
      <c r="E21" s="151">
        <f>+'Const. Viviendas'!I17</f>
        <v>497.8</v>
      </c>
    </row>
    <row r="22" spans="2:5" ht="30" customHeight="1">
      <c r="B22" s="244">
        <v>11</v>
      </c>
      <c r="C22" s="249" t="s">
        <v>550</v>
      </c>
      <c r="D22" s="79" t="s">
        <v>551</v>
      </c>
      <c r="E22" s="151">
        <f>+'FODES TRANSFERENCIAS.'!I23</f>
        <v>0</v>
      </c>
    </row>
    <row r="23" spans="2:5" ht="30" customHeight="1">
      <c r="B23" s="244">
        <v>12</v>
      </c>
      <c r="C23" s="249" t="s">
        <v>553</v>
      </c>
      <c r="D23" s="79" t="s">
        <v>552</v>
      </c>
      <c r="E23" s="151">
        <f>+'FODES INVERSION 2%'!I17</f>
        <v>54.449999999982538</v>
      </c>
    </row>
    <row r="24" spans="2:5" ht="30" customHeight="1">
      <c r="B24" s="244">
        <v>13</v>
      </c>
      <c r="C24" s="249" t="s">
        <v>554</v>
      </c>
      <c r="D24" s="79" t="s">
        <v>558</v>
      </c>
      <c r="E24" s="151">
        <f>+'FODES INVERSION (75%)'!I18</f>
        <v>3731.7700000000077</v>
      </c>
    </row>
    <row r="25" spans="2:5" ht="30" customHeight="1">
      <c r="B25" s="244">
        <v>14</v>
      </c>
      <c r="C25" s="249" t="s">
        <v>556</v>
      </c>
      <c r="D25" s="79" t="s">
        <v>559</v>
      </c>
      <c r="E25" s="151">
        <f>'FODES FUNCIONAMIENTO (25%)'!I43</f>
        <v>14254.469999999987</v>
      </c>
    </row>
    <row r="26" spans="2:5" ht="37.5" customHeight="1">
      <c r="B26" s="244">
        <v>15</v>
      </c>
      <c r="C26" s="249" t="s">
        <v>598</v>
      </c>
      <c r="D26" s="79" t="s">
        <v>611</v>
      </c>
      <c r="E26" s="151">
        <f>'La Ceiba B° San Rafael'!I12</f>
        <v>595.48999999999978</v>
      </c>
    </row>
    <row r="27" spans="2:5" ht="30" customHeight="1">
      <c r="B27" s="244">
        <v>16</v>
      </c>
      <c r="C27" s="249" t="s">
        <v>613</v>
      </c>
      <c r="D27" s="79" t="s">
        <v>618</v>
      </c>
      <c r="E27" s="151">
        <f>'FONDOS RETRO. MPAL'!I20</f>
        <v>73.500000000000227</v>
      </c>
    </row>
    <row r="28" spans="2:5" ht="37.5" customHeight="1">
      <c r="B28" s="244">
        <v>17</v>
      </c>
      <c r="C28" s="249" t="s">
        <v>617</v>
      </c>
      <c r="D28" s="79" t="s">
        <v>619</v>
      </c>
      <c r="E28" s="151">
        <f>'FONDOS 5% FIESTA PATRONALES'!I15</f>
        <v>1266.6599999999994</v>
      </c>
    </row>
    <row r="29" spans="2:5" ht="37.5" customHeight="1">
      <c r="B29" s="244">
        <v>18</v>
      </c>
      <c r="C29" s="249" t="s">
        <v>624</v>
      </c>
      <c r="D29" s="79" t="s">
        <v>625</v>
      </c>
      <c r="E29" s="151">
        <f>'CONST. DE CONTENEDORES'!I16</f>
        <v>35.379999999999932</v>
      </c>
    </row>
    <row r="30" spans="2:5" ht="30" customHeight="1">
      <c r="B30" s="152"/>
      <c r="C30" s="610" t="s">
        <v>74</v>
      </c>
      <c r="D30" s="611"/>
      <c r="E30" s="153"/>
    </row>
    <row r="31" spans="2:5" ht="56.1" customHeight="1">
      <c r="B31" s="244">
        <v>19</v>
      </c>
      <c r="C31" s="199" t="s">
        <v>89</v>
      </c>
      <c r="D31" s="79" t="s">
        <v>91</v>
      </c>
      <c r="E31" s="151">
        <f>+'85Q 3356 CORRIENTE'!I12</f>
        <v>16.329999999999998</v>
      </c>
    </row>
    <row r="32" spans="2:5" ht="39.950000000000003" customHeight="1">
      <c r="B32" s="244">
        <v>20</v>
      </c>
      <c r="C32" s="199" t="s">
        <v>90</v>
      </c>
      <c r="D32" s="79" t="s">
        <v>620</v>
      </c>
      <c r="E32" s="151">
        <f>+'85N 3364 CORRIENTE'!I12</f>
        <v>45.87</v>
      </c>
    </row>
    <row r="33" spans="1:5" ht="24.95" customHeight="1">
      <c r="B33" s="244">
        <v>21</v>
      </c>
      <c r="C33" s="199" t="s">
        <v>116</v>
      </c>
      <c r="D33" s="215" t="s">
        <v>118</v>
      </c>
      <c r="E33" s="151">
        <f>+'4204-AT EEP-CORRIENTE'!I27</f>
        <v>2.13</v>
      </c>
    </row>
    <row r="34" spans="1:5" ht="24.95" customHeight="1">
      <c r="B34" s="244">
        <v>22</v>
      </c>
      <c r="C34" s="199" t="s">
        <v>117</v>
      </c>
      <c r="D34" s="215" t="s">
        <v>119</v>
      </c>
      <c r="E34" s="151">
        <f>+'4263-ESP  EEP-CORRIENTE'!I15</f>
        <v>0.45999999999757257</v>
      </c>
    </row>
    <row r="35" spans="1:5" ht="24.95" customHeight="1">
      <c r="B35" s="244">
        <v>23</v>
      </c>
      <c r="C35" s="199" t="s">
        <v>154</v>
      </c>
      <c r="D35" s="275" t="s">
        <v>165</v>
      </c>
      <c r="E35" s="151">
        <f>+'FODES 2%'!I46</f>
        <v>4.3899999999999997</v>
      </c>
    </row>
    <row r="36" spans="1:5" ht="39.950000000000003" customHeight="1">
      <c r="B36" s="244">
        <v>24</v>
      </c>
      <c r="C36" s="199" t="s">
        <v>182</v>
      </c>
      <c r="D36" s="275" t="s">
        <v>186</v>
      </c>
      <c r="E36" s="151">
        <f>+'FONDOS AJENOS-RENTA'!I22</f>
        <v>0.46</v>
      </c>
    </row>
    <row r="37" spans="1:5" ht="24.95" customHeight="1">
      <c r="B37" s="244">
        <v>25</v>
      </c>
      <c r="C37" s="199" t="s">
        <v>204</v>
      </c>
      <c r="D37" s="275" t="s">
        <v>206</v>
      </c>
      <c r="E37" s="151">
        <f>+'FODES 75% HIPOTECARIO'!I34</f>
        <v>320.63999999999697</v>
      </c>
    </row>
    <row r="38" spans="1:5" ht="24.95" customHeight="1">
      <c r="B38" s="244">
        <v>26</v>
      </c>
      <c r="C38" s="199" t="s">
        <v>200</v>
      </c>
      <c r="D38" s="275" t="s">
        <v>205</v>
      </c>
      <c r="E38" s="151">
        <f>+'FODES 25% HIPOTECARIO'!I53</f>
        <v>85.39</v>
      </c>
    </row>
    <row r="39" spans="1:5" ht="30" customHeight="1">
      <c r="B39" s="244">
        <v>27</v>
      </c>
      <c r="C39" s="199" t="s">
        <v>464</v>
      </c>
      <c r="D39" s="215" t="s">
        <v>498</v>
      </c>
      <c r="E39" s="151">
        <f>+'RETENCION IVA 1%'!I36</f>
        <v>0.47000000000002728</v>
      </c>
    </row>
    <row r="40" spans="1:5" ht="39.950000000000003" customHeight="1">
      <c r="B40" s="244">
        <v>28</v>
      </c>
      <c r="C40" s="199" t="s">
        <v>481</v>
      </c>
      <c r="D40" s="215" t="s">
        <v>507</v>
      </c>
      <c r="E40" s="151">
        <f>+'REPARAC. DE URGENCIA 2021'!I14</f>
        <v>1.1546319456101628E-14</v>
      </c>
    </row>
    <row r="41" spans="1:5" s="553" customFormat="1" ht="39.950000000000003" customHeight="1">
      <c r="A41" s="175"/>
      <c r="B41" s="244">
        <v>29</v>
      </c>
      <c r="C41" s="199" t="s">
        <v>487</v>
      </c>
      <c r="D41" s="215" t="s">
        <v>510</v>
      </c>
      <c r="E41" s="151">
        <f>+'FOM. ACT. AGROPECUARIA 2021'!I14</f>
        <v>353.46999999999997</v>
      </c>
    </row>
    <row r="42" spans="1:5" ht="65.099999999999994" customHeight="1">
      <c r="B42" s="244">
        <v>30</v>
      </c>
      <c r="C42" s="199" t="s">
        <v>490</v>
      </c>
      <c r="D42" s="215" t="s">
        <v>512</v>
      </c>
      <c r="E42" s="151">
        <f>+'PROG. DE BECAS 2021'!I18</f>
        <v>146.52999999999884</v>
      </c>
    </row>
    <row r="43" spans="1:5" ht="39.950000000000003" customHeight="1">
      <c r="B43" s="244">
        <v>31</v>
      </c>
      <c r="C43" s="199" t="s">
        <v>491</v>
      </c>
      <c r="D43" s="215" t="s">
        <v>513</v>
      </c>
      <c r="E43" s="151">
        <f>+'DECORACIONES NAVIDEÑAS 2021'!I14</f>
        <v>6.2705396430828841E-13</v>
      </c>
    </row>
    <row r="44" spans="1:5" ht="63" customHeight="1">
      <c r="B44" s="244">
        <v>32</v>
      </c>
      <c r="C44" s="199" t="s">
        <v>626</v>
      </c>
      <c r="D44" s="275" t="s">
        <v>629</v>
      </c>
      <c r="E44" s="151">
        <f>'CONC. DE CALLE LA LOMA'!I13</f>
        <v>0.4699999999959239</v>
      </c>
    </row>
    <row r="45" spans="1:5" ht="63" customHeight="1">
      <c r="B45" s="244">
        <v>33</v>
      </c>
      <c r="C45" s="552" t="s">
        <v>647</v>
      </c>
      <c r="D45" s="275" t="s">
        <v>673</v>
      </c>
      <c r="E45" s="151">
        <f>'CONST. DE ADOQ. EN INTERCECCION'!I16</f>
        <v>10977.680000000015</v>
      </c>
    </row>
    <row r="46" spans="1:5" ht="63" customHeight="1">
      <c r="B46" s="244">
        <v>34</v>
      </c>
      <c r="C46" s="552" t="s">
        <v>646</v>
      </c>
      <c r="D46" s="275" t="s">
        <v>674</v>
      </c>
      <c r="E46" s="151">
        <f>'HOJA DE SAL, GUAQ. Y CHARAMO A.'!I19</f>
        <v>7948.5899999999783</v>
      </c>
    </row>
    <row r="47" spans="1:5" ht="30" customHeight="1">
      <c r="B47" s="152"/>
      <c r="C47" s="610" t="s">
        <v>75</v>
      </c>
      <c r="D47" s="611"/>
      <c r="E47" s="153"/>
    </row>
    <row r="48" spans="1:5" ht="24.95" customHeight="1">
      <c r="B48" s="244">
        <v>35</v>
      </c>
      <c r="C48" s="199" t="s">
        <v>114</v>
      </c>
      <c r="D48" s="215" t="s">
        <v>115</v>
      </c>
      <c r="E48" s="151">
        <f>+'13818-PAPSES-AHORRO'!I15</f>
        <v>338.29</v>
      </c>
    </row>
    <row r="49" spans="2:8" ht="30" customHeight="1">
      <c r="B49" s="152"/>
      <c r="C49" s="638" t="s">
        <v>110</v>
      </c>
      <c r="D49" s="639"/>
      <c r="E49" s="153"/>
    </row>
    <row r="50" spans="2:8" ht="39.950000000000003" customHeight="1">
      <c r="B50" s="244">
        <v>36</v>
      </c>
      <c r="C50" s="199" t="s">
        <v>299</v>
      </c>
      <c r="D50" s="79" t="s">
        <v>307</v>
      </c>
      <c r="E50" s="151">
        <f>+'EMERG. COVID-19'!I28</f>
        <v>739.33</v>
      </c>
    </row>
    <row r="51" spans="2:8" ht="39.950000000000003" customHeight="1">
      <c r="B51" s="244">
        <v>37</v>
      </c>
      <c r="C51" s="199" t="s">
        <v>434</v>
      </c>
      <c r="D51" s="79" t="s">
        <v>435</v>
      </c>
      <c r="E51" s="151">
        <f>+'FONDOS PROPIOS BFA'!I161</f>
        <v>201.47</v>
      </c>
    </row>
    <row r="52" spans="2:8" ht="30" customHeight="1">
      <c r="B52" s="152"/>
      <c r="C52" s="640" t="s">
        <v>317</v>
      </c>
      <c r="D52" s="641"/>
      <c r="E52" s="153"/>
    </row>
    <row r="53" spans="2:8" ht="54.75" customHeight="1">
      <c r="B53" s="27">
        <v>38</v>
      </c>
      <c r="C53" s="199" t="s">
        <v>632</v>
      </c>
      <c r="D53" s="28" t="s">
        <v>637</v>
      </c>
      <c r="E53" s="113">
        <f>'FONDOS PARA EJECUTAR PROYECTOS'!I21</f>
        <v>120473.87</v>
      </c>
    </row>
    <row r="54" spans="2:8" ht="54.75" customHeight="1">
      <c r="B54" s="27">
        <v>39</v>
      </c>
      <c r="C54" s="199" t="s">
        <v>636</v>
      </c>
      <c r="D54" s="28" t="s">
        <v>638</v>
      </c>
      <c r="E54" s="113">
        <f>'[1]CONST.CALLE SECTOR LOS ARG.'!I17</f>
        <v>24997.74</v>
      </c>
    </row>
    <row r="55" spans="2:8" ht="54.75" customHeight="1">
      <c r="B55" s="27">
        <v>40</v>
      </c>
      <c r="C55" s="199" t="s">
        <v>642</v>
      </c>
      <c r="D55" s="28" t="s">
        <v>672</v>
      </c>
      <c r="E55" s="113">
        <f>'CONST.CALLE COL NUEVA PUEBLO V'!I14</f>
        <v>79.999999999998323</v>
      </c>
    </row>
    <row r="56" spans="2:8" ht="54.75" customHeight="1">
      <c r="B56" s="27">
        <v>41</v>
      </c>
      <c r="C56" s="199" t="s">
        <v>651</v>
      </c>
      <c r="D56" s="28" t="s">
        <v>675</v>
      </c>
      <c r="E56" s="113">
        <f>'MEZCLA ASFALTICA'!I17</f>
        <v>1513.2699999999918</v>
      </c>
    </row>
    <row r="57" spans="2:8" ht="30" customHeight="1">
      <c r="B57" s="152"/>
      <c r="C57" s="640" t="s">
        <v>865</v>
      </c>
      <c r="D57" s="641"/>
      <c r="E57" s="153"/>
    </row>
    <row r="58" spans="2:8" ht="54.75" customHeight="1">
      <c r="B58" s="27">
        <v>73</v>
      </c>
      <c r="C58" s="199" t="s">
        <v>866</v>
      </c>
      <c r="D58" s="28" t="s">
        <v>9</v>
      </c>
      <c r="E58" s="113">
        <f>'EMPRESTITO (2)'!I15</f>
        <v>477657.89</v>
      </c>
    </row>
    <row r="59" spans="2:8" ht="30" customHeight="1">
      <c r="B59" s="603" t="s">
        <v>16</v>
      </c>
      <c r="C59" s="603"/>
      <c r="D59" s="603"/>
      <c r="E59" s="156">
        <f>SUM(E12:E58)</f>
        <v>668372.1399999999</v>
      </c>
      <c r="H59" s="69"/>
    </row>
    <row r="60" spans="2:8" ht="63" customHeight="1">
      <c r="B60" s="19"/>
      <c r="C60" s="19"/>
      <c r="D60" s="19"/>
      <c r="E60" s="19"/>
    </row>
    <row r="61" spans="2:8" ht="24" customHeight="1">
      <c r="B61" s="636" t="s">
        <v>589</v>
      </c>
      <c r="C61" s="636"/>
      <c r="D61" s="636"/>
      <c r="E61" s="636"/>
    </row>
    <row r="62" spans="2:8" ht="24" customHeight="1">
      <c r="B62" s="637" t="s">
        <v>594</v>
      </c>
      <c r="C62" s="637"/>
      <c r="D62" s="637"/>
      <c r="E62" s="637"/>
    </row>
    <row r="63" spans="2:8" ht="24" customHeight="1"/>
  </sheetData>
  <mergeCells count="11">
    <mergeCell ref="B61:E61"/>
    <mergeCell ref="B62:E62"/>
    <mergeCell ref="B59:D59"/>
    <mergeCell ref="B9:E9"/>
    <mergeCell ref="B4:E4"/>
    <mergeCell ref="C11:D11"/>
    <mergeCell ref="C30:D30"/>
    <mergeCell ref="C47:D47"/>
    <mergeCell ref="C49:D49"/>
    <mergeCell ref="C52:D52"/>
    <mergeCell ref="C57:D57"/>
  </mergeCells>
  <printOptions horizontalCentered="1"/>
  <pageMargins left="0.59055118110236227" right="0.19685039370078741" top="0.35433070866141736" bottom="0.19685039370078741" header="0.31496062992125984" footer="0.2"/>
  <pageSetup scale="56" orientation="portrait" horizontalDpi="4294967294" verticalDpi="72" r:id="rId1"/>
  <rowBreaks count="1" manualBreakCount="1">
    <brk id="29" max="4" man="1"/>
  </rowBreaks>
  <drawing r:id="rId2"/>
  <legacyDrawing r:id="rId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7">
    <tabColor theme="1" tint="0.34998626667073579"/>
  </sheetPr>
  <dimension ref="A1:P24"/>
  <sheetViews>
    <sheetView topLeftCell="A4" zoomScale="175" zoomScaleNormal="175" zoomScaleSheetLayoutView="145" workbookViewId="0">
      <selection activeCell="F10" sqref="F10"/>
    </sheetView>
  </sheetViews>
  <sheetFormatPr baseColWidth="10" defaultRowHeight="18"/>
  <cols>
    <col min="1" max="1" width="0.42578125" customWidth="1"/>
    <col min="2" max="2" width="9" customWidth="1"/>
    <col min="3" max="3" width="5.5703125" customWidth="1"/>
    <col min="4" max="4" width="6.42578125" customWidth="1"/>
    <col min="5" max="5" width="16.7109375" customWidth="1"/>
    <col min="6" max="6" width="35.28515625" customWidth="1"/>
    <col min="7" max="9" width="11.5703125" customWidth="1"/>
    <col min="10" max="10" width="1.85546875" customWidth="1"/>
    <col min="11" max="12" width="18.5703125" style="86" customWidth="1"/>
    <col min="13" max="13" width="18.28515625" style="194" customWidth="1"/>
    <col min="14" max="14" width="14" style="203" customWidth="1"/>
    <col min="15" max="15" width="11.42578125" style="200"/>
  </cols>
  <sheetData>
    <row r="1" spans="1:16" ht="7.5" customHeight="1">
      <c r="A1" s="7"/>
      <c r="B1" s="7"/>
      <c r="C1" s="7"/>
      <c r="D1" s="7"/>
      <c r="E1" s="7"/>
      <c r="F1" s="7"/>
      <c r="G1" s="7"/>
      <c r="H1" s="7"/>
      <c r="I1" s="7"/>
      <c r="J1" s="7"/>
    </row>
    <row r="2" spans="1:16" ht="30">
      <c r="A2" s="7"/>
      <c r="B2" s="576" t="s">
        <v>9</v>
      </c>
      <c r="C2" s="576"/>
      <c r="D2" s="576"/>
      <c r="E2" s="576"/>
      <c r="F2" s="576"/>
      <c r="G2" s="576"/>
      <c r="H2" s="576"/>
      <c r="I2" s="576"/>
      <c r="J2" s="7"/>
    </row>
    <row r="3" spans="1:16" ht="26.25">
      <c r="A3" s="7"/>
      <c r="B3" s="577" t="s">
        <v>24</v>
      </c>
      <c r="C3" s="577"/>
      <c r="D3" s="577"/>
      <c r="E3" s="577"/>
      <c r="F3" s="577"/>
      <c r="G3" s="577"/>
      <c r="H3" s="577"/>
      <c r="I3" s="577"/>
      <c r="J3" s="7"/>
      <c r="K3" s="322" t="s">
        <v>313</v>
      </c>
      <c r="L3" s="322"/>
      <c r="M3" s="258"/>
    </row>
    <row r="4" spans="1:16" ht="31.5">
      <c r="A4" s="7"/>
      <c r="B4" s="578" t="s">
        <v>656</v>
      </c>
      <c r="C4" s="578"/>
      <c r="D4" s="578"/>
      <c r="E4" s="578"/>
      <c r="F4" s="578"/>
      <c r="G4" s="578"/>
      <c r="H4" s="578"/>
      <c r="I4" s="578"/>
      <c r="J4" s="7"/>
      <c r="K4" s="321" t="s">
        <v>312</v>
      </c>
      <c r="L4" s="521"/>
      <c r="M4" s="258"/>
      <c r="N4" s="264"/>
      <c r="O4" s="265"/>
      <c r="P4" s="266"/>
    </row>
    <row r="5" spans="1:16" ht="90.75" customHeight="1">
      <c r="A5" s="7"/>
      <c r="B5" s="41" t="s">
        <v>32</v>
      </c>
      <c r="C5" s="33"/>
      <c r="D5" s="42"/>
      <c r="E5" s="592" t="s">
        <v>627</v>
      </c>
      <c r="F5" s="592"/>
      <c r="G5" s="621" t="s">
        <v>628</v>
      </c>
      <c r="H5" s="621"/>
      <c r="I5" s="621"/>
      <c r="J5" s="7"/>
      <c r="K5" s="267"/>
      <c r="L5" s="267"/>
      <c r="M5" s="268"/>
      <c r="N5" s="269"/>
      <c r="O5" s="270"/>
      <c r="P5" s="266"/>
    </row>
    <row r="6" spans="1:16" ht="33.75" thickBot="1">
      <c r="A6" s="7"/>
      <c r="B6" s="622" t="s">
        <v>33</v>
      </c>
      <c r="C6" s="622"/>
      <c r="D6" s="622"/>
      <c r="E6" s="273" t="s">
        <v>626</v>
      </c>
      <c r="F6" s="271"/>
      <c r="G6" s="272" t="s">
        <v>8</v>
      </c>
      <c r="H6" s="593">
        <v>0.4699999999959239</v>
      </c>
      <c r="I6" s="593"/>
      <c r="J6" s="7"/>
      <c r="K6" s="86">
        <v>0</v>
      </c>
      <c r="L6" s="86">
        <v>0</v>
      </c>
      <c r="M6" s="195"/>
    </row>
    <row r="7" spans="1:16" ht="21" thickTop="1">
      <c r="A7" s="7"/>
      <c r="B7" s="44" t="s">
        <v>162</v>
      </c>
      <c r="C7" s="33"/>
      <c r="D7" s="33"/>
      <c r="E7" s="33"/>
      <c r="F7" s="193"/>
      <c r="G7" s="619" t="s">
        <v>7</v>
      </c>
      <c r="H7" s="619"/>
      <c r="I7" s="619"/>
      <c r="J7" s="7"/>
      <c r="M7" s="195"/>
    </row>
    <row r="8" spans="1:16" ht="6" customHeight="1" thickBot="1">
      <c r="A8" s="7"/>
      <c r="B8" s="36"/>
      <c r="C8" s="36"/>
      <c r="D8" s="36"/>
      <c r="E8" s="36"/>
      <c r="F8" s="37"/>
      <c r="G8" s="37"/>
      <c r="H8" s="37"/>
      <c r="I8" s="37"/>
      <c r="J8" s="7"/>
      <c r="M8" s="195"/>
    </row>
    <row r="9" spans="1:16" ht="35.25" customHeight="1" thickBot="1">
      <c r="A9" s="7"/>
      <c r="B9" s="60" t="s">
        <v>0</v>
      </c>
      <c r="C9" s="61" t="s">
        <v>1</v>
      </c>
      <c r="D9" s="61" t="s">
        <v>31</v>
      </c>
      <c r="E9" s="67" t="s">
        <v>2</v>
      </c>
      <c r="F9" s="63" t="s">
        <v>3</v>
      </c>
      <c r="G9" s="64" t="s">
        <v>5</v>
      </c>
      <c r="H9" s="64" t="s">
        <v>4</v>
      </c>
      <c r="I9" s="65" t="s">
        <v>6</v>
      </c>
      <c r="J9" s="7"/>
      <c r="K9" s="206" t="s">
        <v>48</v>
      </c>
      <c r="L9" s="206" t="s">
        <v>437</v>
      </c>
      <c r="M9" s="195"/>
    </row>
    <row r="10" spans="1:16" ht="18.75" thickBot="1">
      <c r="A10" s="2"/>
      <c r="B10" s="49">
        <v>44652</v>
      </c>
      <c r="C10" s="16"/>
      <c r="D10" s="17"/>
      <c r="E10" s="10" t="s">
        <v>8</v>
      </c>
      <c r="F10" s="24"/>
      <c r="G10" s="31">
        <v>0</v>
      </c>
      <c r="H10" s="12">
        <v>0</v>
      </c>
      <c r="I10" s="13">
        <f>H6+G10-H10</f>
        <v>0.4699999999959239</v>
      </c>
      <c r="J10" s="2"/>
    </row>
    <row r="11" spans="1:16" s="2" customFormat="1" ht="69" hidden="1" customHeight="1">
      <c r="B11" s="135"/>
      <c r="C11" s="338"/>
      <c r="D11" s="17"/>
      <c r="E11" s="130"/>
      <c r="F11" s="480"/>
      <c r="G11" s="184"/>
      <c r="H11" s="184"/>
      <c r="I11" s="52">
        <f>I10+G11-H11</f>
        <v>0.4699999999959239</v>
      </c>
      <c r="K11" s="128"/>
      <c r="L11" s="531"/>
      <c r="M11" s="128"/>
      <c r="N11" s="84"/>
    </row>
    <row r="12" spans="1:16" s="2" customFormat="1" ht="67.5" hidden="1" customHeight="1" thickBot="1">
      <c r="B12" s="135"/>
      <c r="C12" s="338"/>
      <c r="D12" s="17"/>
      <c r="E12" s="130"/>
      <c r="F12" s="480"/>
      <c r="G12" s="184"/>
      <c r="H12" s="184"/>
      <c r="I12" s="52">
        <f>I11+G12-H12</f>
        <v>0.4699999999959239</v>
      </c>
      <c r="K12" s="128"/>
      <c r="L12" s="531"/>
      <c r="M12" s="128"/>
      <c r="N12" s="84"/>
    </row>
    <row r="13" spans="1:16" ht="24.75" customHeight="1" thickBot="1">
      <c r="A13" s="7"/>
      <c r="B13" s="575" t="s">
        <v>11</v>
      </c>
      <c r="C13" s="575"/>
      <c r="D13" s="575"/>
      <c r="E13" s="575"/>
      <c r="F13" s="575"/>
      <c r="G13" s="80">
        <f>SUM(G10:G11)</f>
        <v>0</v>
      </c>
      <c r="H13" s="80">
        <f>SUM(H10:H12)</f>
        <v>0</v>
      </c>
      <c r="I13" s="80">
        <f>I12</f>
        <v>0.4699999999959239</v>
      </c>
      <c r="J13" s="7"/>
      <c r="K13" s="89">
        <f>SUM(K10:K10)</f>
        <v>0</v>
      </c>
      <c r="L13" s="89">
        <f>SUM(L11:L11)</f>
        <v>0</v>
      </c>
    </row>
    <row r="14" spans="1:16" ht="16.5" customHeight="1">
      <c r="A14" s="7"/>
      <c r="B14" s="7"/>
      <c r="C14" s="7"/>
      <c r="D14" s="7"/>
      <c r="E14" s="7"/>
      <c r="F14" s="7"/>
      <c r="G14" s="7"/>
      <c r="H14" s="7"/>
      <c r="I14" s="7"/>
      <c r="J14" s="7"/>
    </row>
    <row r="15" spans="1:16" s="473" customFormat="1" ht="52.5" customHeight="1">
      <c r="A15" s="8"/>
      <c r="B15" s="8"/>
      <c r="C15" s="8"/>
      <c r="D15" s="8" t="s">
        <v>592</v>
      </c>
      <c r="E15" s="8"/>
      <c r="F15" s="8"/>
      <c r="G15" s="8" t="s">
        <v>593</v>
      </c>
      <c r="H15" s="8"/>
      <c r="I15" s="8"/>
      <c r="J15" s="8"/>
      <c r="K15" s="471"/>
      <c r="L15" s="471"/>
      <c r="M15" s="472"/>
    </row>
    <row r="16" spans="1:16" s="194" customFormat="1" ht="16.5" customHeight="1">
      <c r="A16" s="470"/>
      <c r="B16" s="470"/>
      <c r="C16" s="470"/>
      <c r="D16" s="470" t="s">
        <v>589</v>
      </c>
      <c r="E16" s="470"/>
      <c r="F16" s="470"/>
      <c r="G16" s="470" t="s">
        <v>103</v>
      </c>
      <c r="H16" s="470"/>
      <c r="I16" s="470"/>
      <c r="J16" s="470"/>
      <c r="K16" s="403"/>
      <c r="L16" s="403"/>
      <c r="M16" s="408"/>
    </row>
    <row r="17" spans="1:15" ht="16.5" customHeight="1">
      <c r="A17" s="7"/>
      <c r="B17" s="7"/>
      <c r="C17" s="7"/>
      <c r="D17" s="7" t="s">
        <v>591</v>
      </c>
      <c r="E17" s="7"/>
      <c r="F17" s="7"/>
      <c r="G17" s="7" t="s">
        <v>590</v>
      </c>
      <c r="H17" s="7"/>
      <c r="I17" s="7"/>
      <c r="J17" s="7"/>
      <c r="K17" s="403"/>
      <c r="L17" s="403"/>
      <c r="M17" s="408"/>
      <c r="N17"/>
      <c r="O17"/>
    </row>
    <row r="18" spans="1:15" ht="36" customHeight="1">
      <c r="A18" s="7"/>
      <c r="B18" s="7"/>
      <c r="C18" s="7"/>
      <c r="D18" s="7"/>
      <c r="E18" s="7"/>
      <c r="F18" s="7"/>
      <c r="G18" s="7"/>
      <c r="H18" s="7"/>
      <c r="I18" s="7"/>
      <c r="J18" s="7"/>
    </row>
    <row r="19" spans="1:15">
      <c r="A19" s="7"/>
      <c r="B19" s="7"/>
      <c r="C19" s="7"/>
      <c r="D19" s="7"/>
      <c r="E19" s="7"/>
      <c r="F19" s="7"/>
      <c r="G19" s="7"/>
      <c r="H19" s="7"/>
      <c r="I19" s="7"/>
      <c r="J19" s="7"/>
    </row>
    <row r="20" spans="1:15">
      <c r="A20" s="7"/>
      <c r="B20" s="20"/>
      <c r="C20" s="20"/>
      <c r="D20" s="20"/>
      <c r="E20" s="20"/>
      <c r="F20" s="20"/>
      <c r="G20" s="20"/>
      <c r="H20" s="20"/>
      <c r="I20" s="20"/>
      <c r="J20" s="7"/>
    </row>
    <row r="21" spans="1:15">
      <c r="A21" s="7"/>
      <c r="B21" s="7"/>
      <c r="C21" s="7"/>
      <c r="D21" s="7"/>
      <c r="E21" s="7"/>
      <c r="F21" s="21"/>
      <c r="G21" s="7"/>
      <c r="H21" s="7"/>
      <c r="I21" s="7"/>
      <c r="J21" s="7"/>
      <c r="M21" s="194">
        <v>591.75</v>
      </c>
    </row>
    <row r="22" spans="1:15">
      <c r="A22" s="7"/>
      <c r="B22" s="7"/>
      <c r="C22" s="7"/>
      <c r="D22" s="7"/>
      <c r="E22" s="7"/>
      <c r="F22" s="7"/>
      <c r="G22" s="7"/>
      <c r="H22" s="7"/>
      <c r="I22" s="7"/>
      <c r="J22" s="7"/>
      <c r="M22" s="197">
        <f>+M21-I13</f>
        <v>591.28000000000407</v>
      </c>
    </row>
    <row r="23" spans="1:15">
      <c r="A23" s="7"/>
      <c r="B23" s="7"/>
      <c r="C23" s="7"/>
      <c r="D23" s="7"/>
      <c r="E23" s="7"/>
      <c r="F23" s="7"/>
      <c r="G23" s="7"/>
      <c r="H23" s="7"/>
      <c r="I23" s="7"/>
      <c r="J23" s="7"/>
    </row>
    <row r="24" spans="1:15" s="86" customFormat="1">
      <c r="A24" s="7"/>
      <c r="B24" s="7"/>
      <c r="C24" s="7"/>
      <c r="D24" s="7"/>
      <c r="E24" s="7"/>
      <c r="F24" s="7"/>
      <c r="G24" s="7"/>
      <c r="H24" s="7"/>
      <c r="I24" s="7"/>
      <c r="J24" s="7"/>
      <c r="M24" s="194"/>
      <c r="N24" s="205"/>
      <c r="O24" s="202"/>
    </row>
  </sheetData>
  <mergeCells count="9">
    <mergeCell ref="G7:I7"/>
    <mergeCell ref="B13:F13"/>
    <mergeCell ref="B2:I2"/>
    <mergeCell ref="B3:I3"/>
    <mergeCell ref="B4:I4"/>
    <mergeCell ref="E5:F5"/>
    <mergeCell ref="G5:I5"/>
    <mergeCell ref="B6:D6"/>
    <mergeCell ref="H6:I6"/>
  </mergeCells>
  <printOptions horizontalCentered="1"/>
  <pageMargins left="0.59055118110236227" right="0.19685039370078741" top="0.53" bottom="0.19685039370078741" header="0.31496062992125984" footer="0.31496062992125984"/>
  <pageSetup scale="90" orientation="portrait" horizontalDpi="4294967294" verticalDpi="72" r:id="rId1"/>
  <drawing r:id="rId2"/>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M33"/>
  <sheetViews>
    <sheetView topLeftCell="A16" zoomScale="145" zoomScaleNormal="145" zoomScaleSheetLayoutView="145" workbookViewId="0">
      <selection activeCell="F13" sqref="F13"/>
    </sheetView>
  </sheetViews>
  <sheetFormatPr baseColWidth="10" defaultRowHeight="18"/>
  <cols>
    <col min="1" max="1" width="0.42578125" customWidth="1"/>
    <col min="2" max="2" width="9" customWidth="1"/>
    <col min="3" max="3" width="5.5703125" customWidth="1"/>
    <col min="4" max="4" width="6.42578125" customWidth="1"/>
    <col min="5" max="5" width="19.140625" customWidth="1"/>
    <col min="6" max="6" width="35.28515625" customWidth="1"/>
    <col min="7" max="7" width="12.5703125" customWidth="1"/>
    <col min="8" max="8" width="12" customWidth="1"/>
    <col min="9" max="9" width="12.7109375" customWidth="1"/>
    <col min="10" max="10" width="1.85546875" customWidth="1"/>
    <col min="11" max="11" width="15.85546875" style="86" customWidth="1"/>
  </cols>
  <sheetData>
    <row r="1" spans="1:13" ht="7.5" customHeight="1">
      <c r="A1" s="7"/>
      <c r="B1" s="7"/>
      <c r="C1" s="7"/>
      <c r="D1" s="7"/>
      <c r="E1" s="7"/>
      <c r="F1" s="7"/>
      <c r="G1" s="7"/>
      <c r="H1" s="7"/>
      <c r="I1" s="7"/>
      <c r="J1" s="7"/>
    </row>
    <row r="2" spans="1:13" ht="30">
      <c r="A2" s="7"/>
      <c r="B2" s="576" t="s">
        <v>9</v>
      </c>
      <c r="C2" s="576"/>
      <c r="D2" s="576"/>
      <c r="E2" s="576"/>
      <c r="F2" s="576"/>
      <c r="G2" s="576"/>
      <c r="H2" s="576"/>
      <c r="I2" s="576"/>
      <c r="J2" s="7"/>
    </row>
    <row r="3" spans="1:13" ht="26.25">
      <c r="A3" s="7"/>
      <c r="B3" s="577" t="s">
        <v>24</v>
      </c>
      <c r="C3" s="577"/>
      <c r="D3" s="577"/>
      <c r="E3" s="577"/>
      <c r="F3" s="577"/>
      <c r="G3" s="577"/>
      <c r="H3" s="577"/>
      <c r="I3" s="577"/>
      <c r="J3" s="7"/>
    </row>
    <row r="4" spans="1:13" ht="27.75">
      <c r="A4" s="7"/>
      <c r="B4" s="578" t="s">
        <v>656</v>
      </c>
      <c r="C4" s="578"/>
      <c r="D4" s="578"/>
      <c r="E4" s="578"/>
      <c r="F4" s="578"/>
      <c r="G4" s="578"/>
      <c r="H4" s="578"/>
      <c r="I4" s="578"/>
      <c r="J4" s="7"/>
    </row>
    <row r="5" spans="1:13" ht="79.5" customHeight="1">
      <c r="A5" s="7"/>
      <c r="B5" s="41" t="s">
        <v>32</v>
      </c>
      <c r="C5" s="33"/>
      <c r="D5" s="42"/>
      <c r="E5" s="579" t="s">
        <v>9</v>
      </c>
      <c r="F5" s="579"/>
      <c r="G5" s="600" t="s">
        <v>80</v>
      </c>
      <c r="H5" s="600"/>
      <c r="I5" s="600"/>
      <c r="J5" s="7"/>
    </row>
    <row r="6" spans="1:13" ht="21" thickBot="1">
      <c r="A6" s="7"/>
      <c r="B6" s="40" t="s">
        <v>33</v>
      </c>
      <c r="C6" s="33"/>
      <c r="D6" s="43" t="s">
        <v>864</v>
      </c>
      <c r="E6" s="90"/>
      <c r="F6" s="597" t="s">
        <v>8</v>
      </c>
      <c r="G6" s="597"/>
      <c r="H6" s="581">
        <v>781677.48</v>
      </c>
      <c r="I6" s="581"/>
      <c r="J6" s="94"/>
      <c r="K6" s="378">
        <v>43706.68</v>
      </c>
      <c r="L6" s="53"/>
    </row>
    <row r="7" spans="1:13" ht="21" thickTop="1">
      <c r="A7" s="7"/>
      <c r="B7" s="44" t="s">
        <v>28</v>
      </c>
      <c r="C7" s="33"/>
      <c r="D7" s="33"/>
      <c r="E7" s="33"/>
      <c r="F7" s="587" t="s">
        <v>7</v>
      </c>
      <c r="G7" s="587"/>
      <c r="H7" s="587"/>
      <c r="I7" s="587"/>
      <c r="J7" s="7"/>
    </row>
    <row r="8" spans="1:13" ht="6" customHeight="1" thickBot="1">
      <c r="A8" s="7"/>
      <c r="B8" s="36"/>
      <c r="C8" s="36"/>
      <c r="D8" s="36"/>
      <c r="E8" s="36"/>
      <c r="F8" s="37"/>
      <c r="G8" s="37"/>
      <c r="H8" s="37"/>
      <c r="I8" s="37"/>
      <c r="J8" s="7"/>
    </row>
    <row r="9" spans="1:13" ht="35.25" customHeight="1" thickBot="1">
      <c r="A9" s="7"/>
      <c r="B9" s="60" t="s">
        <v>0</v>
      </c>
      <c r="C9" s="61" t="s">
        <v>1</v>
      </c>
      <c r="D9" s="61" t="s">
        <v>31</v>
      </c>
      <c r="E9" s="67" t="s">
        <v>2</v>
      </c>
      <c r="F9" s="63" t="s">
        <v>3</v>
      </c>
      <c r="G9" s="64" t="s">
        <v>5</v>
      </c>
      <c r="H9" s="64" t="s">
        <v>4</v>
      </c>
      <c r="I9" s="65" t="s">
        <v>6</v>
      </c>
      <c r="J9" s="7"/>
      <c r="K9" s="87" t="s">
        <v>48</v>
      </c>
    </row>
    <row r="10" spans="1:13">
      <c r="A10" s="2"/>
      <c r="B10" s="9">
        <v>44652</v>
      </c>
      <c r="C10" s="16"/>
      <c r="D10" s="17"/>
      <c r="E10" s="10" t="s">
        <v>8</v>
      </c>
      <c r="F10" s="24"/>
      <c r="G10" s="31">
        <v>0</v>
      </c>
      <c r="H10" s="12">
        <v>0</v>
      </c>
      <c r="I10" s="13">
        <f>H6+G10-H10</f>
        <v>781677.48</v>
      </c>
      <c r="J10" s="2"/>
    </row>
    <row r="11" spans="1:13" s="48" customFormat="1" ht="68.25" customHeight="1">
      <c r="B11" s="49">
        <v>44657</v>
      </c>
      <c r="C11" s="47"/>
      <c r="D11" s="47"/>
      <c r="E11" s="82" t="s">
        <v>23</v>
      </c>
      <c r="F11" s="91" t="s">
        <v>868</v>
      </c>
      <c r="G11" s="46">
        <v>0</v>
      </c>
      <c r="H11" s="26">
        <v>132220.85</v>
      </c>
      <c r="I11" s="52">
        <f>I10+G11-H11</f>
        <v>649456.63</v>
      </c>
      <c r="K11" s="100"/>
      <c r="L11" s="144"/>
      <c r="M11" s="144"/>
    </row>
    <row r="12" spans="1:13" s="48" customFormat="1" ht="66.75" customHeight="1">
      <c r="B12" s="49">
        <v>44657</v>
      </c>
      <c r="C12" s="47"/>
      <c r="D12" s="47"/>
      <c r="E12" s="82" t="s">
        <v>23</v>
      </c>
      <c r="F12" s="91" t="s">
        <v>868</v>
      </c>
      <c r="G12" s="46">
        <v>0</v>
      </c>
      <c r="H12" s="114">
        <v>116720</v>
      </c>
      <c r="I12" s="52">
        <f t="shared" ref="I12:I14" si="0">I11+G12-H12</f>
        <v>532736.63</v>
      </c>
      <c r="K12" s="100"/>
      <c r="L12" s="144"/>
      <c r="M12" s="144"/>
    </row>
    <row r="13" spans="1:13" s="48" customFormat="1" ht="66.75" customHeight="1">
      <c r="B13" s="49">
        <v>44657</v>
      </c>
      <c r="C13" s="47"/>
      <c r="D13" s="47"/>
      <c r="E13" s="82" t="s">
        <v>23</v>
      </c>
      <c r="F13" s="91" t="s">
        <v>868</v>
      </c>
      <c r="G13" s="46">
        <v>0</v>
      </c>
      <c r="H13" s="26">
        <v>44000</v>
      </c>
      <c r="I13" s="52">
        <f t="shared" si="0"/>
        <v>488736.63</v>
      </c>
      <c r="K13" s="100"/>
      <c r="L13" s="144"/>
      <c r="M13" s="144"/>
    </row>
    <row r="14" spans="1:13" ht="66.75" customHeight="1" thickBot="1">
      <c r="A14" s="2"/>
      <c r="B14" s="49">
        <v>44657</v>
      </c>
      <c r="C14" s="47"/>
      <c r="D14" s="18"/>
      <c r="E14" s="82" t="s">
        <v>23</v>
      </c>
      <c r="F14" s="91" t="s">
        <v>868</v>
      </c>
      <c r="G14" s="14">
        <v>0</v>
      </c>
      <c r="H14" s="15">
        <v>11078.74</v>
      </c>
      <c r="I14" s="52">
        <f t="shared" si="0"/>
        <v>477657.89</v>
      </c>
      <c r="J14" s="2"/>
    </row>
    <row r="15" spans="1:13" ht="24.75" customHeight="1" thickBot="1">
      <c r="A15" s="7"/>
      <c r="B15" s="575" t="s">
        <v>11</v>
      </c>
      <c r="C15" s="575"/>
      <c r="D15" s="575"/>
      <c r="E15" s="575"/>
      <c r="F15" s="575"/>
      <c r="G15" s="80">
        <f>SUM(G10:G14)</f>
        <v>0</v>
      </c>
      <c r="H15" s="80">
        <f>SUM(H10:H14)</f>
        <v>304019.58999999997</v>
      </c>
      <c r="I15" s="80">
        <f>+I14</f>
        <v>477657.89</v>
      </c>
      <c r="J15" s="7"/>
      <c r="K15" s="89">
        <f>SUM(K10:K14)</f>
        <v>0</v>
      </c>
    </row>
    <row r="16" spans="1:13" s="86" customFormat="1" ht="16.5" customHeight="1">
      <c r="A16" s="7"/>
      <c r="B16" s="7"/>
      <c r="C16" s="7"/>
      <c r="D16" s="7"/>
      <c r="E16" s="7"/>
      <c r="F16" s="7"/>
      <c r="G16" s="7"/>
      <c r="H16" s="7"/>
      <c r="I16" s="7"/>
      <c r="J16" s="7"/>
    </row>
    <row r="17" spans="1:12" s="473" customFormat="1" ht="52.5" customHeight="1">
      <c r="A17" s="8"/>
      <c r="B17" s="8"/>
      <c r="C17" s="8"/>
      <c r="D17" s="8" t="s">
        <v>592</v>
      </c>
      <c r="E17" s="8"/>
      <c r="F17" s="8"/>
      <c r="G17" s="8" t="s">
        <v>593</v>
      </c>
      <c r="H17" s="8"/>
      <c r="I17" s="8"/>
      <c r="J17" s="8"/>
      <c r="K17" s="471"/>
      <c r="L17" s="472"/>
    </row>
    <row r="18" spans="1:12" s="194" customFormat="1" ht="16.5" customHeight="1">
      <c r="A18" s="470"/>
      <c r="B18" s="470"/>
      <c r="C18" s="470"/>
      <c r="D18" s="470" t="s">
        <v>589</v>
      </c>
      <c r="E18" s="470"/>
      <c r="F18" s="470"/>
      <c r="G18" s="470" t="s">
        <v>103</v>
      </c>
      <c r="H18" s="470"/>
      <c r="I18" s="470"/>
      <c r="J18" s="470"/>
      <c r="K18" s="403"/>
      <c r="L18" s="408"/>
    </row>
    <row r="19" spans="1:12" ht="16.5" customHeight="1">
      <c r="A19" s="7"/>
      <c r="B19" s="7"/>
      <c r="C19" s="7"/>
      <c r="D19" s="7" t="s">
        <v>591</v>
      </c>
      <c r="E19" s="7"/>
      <c r="F19" s="7"/>
      <c r="G19" s="7" t="s">
        <v>590</v>
      </c>
      <c r="H19" s="7"/>
      <c r="I19" s="7"/>
      <c r="J19" s="7"/>
      <c r="K19" s="403"/>
      <c r="L19" s="408"/>
    </row>
    <row r="20" spans="1:12" s="86" customFormat="1" ht="36" customHeight="1">
      <c r="A20" s="7"/>
      <c r="B20" s="7"/>
      <c r="C20" s="7"/>
      <c r="D20" s="7"/>
      <c r="E20" s="7"/>
      <c r="F20" s="7"/>
      <c r="G20" s="7"/>
      <c r="H20" s="7"/>
      <c r="I20" s="7"/>
      <c r="J20" s="7"/>
    </row>
    <row r="21" spans="1:12" s="86" customFormat="1">
      <c r="A21" s="7"/>
      <c r="B21" s="7"/>
      <c r="C21" s="7"/>
      <c r="D21" s="7"/>
      <c r="E21" s="7"/>
      <c r="F21" s="7"/>
      <c r="G21" s="7"/>
      <c r="H21" s="7"/>
      <c r="I21" s="7"/>
      <c r="J21" s="7"/>
    </row>
    <row r="22" spans="1:12" s="86" customFormat="1">
      <c r="A22" s="7"/>
      <c r="B22" s="20"/>
      <c r="C22" s="20"/>
      <c r="D22" s="20"/>
      <c r="E22" s="20"/>
      <c r="F22" s="20"/>
      <c r="G22" s="20"/>
      <c r="H22" s="20"/>
      <c r="I22" s="20"/>
      <c r="J22" s="7"/>
    </row>
    <row r="23" spans="1:12" s="86" customFormat="1">
      <c r="A23" s="7"/>
      <c r="B23" s="7"/>
      <c r="C23" s="7"/>
      <c r="D23" s="7"/>
      <c r="E23" s="7"/>
      <c r="F23" s="21"/>
      <c r="G23" s="7"/>
      <c r="H23" s="7"/>
      <c r="I23" s="7"/>
      <c r="J23" s="7"/>
    </row>
    <row r="24" spans="1:12" s="86" customFormat="1">
      <c r="A24" s="7"/>
      <c r="B24" s="7"/>
      <c r="C24" s="7"/>
      <c r="D24" s="7"/>
      <c r="E24" s="7"/>
      <c r="F24" s="7"/>
      <c r="G24" s="7"/>
      <c r="H24" s="7"/>
      <c r="I24" s="7"/>
      <c r="J24" s="7"/>
    </row>
    <row r="25" spans="1:12" s="86" customFormat="1">
      <c r="A25" s="7"/>
      <c r="B25" s="7"/>
      <c r="C25" s="7"/>
      <c r="D25" s="7"/>
      <c r="E25" s="83" t="s">
        <v>536</v>
      </c>
      <c r="F25" s="7"/>
      <c r="G25" s="7"/>
      <c r="H25" s="7"/>
      <c r="I25" s="7"/>
      <c r="J25" s="7"/>
    </row>
    <row r="26" spans="1:12" s="86" customFormat="1">
      <c r="A26" s="7"/>
      <c r="B26" s="7"/>
      <c r="C26" s="7"/>
      <c r="D26" s="7"/>
      <c r="E26" s="436">
        <v>6269.91</v>
      </c>
      <c r="F26" s="7" t="s">
        <v>537</v>
      </c>
      <c r="G26" s="7"/>
      <c r="H26" s="7"/>
      <c r="I26" s="7"/>
      <c r="J26" s="7"/>
    </row>
    <row r="27" spans="1:12" s="86" customFormat="1">
      <c r="A27"/>
      <c r="B27"/>
      <c r="C27"/>
      <c r="D27"/>
      <c r="E27" s="436">
        <v>5560.84</v>
      </c>
      <c r="F27" s="7" t="s">
        <v>538</v>
      </c>
      <c r="G27"/>
      <c r="H27"/>
      <c r="I27"/>
      <c r="J27"/>
    </row>
    <row r="28" spans="1:12" s="86" customFormat="1">
      <c r="A28"/>
      <c r="B28"/>
      <c r="C28"/>
      <c r="D28"/>
      <c r="E28" s="436">
        <v>3242.22</v>
      </c>
      <c r="F28" s="7" t="s">
        <v>539</v>
      </c>
      <c r="G28"/>
      <c r="H28"/>
      <c r="I28"/>
      <c r="J28"/>
    </row>
    <row r="29" spans="1:12" s="86" customFormat="1">
      <c r="A29"/>
      <c r="B29"/>
      <c r="C29"/>
      <c r="D29"/>
      <c r="E29" s="437">
        <f>SUM(E26:E28)</f>
        <v>15072.97</v>
      </c>
      <c r="F29" s="7" t="s">
        <v>540</v>
      </c>
      <c r="G29"/>
      <c r="H29"/>
      <c r="I29"/>
      <c r="J29"/>
    </row>
    <row r="30" spans="1:12" s="86" customFormat="1">
      <c r="A30"/>
      <c r="B30"/>
      <c r="C30"/>
      <c r="D30"/>
      <c r="E30" s="436">
        <v>7198.44</v>
      </c>
      <c r="F30" s="7" t="s">
        <v>541</v>
      </c>
      <c r="G30"/>
      <c r="H30"/>
      <c r="I30"/>
      <c r="J30"/>
    </row>
    <row r="32" spans="1:12">
      <c r="E32" s="438">
        <v>43706.68</v>
      </c>
    </row>
    <row r="33" spans="5:5">
      <c r="E33" s="438">
        <f>+E32-E29-E30</f>
        <v>21435.27</v>
      </c>
    </row>
  </sheetData>
  <mergeCells count="9">
    <mergeCell ref="F7:I7"/>
    <mergeCell ref="B15:F15"/>
    <mergeCell ref="B2:I2"/>
    <mergeCell ref="B3:I3"/>
    <mergeCell ref="B4:I4"/>
    <mergeCell ref="E5:F5"/>
    <mergeCell ref="G5:I5"/>
    <mergeCell ref="F6:G6"/>
    <mergeCell ref="H6:I6"/>
  </mergeCells>
  <printOptions horizontalCentered="1"/>
  <pageMargins left="0.59055118110236227" right="0.19685039370078741" top="0.39370078740157483" bottom="0.19685039370078741" header="0.31496062992125984" footer="0.31496062992125984"/>
  <pageSetup scale="90" orientation="portrait" horizontalDpi="4294967294" verticalDpi="72" r:id="rId1"/>
  <drawing r:id="rId2"/>
  <legacyDrawing r:id="rId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0">
    <tabColor rgb="FFFF0000"/>
  </sheetPr>
  <dimension ref="A1:P32"/>
  <sheetViews>
    <sheetView view="pageBreakPreview" topLeftCell="A7" zoomScale="145" zoomScaleNormal="175" zoomScaleSheetLayoutView="145" workbookViewId="0">
      <selection activeCell="E14" sqref="E14"/>
    </sheetView>
  </sheetViews>
  <sheetFormatPr baseColWidth="10" defaultRowHeight="18"/>
  <cols>
    <col min="1" max="1" width="0.42578125" customWidth="1"/>
    <col min="2" max="2" width="9" customWidth="1"/>
    <col min="3" max="3" width="5.5703125" customWidth="1"/>
    <col min="4" max="4" width="6.42578125" customWidth="1"/>
    <col min="5" max="5" width="16.7109375" customWidth="1"/>
    <col min="6" max="6" width="35.28515625" customWidth="1"/>
    <col min="7" max="9" width="12.85546875" customWidth="1"/>
    <col min="10" max="10" width="1.85546875" customWidth="1"/>
    <col min="11" max="12" width="18.5703125" style="86" customWidth="1"/>
    <col min="13" max="13" width="18.28515625" style="194" customWidth="1"/>
    <col min="14" max="14" width="14" style="203" customWidth="1"/>
    <col min="15" max="15" width="11.42578125" style="200"/>
  </cols>
  <sheetData>
    <row r="1" spans="1:16" ht="7.5" customHeight="1">
      <c r="A1" s="7"/>
      <c r="B1" s="7"/>
      <c r="C1" s="7"/>
      <c r="D1" s="7"/>
      <c r="E1" s="7"/>
      <c r="F1" s="7"/>
      <c r="G1" s="7"/>
      <c r="H1" s="7"/>
      <c r="I1" s="7"/>
      <c r="J1" s="7"/>
    </row>
    <row r="2" spans="1:16" ht="30">
      <c r="A2" s="7"/>
      <c r="B2" s="576" t="s">
        <v>9</v>
      </c>
      <c r="C2" s="576"/>
      <c r="D2" s="576"/>
      <c r="E2" s="576"/>
      <c r="F2" s="576"/>
      <c r="G2" s="576"/>
      <c r="H2" s="576"/>
      <c r="I2" s="576"/>
      <c r="J2" s="7"/>
    </row>
    <row r="3" spans="1:16" ht="26.25">
      <c r="A3" s="7"/>
      <c r="B3" s="577" t="s">
        <v>24</v>
      </c>
      <c r="C3" s="577"/>
      <c r="D3" s="577"/>
      <c r="E3" s="577"/>
      <c r="F3" s="577"/>
      <c r="G3" s="577"/>
      <c r="H3" s="577"/>
      <c r="I3" s="577"/>
      <c r="J3" s="7"/>
      <c r="K3" s="322" t="s">
        <v>313</v>
      </c>
      <c r="L3" s="322"/>
      <c r="M3" s="258"/>
    </row>
    <row r="4" spans="1:16" ht="31.5">
      <c r="A4" s="7"/>
      <c r="B4" s="578" t="s">
        <v>656</v>
      </c>
      <c r="C4" s="578"/>
      <c r="D4" s="578"/>
      <c r="E4" s="578"/>
      <c r="F4" s="578"/>
      <c r="G4" s="578"/>
      <c r="H4" s="578"/>
      <c r="I4" s="578"/>
      <c r="J4" s="7"/>
      <c r="K4" s="321" t="s">
        <v>633</v>
      </c>
      <c r="L4" s="521"/>
      <c r="M4" s="258"/>
      <c r="N4" s="264"/>
      <c r="O4" s="265"/>
      <c r="P4" s="266"/>
    </row>
    <row r="5" spans="1:16" ht="90.75" customHeight="1">
      <c r="A5" s="7"/>
      <c r="B5" s="41" t="s">
        <v>32</v>
      </c>
      <c r="C5" s="33"/>
      <c r="D5" s="42"/>
      <c r="E5" s="592" t="s">
        <v>631</v>
      </c>
      <c r="F5" s="592"/>
      <c r="G5" s="621" t="s">
        <v>639</v>
      </c>
      <c r="H5" s="621"/>
      <c r="I5" s="621"/>
      <c r="J5" s="7"/>
      <c r="K5" s="267"/>
      <c r="L5" s="267"/>
      <c r="M5" s="268"/>
      <c r="N5" s="269"/>
      <c r="O5" s="270"/>
      <c r="P5" s="266"/>
    </row>
    <row r="6" spans="1:16" ht="33.75" thickBot="1">
      <c r="A6" s="7"/>
      <c r="B6" s="622" t="s">
        <v>33</v>
      </c>
      <c r="C6" s="622"/>
      <c r="D6" s="622"/>
      <c r="E6" s="273" t="s">
        <v>632</v>
      </c>
      <c r="F6" s="271"/>
      <c r="G6" s="272" t="s">
        <v>8</v>
      </c>
      <c r="H6" s="593">
        <v>58075.720000000016</v>
      </c>
      <c r="I6" s="593"/>
      <c r="J6" s="7"/>
      <c r="K6" s="86">
        <v>0</v>
      </c>
      <c r="L6" s="86">
        <v>0</v>
      </c>
      <c r="M6" s="195"/>
    </row>
    <row r="7" spans="1:16" ht="21" thickTop="1">
      <c r="A7" s="7"/>
      <c r="B7" s="44" t="s">
        <v>634</v>
      </c>
      <c r="C7" s="33"/>
      <c r="D7" s="33"/>
      <c r="E7" s="33"/>
      <c r="F7" s="193"/>
      <c r="G7" s="619" t="s">
        <v>7</v>
      </c>
      <c r="H7" s="619"/>
      <c r="I7" s="619"/>
      <c r="J7" s="7"/>
      <c r="M7" s="195"/>
    </row>
    <row r="8" spans="1:16" ht="6" customHeight="1" thickBot="1">
      <c r="A8" s="7"/>
      <c r="B8" s="36"/>
      <c r="C8" s="36"/>
      <c r="D8" s="36"/>
      <c r="E8" s="36"/>
      <c r="F8" s="37"/>
      <c r="G8" s="37"/>
      <c r="H8" s="37"/>
      <c r="I8" s="37"/>
      <c r="J8" s="7"/>
      <c r="M8" s="195"/>
    </row>
    <row r="9" spans="1:16" ht="35.25" customHeight="1" thickBot="1">
      <c r="A9" s="7"/>
      <c r="B9" s="60" t="s">
        <v>0</v>
      </c>
      <c r="C9" s="61" t="s">
        <v>1</v>
      </c>
      <c r="D9" s="61" t="s">
        <v>31</v>
      </c>
      <c r="E9" s="67" t="s">
        <v>2</v>
      </c>
      <c r="F9" s="63" t="s">
        <v>3</v>
      </c>
      <c r="G9" s="64" t="s">
        <v>5</v>
      </c>
      <c r="H9" s="64" t="s">
        <v>4</v>
      </c>
      <c r="I9" s="65" t="s">
        <v>6</v>
      </c>
      <c r="J9" s="7"/>
      <c r="K9" s="206" t="s">
        <v>48</v>
      </c>
      <c r="L9" s="206" t="s">
        <v>437</v>
      </c>
      <c r="M9" s="195"/>
    </row>
    <row r="10" spans="1:16">
      <c r="A10" s="2"/>
      <c r="B10" s="49">
        <v>44621</v>
      </c>
      <c r="C10" s="16"/>
      <c r="D10" s="17"/>
      <c r="E10" s="10" t="s">
        <v>8</v>
      </c>
      <c r="F10" s="24"/>
      <c r="G10" s="31">
        <v>0</v>
      </c>
      <c r="H10" s="12">
        <v>0</v>
      </c>
      <c r="I10" s="528">
        <f>H6+G10-H10</f>
        <v>58075.720000000016</v>
      </c>
      <c r="J10" s="2"/>
    </row>
    <row r="11" spans="1:16" s="53" customFormat="1" ht="44.1" customHeight="1">
      <c r="A11" s="48"/>
      <c r="B11" s="49">
        <v>44676</v>
      </c>
      <c r="C11" s="136"/>
      <c r="D11" s="18" t="s">
        <v>54</v>
      </c>
      <c r="E11" s="82" t="s">
        <v>788</v>
      </c>
      <c r="F11" s="91" t="s">
        <v>863</v>
      </c>
      <c r="G11" s="140">
        <v>132220.85</v>
      </c>
      <c r="H11" s="114">
        <v>0</v>
      </c>
      <c r="I11" s="529">
        <f>I10+G11-H11</f>
        <v>190296.57</v>
      </c>
      <c r="J11" s="48"/>
      <c r="K11" s="88"/>
      <c r="L11" s="88"/>
      <c r="M11" s="259"/>
      <c r="N11" s="145"/>
    </row>
    <row r="12" spans="1:16" s="53" customFormat="1" ht="44.1" customHeight="1">
      <c r="A12" s="48"/>
      <c r="B12" s="49">
        <v>44676</v>
      </c>
      <c r="C12" s="136"/>
      <c r="D12" s="18" t="s">
        <v>54</v>
      </c>
      <c r="E12" s="82" t="s">
        <v>788</v>
      </c>
      <c r="F12" s="91" t="s">
        <v>863</v>
      </c>
      <c r="G12" s="140">
        <v>116720</v>
      </c>
      <c r="H12" s="114">
        <v>0</v>
      </c>
      <c r="I12" s="529">
        <f t="shared" ref="I12:I17" si="0">I11+G12-H12</f>
        <v>307016.57</v>
      </c>
      <c r="J12" s="48"/>
      <c r="K12" s="88"/>
      <c r="L12" s="88"/>
      <c r="M12" s="259"/>
      <c r="N12" s="145"/>
    </row>
    <row r="13" spans="1:16" s="53" customFormat="1" ht="44.1" customHeight="1">
      <c r="A13" s="48"/>
      <c r="B13" s="49">
        <v>44676</v>
      </c>
      <c r="C13" s="136"/>
      <c r="D13" s="18" t="s">
        <v>54</v>
      </c>
      <c r="E13" s="82" t="s">
        <v>788</v>
      </c>
      <c r="F13" s="91" t="s">
        <v>863</v>
      </c>
      <c r="G13" s="140">
        <v>44000</v>
      </c>
      <c r="H13" s="114">
        <v>0</v>
      </c>
      <c r="I13" s="529">
        <f t="shared" si="0"/>
        <v>351016.57</v>
      </c>
      <c r="J13" s="48"/>
      <c r="K13" s="88"/>
      <c r="L13" s="88"/>
      <c r="M13" s="259"/>
      <c r="N13" s="145"/>
    </row>
    <row r="14" spans="1:16" ht="44.1" customHeight="1">
      <c r="A14" s="2"/>
      <c r="B14" s="49">
        <v>44676</v>
      </c>
      <c r="C14" s="136"/>
      <c r="D14" s="18" t="s">
        <v>54</v>
      </c>
      <c r="E14" s="82" t="s">
        <v>788</v>
      </c>
      <c r="F14" s="91" t="s">
        <v>863</v>
      </c>
      <c r="G14" s="15">
        <v>11078.74</v>
      </c>
      <c r="H14" s="15">
        <v>0</v>
      </c>
      <c r="I14" s="529">
        <f t="shared" si="0"/>
        <v>362095.31</v>
      </c>
      <c r="J14" s="2"/>
      <c r="L14" s="194"/>
      <c r="M14" s="203"/>
      <c r="N14" s="200"/>
      <c r="O14"/>
    </row>
    <row r="15" spans="1:16" s="53" customFormat="1" ht="92.25" customHeight="1">
      <c r="A15" s="48"/>
      <c r="B15" s="49">
        <v>44677</v>
      </c>
      <c r="C15" s="47" t="s">
        <v>657</v>
      </c>
      <c r="D15" s="18"/>
      <c r="E15" s="82" t="s">
        <v>788</v>
      </c>
      <c r="F15" s="520" t="s">
        <v>789</v>
      </c>
      <c r="G15" s="140">
        <v>0</v>
      </c>
      <c r="H15" s="99">
        <v>166173.68</v>
      </c>
      <c r="I15" s="529">
        <f t="shared" si="0"/>
        <v>195921.63</v>
      </c>
      <c r="J15" s="48"/>
      <c r="K15" s="88"/>
      <c r="L15" s="88"/>
      <c r="M15" s="259"/>
      <c r="N15" s="145"/>
    </row>
    <row r="16" spans="1:16" s="53" customFormat="1" ht="93.75" customHeight="1">
      <c r="A16" s="48"/>
      <c r="B16" s="49">
        <v>44677</v>
      </c>
      <c r="C16" s="47" t="s">
        <v>659</v>
      </c>
      <c r="D16" s="18"/>
      <c r="E16" s="82" t="s">
        <v>788</v>
      </c>
      <c r="F16" s="520" t="s">
        <v>790</v>
      </c>
      <c r="G16" s="140">
        <v>0</v>
      </c>
      <c r="H16" s="99">
        <v>12347.76</v>
      </c>
      <c r="I16" s="529">
        <f t="shared" si="0"/>
        <v>183573.87</v>
      </c>
      <c r="J16" s="48"/>
      <c r="K16" s="88"/>
      <c r="L16" s="88"/>
      <c r="M16" s="259"/>
      <c r="N16" s="145"/>
    </row>
    <row r="17" spans="1:15" s="53" customFormat="1" ht="44.25" customHeight="1" thickBot="1">
      <c r="A17" s="48"/>
      <c r="B17" s="49">
        <v>44677</v>
      </c>
      <c r="C17" s="47" t="s">
        <v>661</v>
      </c>
      <c r="D17" s="18"/>
      <c r="E17" s="82" t="s">
        <v>788</v>
      </c>
      <c r="F17" s="520" t="s">
        <v>791</v>
      </c>
      <c r="G17" s="140">
        <v>0</v>
      </c>
      <c r="H17" s="99">
        <v>63100</v>
      </c>
      <c r="I17" s="529">
        <f t="shared" si="0"/>
        <v>120473.87</v>
      </c>
      <c r="J17" s="48"/>
      <c r="K17" s="88"/>
      <c r="L17" s="88"/>
      <c r="M17" s="259"/>
      <c r="N17" s="145"/>
    </row>
    <row r="18" spans="1:15" s="53" customFormat="1" ht="125.25" hidden="1" customHeight="1">
      <c r="A18" s="48"/>
      <c r="B18" s="49"/>
      <c r="C18" s="47"/>
      <c r="D18" s="18"/>
      <c r="E18" s="11"/>
      <c r="F18" s="96"/>
      <c r="G18" s="140"/>
      <c r="H18" s="99"/>
      <c r="I18" s="529">
        <f t="shared" ref="I18:I20" si="1">I17+G18-H18</f>
        <v>120473.87</v>
      </c>
      <c r="J18" s="48"/>
      <c r="K18" s="88"/>
      <c r="L18" s="88"/>
      <c r="M18" s="259"/>
      <c r="N18" s="145"/>
    </row>
    <row r="19" spans="1:15" s="53" customFormat="1" ht="93" hidden="1" customHeight="1">
      <c r="A19" s="48"/>
      <c r="B19" s="49"/>
      <c r="C19" s="47"/>
      <c r="D19" s="18"/>
      <c r="E19" s="11"/>
      <c r="F19" s="91"/>
      <c r="G19" s="140"/>
      <c r="H19" s="99"/>
      <c r="I19" s="529">
        <f t="shared" si="1"/>
        <v>120473.87</v>
      </c>
      <c r="J19" s="48"/>
      <c r="K19" s="88"/>
      <c r="L19" s="88"/>
      <c r="M19" s="259"/>
      <c r="N19" s="145"/>
    </row>
    <row r="20" spans="1:15" ht="20.25" hidden="1" customHeight="1" thickBot="1">
      <c r="A20" s="2"/>
      <c r="B20" s="49"/>
      <c r="C20" s="47"/>
      <c r="D20" s="18"/>
      <c r="E20" s="11"/>
      <c r="F20" s="92"/>
      <c r="G20" s="15"/>
      <c r="H20" s="15"/>
      <c r="I20" s="529">
        <f t="shared" si="1"/>
        <v>120473.87</v>
      </c>
      <c r="J20" s="2"/>
    </row>
    <row r="21" spans="1:15" ht="24.75" customHeight="1" thickBot="1">
      <c r="A21" s="7"/>
      <c r="B21" s="575" t="s">
        <v>11</v>
      </c>
      <c r="C21" s="575"/>
      <c r="D21" s="575"/>
      <c r="E21" s="575"/>
      <c r="F21" s="575"/>
      <c r="G21" s="80">
        <f>SUM(G10:G20)</f>
        <v>304019.58999999997</v>
      </c>
      <c r="H21" s="80">
        <f>SUM(H10:H20)</f>
        <v>241621.44</v>
      </c>
      <c r="I21" s="448">
        <f>I20</f>
        <v>120473.87</v>
      </c>
      <c r="J21" s="7"/>
      <c r="K21" s="89">
        <f>SUM(K10:K20)</f>
        <v>0</v>
      </c>
      <c r="L21" s="89">
        <f>SUM(L10:L20)</f>
        <v>0</v>
      </c>
    </row>
    <row r="22" spans="1:15" ht="16.5" customHeight="1">
      <c r="A22" s="7"/>
      <c r="B22" s="7"/>
      <c r="C22" s="7"/>
      <c r="D22" s="7"/>
      <c r="E22" s="7"/>
      <c r="F22" s="7"/>
      <c r="G22" s="7"/>
      <c r="H22" s="7"/>
      <c r="I22" s="7"/>
      <c r="J22" s="7"/>
    </row>
    <row r="23" spans="1:15" s="473" customFormat="1" ht="52.5" customHeight="1">
      <c r="A23" s="8"/>
      <c r="B23" s="8"/>
      <c r="C23" s="8"/>
      <c r="D23" s="8" t="s">
        <v>592</v>
      </c>
      <c r="E23" s="8"/>
      <c r="F23" s="8"/>
      <c r="G23" s="8" t="s">
        <v>593</v>
      </c>
      <c r="H23" s="8"/>
      <c r="I23" s="8"/>
      <c r="J23" s="8"/>
      <c r="K23" s="471"/>
      <c r="L23" s="471"/>
      <c r="M23" s="472"/>
    </row>
    <row r="24" spans="1:15" s="194" customFormat="1" ht="16.5" customHeight="1">
      <c r="A24" s="470"/>
      <c r="B24" s="470"/>
      <c r="C24" s="470"/>
      <c r="D24" s="470" t="s">
        <v>589</v>
      </c>
      <c r="E24" s="470"/>
      <c r="F24" s="470"/>
      <c r="G24" s="470" t="s">
        <v>103</v>
      </c>
      <c r="H24" s="470"/>
      <c r="I24" s="470"/>
      <c r="J24" s="470"/>
      <c r="K24" s="403"/>
      <c r="L24" s="403"/>
      <c r="M24" s="408"/>
    </row>
    <row r="25" spans="1:15" ht="16.5" customHeight="1">
      <c r="A25" s="7"/>
      <c r="B25" s="7"/>
      <c r="C25" s="7"/>
      <c r="D25" s="7" t="s">
        <v>591</v>
      </c>
      <c r="E25" s="7"/>
      <c r="F25" s="7"/>
      <c r="G25" s="7" t="s">
        <v>590</v>
      </c>
      <c r="H25" s="7"/>
      <c r="I25" s="7"/>
      <c r="J25" s="7"/>
      <c r="K25" s="403"/>
      <c r="L25" s="403"/>
      <c r="M25" s="408"/>
      <c r="N25"/>
      <c r="O25"/>
    </row>
    <row r="26" spans="1:15" ht="36" customHeight="1">
      <c r="A26" s="7"/>
      <c r="B26" s="7"/>
      <c r="C26" s="7"/>
      <c r="D26" s="7"/>
      <c r="E26" s="7"/>
      <c r="F26" s="7"/>
      <c r="G26" s="7"/>
      <c r="H26" s="7"/>
      <c r="I26" s="7"/>
      <c r="J26" s="7"/>
    </row>
    <row r="27" spans="1:15">
      <c r="A27" s="7"/>
      <c r="B27" s="7"/>
      <c r="C27" s="7"/>
      <c r="D27" s="7"/>
      <c r="E27" s="7"/>
      <c r="F27" s="7"/>
      <c r="G27" s="7"/>
      <c r="H27" s="7"/>
      <c r="I27" s="7"/>
      <c r="J27" s="7"/>
    </row>
    <row r="28" spans="1:15">
      <c r="A28" s="7"/>
      <c r="B28" s="20"/>
      <c r="C28" s="20"/>
      <c r="D28" s="20"/>
      <c r="E28" s="20"/>
      <c r="F28" s="20"/>
      <c r="G28" s="20"/>
      <c r="H28" s="20"/>
      <c r="I28" s="20"/>
      <c r="J28" s="7"/>
    </row>
    <row r="29" spans="1:15">
      <c r="A29" s="7"/>
      <c r="B29" s="7"/>
      <c r="C29" s="7"/>
      <c r="D29" s="7"/>
      <c r="E29" s="7"/>
      <c r="F29" s="21"/>
      <c r="G29" s="7"/>
      <c r="H29" s="7"/>
      <c r="I29" s="7"/>
      <c r="J29" s="7"/>
      <c r="M29" s="194">
        <v>591.75</v>
      </c>
    </row>
    <row r="30" spans="1:15">
      <c r="A30" s="7"/>
      <c r="B30" s="7"/>
      <c r="C30" s="7"/>
      <c r="D30" s="7"/>
      <c r="E30" s="7"/>
      <c r="F30" s="7"/>
      <c r="G30" s="7"/>
      <c r="H30" s="7"/>
      <c r="I30" s="7"/>
      <c r="J30" s="7"/>
      <c r="M30" s="197">
        <f>+M29-I21</f>
        <v>-119882.12</v>
      </c>
    </row>
    <row r="31" spans="1:15">
      <c r="A31" s="7"/>
      <c r="B31" s="7"/>
      <c r="C31" s="7"/>
      <c r="D31" s="7"/>
      <c r="E31" s="7"/>
      <c r="F31" s="7"/>
      <c r="G31" s="7"/>
      <c r="H31" s="7"/>
      <c r="I31" s="7"/>
      <c r="J31" s="7"/>
    </row>
    <row r="32" spans="1:15" s="86" customFormat="1">
      <c r="A32" s="7"/>
      <c r="B32" s="7"/>
      <c r="C32" s="7"/>
      <c r="D32" s="7"/>
      <c r="E32" s="7"/>
      <c r="F32" s="7"/>
      <c r="G32" s="7"/>
      <c r="H32" s="7"/>
      <c r="I32" s="7"/>
      <c r="J32" s="7"/>
      <c r="M32" s="194"/>
      <c r="N32" s="205"/>
      <c r="O32" s="202"/>
    </row>
  </sheetData>
  <mergeCells count="9">
    <mergeCell ref="G7:I7"/>
    <mergeCell ref="B21:F21"/>
    <mergeCell ref="B2:I2"/>
    <mergeCell ref="B3:I3"/>
    <mergeCell ref="B4:I4"/>
    <mergeCell ref="E5:F5"/>
    <mergeCell ref="G5:I5"/>
    <mergeCell ref="B6:D6"/>
    <mergeCell ref="H6:I6"/>
  </mergeCells>
  <printOptions horizontalCentered="1"/>
  <pageMargins left="0.59055118110236227" right="0.19685039370078741" top="0.53" bottom="0.19685039370078741" header="0.31496062992125984" footer="0.31496062992125984"/>
  <pageSetup scale="88" orientation="portrait" horizontalDpi="4294967294" verticalDpi="72" r:id="rId1"/>
  <rowBreaks count="1" manualBreakCount="1">
    <brk id="25" max="8" man="1"/>
  </rowBreaks>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1">
    <tabColor rgb="FFFF0000"/>
  </sheetPr>
  <dimension ref="A1:P28"/>
  <sheetViews>
    <sheetView topLeftCell="A3" zoomScale="175" zoomScaleNormal="175" zoomScaleSheetLayoutView="145" workbookViewId="0">
      <selection activeCell="B17" sqref="B17:F17"/>
    </sheetView>
  </sheetViews>
  <sheetFormatPr baseColWidth="10" defaultRowHeight="18"/>
  <cols>
    <col min="1" max="1" width="0.42578125" customWidth="1"/>
    <col min="2" max="2" width="9" customWidth="1"/>
    <col min="3" max="3" width="5.5703125" customWidth="1"/>
    <col min="4" max="4" width="6.42578125" customWidth="1"/>
    <col min="5" max="5" width="16.7109375" customWidth="1"/>
    <col min="6" max="6" width="35.28515625" customWidth="1"/>
    <col min="7" max="9" width="11.5703125" customWidth="1"/>
    <col min="10" max="10" width="1.85546875" customWidth="1"/>
    <col min="11" max="12" width="18.5703125" style="86" customWidth="1"/>
    <col min="13" max="13" width="18.28515625" style="194" customWidth="1"/>
    <col min="14" max="14" width="14" style="203" customWidth="1"/>
    <col min="15" max="15" width="11.42578125" style="200"/>
  </cols>
  <sheetData>
    <row r="1" spans="1:16" ht="7.5" customHeight="1">
      <c r="A1" s="7"/>
      <c r="B1" s="7"/>
      <c r="C1" s="7"/>
      <c r="D1" s="7"/>
      <c r="E1" s="7"/>
      <c r="F1" s="7"/>
      <c r="G1" s="7"/>
      <c r="H1" s="7"/>
      <c r="I1" s="7"/>
      <c r="J1" s="7"/>
    </row>
    <row r="2" spans="1:16" ht="30">
      <c r="A2" s="7"/>
      <c r="B2" s="576" t="s">
        <v>9</v>
      </c>
      <c r="C2" s="576"/>
      <c r="D2" s="576"/>
      <c r="E2" s="576"/>
      <c r="F2" s="576"/>
      <c r="G2" s="576"/>
      <c r="H2" s="576"/>
      <c r="I2" s="576"/>
      <c r="J2" s="7"/>
    </row>
    <row r="3" spans="1:16" ht="26.25">
      <c r="A3" s="7"/>
      <c r="B3" s="577" t="s">
        <v>24</v>
      </c>
      <c r="C3" s="577"/>
      <c r="D3" s="577"/>
      <c r="E3" s="577"/>
      <c r="F3" s="577"/>
      <c r="G3" s="577"/>
      <c r="H3" s="577"/>
      <c r="I3" s="577"/>
      <c r="J3" s="7"/>
      <c r="K3" s="322" t="s">
        <v>313</v>
      </c>
      <c r="L3" s="322"/>
      <c r="M3" s="258"/>
    </row>
    <row r="4" spans="1:16" ht="31.5">
      <c r="A4" s="7"/>
      <c r="B4" s="578" t="s">
        <v>656</v>
      </c>
      <c r="C4" s="578"/>
      <c r="D4" s="578"/>
      <c r="E4" s="578"/>
      <c r="F4" s="578"/>
      <c r="G4" s="578"/>
      <c r="H4" s="578"/>
      <c r="I4" s="578"/>
      <c r="J4" s="7"/>
      <c r="K4" s="321" t="s">
        <v>633</v>
      </c>
      <c r="L4" s="521"/>
      <c r="M4" s="258"/>
      <c r="N4" s="264"/>
      <c r="O4" s="265"/>
      <c r="P4" s="266"/>
    </row>
    <row r="5" spans="1:16" ht="90.75" customHeight="1">
      <c r="A5" s="7"/>
      <c r="B5" s="41" t="s">
        <v>32</v>
      </c>
      <c r="C5" s="33"/>
      <c r="D5" s="42"/>
      <c r="E5" s="592" t="s">
        <v>635</v>
      </c>
      <c r="F5" s="592"/>
      <c r="G5" s="621" t="s">
        <v>640</v>
      </c>
      <c r="H5" s="621"/>
      <c r="I5" s="621"/>
      <c r="J5" s="7"/>
      <c r="K5" s="267"/>
      <c r="L5" s="267"/>
      <c r="M5" s="268"/>
      <c r="N5" s="269"/>
      <c r="O5" s="270"/>
      <c r="P5" s="266"/>
    </row>
    <row r="6" spans="1:16" ht="33.75" thickBot="1">
      <c r="A6" s="7"/>
      <c r="B6" s="622" t="s">
        <v>33</v>
      </c>
      <c r="C6" s="622"/>
      <c r="D6" s="622"/>
      <c r="E6" s="273" t="s">
        <v>636</v>
      </c>
      <c r="F6" s="271"/>
      <c r="G6" s="272" t="s">
        <v>8</v>
      </c>
      <c r="H6" s="593">
        <v>24997.74</v>
      </c>
      <c r="I6" s="593"/>
      <c r="J6" s="7"/>
      <c r="K6" s="86">
        <v>0</v>
      </c>
      <c r="L6" s="86">
        <v>0</v>
      </c>
      <c r="M6" s="195"/>
    </row>
    <row r="7" spans="1:16" ht="21" thickTop="1">
      <c r="A7" s="7"/>
      <c r="B7" s="44" t="s">
        <v>634</v>
      </c>
      <c r="C7" s="33"/>
      <c r="D7" s="33"/>
      <c r="E7" s="33"/>
      <c r="F7" s="193"/>
      <c r="G7" s="619" t="s">
        <v>7</v>
      </c>
      <c r="H7" s="619"/>
      <c r="I7" s="619"/>
      <c r="J7" s="7"/>
      <c r="M7" s="195"/>
    </row>
    <row r="8" spans="1:16" ht="6" customHeight="1" thickBot="1">
      <c r="A8" s="7"/>
      <c r="B8" s="36"/>
      <c r="C8" s="36"/>
      <c r="D8" s="36"/>
      <c r="E8" s="36"/>
      <c r="F8" s="37"/>
      <c r="G8" s="37"/>
      <c r="H8" s="37"/>
      <c r="I8" s="37"/>
      <c r="J8" s="7"/>
      <c r="M8" s="195"/>
    </row>
    <row r="9" spans="1:16" ht="35.25" customHeight="1" thickBot="1">
      <c r="A9" s="7"/>
      <c r="B9" s="60" t="s">
        <v>0</v>
      </c>
      <c r="C9" s="61" t="s">
        <v>1</v>
      </c>
      <c r="D9" s="61" t="s">
        <v>31</v>
      </c>
      <c r="E9" s="67" t="s">
        <v>2</v>
      </c>
      <c r="F9" s="63" t="s">
        <v>3</v>
      </c>
      <c r="G9" s="64" t="s">
        <v>5</v>
      </c>
      <c r="H9" s="64" t="s">
        <v>4</v>
      </c>
      <c r="I9" s="65" t="s">
        <v>6</v>
      </c>
      <c r="J9" s="7"/>
      <c r="K9" s="206" t="s">
        <v>48</v>
      </c>
      <c r="L9" s="206" t="s">
        <v>437</v>
      </c>
      <c r="M9" s="195"/>
    </row>
    <row r="10" spans="1:16" ht="18.75" thickBot="1">
      <c r="A10" s="2"/>
      <c r="B10" s="49">
        <v>44652</v>
      </c>
      <c r="C10" s="16"/>
      <c r="D10" s="17"/>
      <c r="E10" s="10" t="s">
        <v>8</v>
      </c>
      <c r="F10" s="24"/>
      <c r="G10" s="31">
        <v>0</v>
      </c>
      <c r="H10" s="12">
        <v>0</v>
      </c>
      <c r="I10" s="13">
        <f>H6+G10-H10</f>
        <v>24997.74</v>
      </c>
      <c r="J10" s="2"/>
    </row>
    <row r="11" spans="1:16" ht="55.5" hidden="1" customHeight="1">
      <c r="A11" s="2"/>
      <c r="B11" s="49"/>
      <c r="C11" s="47"/>
      <c r="D11" s="18"/>
      <c r="E11" s="11"/>
      <c r="F11" s="92"/>
      <c r="G11" s="15"/>
      <c r="H11" s="15"/>
      <c r="I11" s="52">
        <f>I10+G11-H11</f>
        <v>24997.74</v>
      </c>
      <c r="J11" s="2"/>
    </row>
    <row r="12" spans="1:16" s="53" customFormat="1" ht="84" hidden="1" customHeight="1">
      <c r="A12" s="48"/>
      <c r="B12" s="49"/>
      <c r="C12" s="136"/>
      <c r="D12" s="81"/>
      <c r="E12" s="82"/>
      <c r="F12" s="520"/>
      <c r="G12" s="140"/>
      <c r="H12" s="114"/>
      <c r="I12" s="52">
        <f t="shared" ref="I12:I16" si="0">I11+G12-H12</f>
        <v>24997.74</v>
      </c>
      <c r="J12" s="48"/>
      <c r="K12" s="88"/>
      <c r="L12" s="88"/>
      <c r="M12" s="259"/>
      <c r="N12" s="145"/>
    </row>
    <row r="13" spans="1:16" ht="65.25" hidden="1" customHeight="1">
      <c r="A13" s="2"/>
      <c r="B13" s="49"/>
      <c r="C13" s="47"/>
      <c r="D13" s="18"/>
      <c r="E13" s="11"/>
      <c r="F13" s="92"/>
      <c r="G13" s="15"/>
      <c r="H13" s="15"/>
      <c r="I13" s="52">
        <f t="shared" si="0"/>
        <v>24997.74</v>
      </c>
      <c r="J13" s="2"/>
      <c r="L13" s="194"/>
      <c r="M13" s="203"/>
      <c r="N13" s="200"/>
      <c r="O13"/>
    </row>
    <row r="14" spans="1:16" s="53" customFormat="1" ht="93" hidden="1" customHeight="1">
      <c r="A14" s="48"/>
      <c r="B14" s="49"/>
      <c r="C14" s="47"/>
      <c r="D14" s="18"/>
      <c r="E14" s="11"/>
      <c r="F14" s="91"/>
      <c r="G14" s="140"/>
      <c r="H14" s="99"/>
      <c r="I14" s="52">
        <f t="shared" si="0"/>
        <v>24997.74</v>
      </c>
      <c r="J14" s="48"/>
      <c r="K14" s="88"/>
      <c r="L14" s="88"/>
      <c r="M14" s="259"/>
      <c r="N14" s="145"/>
    </row>
    <row r="15" spans="1:16" s="53" customFormat="1" ht="93" hidden="1" customHeight="1">
      <c r="A15" s="48"/>
      <c r="B15" s="49"/>
      <c r="C15" s="47"/>
      <c r="D15" s="18"/>
      <c r="E15" s="11"/>
      <c r="F15" s="91"/>
      <c r="G15" s="140"/>
      <c r="H15" s="99"/>
      <c r="I15" s="52">
        <f t="shared" si="0"/>
        <v>24997.74</v>
      </c>
      <c r="J15" s="48"/>
      <c r="K15" s="88"/>
      <c r="L15" s="88"/>
      <c r="M15" s="259"/>
      <c r="N15" s="145"/>
    </row>
    <row r="16" spans="1:16" ht="20.25" hidden="1" customHeight="1" thickBot="1">
      <c r="A16" s="2"/>
      <c r="B16" s="49"/>
      <c r="C16" s="47"/>
      <c r="D16" s="18"/>
      <c r="E16" s="11"/>
      <c r="F16" s="92"/>
      <c r="G16" s="15"/>
      <c r="H16" s="15"/>
      <c r="I16" s="52">
        <f t="shared" si="0"/>
        <v>24997.74</v>
      </c>
      <c r="J16" s="2"/>
    </row>
    <row r="17" spans="1:15" ht="24.75" customHeight="1" thickBot="1">
      <c r="A17" s="7"/>
      <c r="B17" s="575" t="s">
        <v>11</v>
      </c>
      <c r="C17" s="575"/>
      <c r="D17" s="575"/>
      <c r="E17" s="575"/>
      <c r="F17" s="575"/>
      <c r="G17" s="80">
        <f>SUM(G10:G16)</f>
        <v>0</v>
      </c>
      <c r="H17" s="80">
        <f>SUM(H10:H16)</f>
        <v>0</v>
      </c>
      <c r="I17" s="80">
        <f>I16</f>
        <v>24997.74</v>
      </c>
      <c r="J17" s="7"/>
      <c r="K17" s="89">
        <f>SUM(K10:K16)</f>
        <v>0</v>
      </c>
      <c r="L17" s="89">
        <f>SUM(L10:L16)</f>
        <v>0</v>
      </c>
    </row>
    <row r="18" spans="1:15" ht="16.5" customHeight="1">
      <c r="A18" s="7"/>
      <c r="B18" s="7"/>
      <c r="C18" s="7"/>
      <c r="D18" s="7"/>
      <c r="E18" s="7"/>
      <c r="F18" s="7"/>
      <c r="G18" s="7"/>
      <c r="H18" s="7"/>
      <c r="I18" s="7"/>
      <c r="J18" s="7"/>
    </row>
    <row r="19" spans="1:15" s="473" customFormat="1" ht="52.5" customHeight="1">
      <c r="A19" s="8"/>
      <c r="B19" s="8"/>
      <c r="C19" s="8"/>
      <c r="D19" s="8" t="s">
        <v>592</v>
      </c>
      <c r="E19" s="8"/>
      <c r="F19" s="8"/>
      <c r="G19" s="8" t="s">
        <v>593</v>
      </c>
      <c r="H19" s="8"/>
      <c r="I19" s="8"/>
      <c r="J19" s="8"/>
      <c r="K19" s="471"/>
      <c r="L19" s="471"/>
      <c r="M19" s="472"/>
    </row>
    <row r="20" spans="1:15" s="194" customFormat="1" ht="16.5" customHeight="1">
      <c r="A20" s="470"/>
      <c r="B20" s="470"/>
      <c r="C20" s="470"/>
      <c r="D20" s="470" t="s">
        <v>589</v>
      </c>
      <c r="E20" s="470"/>
      <c r="F20" s="470"/>
      <c r="G20" s="470" t="s">
        <v>103</v>
      </c>
      <c r="H20" s="470"/>
      <c r="I20" s="470"/>
      <c r="J20" s="470"/>
      <c r="K20" s="403"/>
      <c r="L20" s="403"/>
      <c r="M20" s="408"/>
    </row>
    <row r="21" spans="1:15" ht="16.5" customHeight="1">
      <c r="A21" s="7"/>
      <c r="B21" s="7"/>
      <c r="C21" s="7"/>
      <c r="D21" s="7" t="s">
        <v>591</v>
      </c>
      <c r="E21" s="7"/>
      <c r="F21" s="7"/>
      <c r="G21" s="7" t="s">
        <v>590</v>
      </c>
      <c r="H21" s="7"/>
      <c r="I21" s="7"/>
      <c r="J21" s="7"/>
      <c r="K21" s="403"/>
      <c r="L21" s="403"/>
      <c r="M21" s="408"/>
      <c r="N21"/>
      <c r="O21"/>
    </row>
    <row r="22" spans="1:15" ht="36" customHeight="1">
      <c r="A22" s="7"/>
      <c r="B22" s="7"/>
      <c r="C22" s="7"/>
      <c r="D22" s="7"/>
      <c r="E22" s="7"/>
      <c r="F22" s="7"/>
      <c r="G22" s="7"/>
      <c r="H22" s="7"/>
      <c r="I22" s="7"/>
      <c r="J22" s="7"/>
    </row>
    <row r="23" spans="1:15">
      <c r="A23" s="7"/>
      <c r="B23" s="7"/>
      <c r="C23" s="7"/>
      <c r="D23" s="7"/>
      <c r="E23" s="7"/>
      <c r="F23" s="7"/>
      <c r="G23" s="7"/>
      <c r="H23" s="7"/>
      <c r="I23" s="7"/>
      <c r="J23" s="7"/>
    </row>
    <row r="24" spans="1:15">
      <c r="A24" s="7"/>
      <c r="B24" s="20"/>
      <c r="C24" s="20"/>
      <c r="D24" s="20"/>
      <c r="E24" s="20"/>
      <c r="F24" s="20"/>
      <c r="G24" s="20"/>
      <c r="H24" s="20"/>
      <c r="I24" s="20"/>
      <c r="J24" s="7"/>
    </row>
    <row r="25" spans="1:15">
      <c r="A25" s="7"/>
      <c r="B25" s="7"/>
      <c r="C25" s="7"/>
      <c r="D25" s="7"/>
      <c r="E25" s="7"/>
      <c r="F25" s="21"/>
      <c r="G25" s="7"/>
      <c r="H25" s="7"/>
      <c r="I25" s="7"/>
      <c r="J25" s="7"/>
      <c r="M25" s="194">
        <v>591.75</v>
      </c>
    </row>
    <row r="26" spans="1:15">
      <c r="A26" s="7"/>
      <c r="B26" s="7"/>
      <c r="C26" s="7"/>
      <c r="D26" s="7"/>
      <c r="E26" s="7"/>
      <c r="F26" s="7"/>
      <c r="G26" s="7"/>
      <c r="H26" s="7"/>
      <c r="I26" s="7"/>
      <c r="J26" s="7"/>
      <c r="M26" s="197">
        <f>+M25-I17</f>
        <v>-24405.99</v>
      </c>
    </row>
    <row r="27" spans="1:15">
      <c r="A27" s="7"/>
      <c r="B27" s="7"/>
      <c r="C27" s="7"/>
      <c r="D27" s="7"/>
      <c r="E27" s="7"/>
      <c r="F27" s="7"/>
      <c r="G27" s="7"/>
      <c r="H27" s="7"/>
      <c r="I27" s="7"/>
      <c r="J27" s="7"/>
    </row>
    <row r="28" spans="1:15" s="86" customFormat="1">
      <c r="A28" s="7"/>
      <c r="B28" s="7"/>
      <c r="C28" s="7"/>
      <c r="D28" s="7"/>
      <c r="E28" s="7"/>
      <c r="F28" s="7"/>
      <c r="G28" s="7"/>
      <c r="H28" s="7"/>
      <c r="I28" s="7"/>
      <c r="J28" s="7"/>
      <c r="M28" s="194"/>
      <c r="N28" s="205"/>
      <c r="O28" s="202"/>
    </row>
  </sheetData>
  <mergeCells count="9">
    <mergeCell ref="G7:I7"/>
    <mergeCell ref="B17:F17"/>
    <mergeCell ref="B2:I2"/>
    <mergeCell ref="B3:I3"/>
    <mergeCell ref="B4:I4"/>
    <mergeCell ref="E5:F5"/>
    <mergeCell ref="G5:I5"/>
    <mergeCell ref="B6:D6"/>
    <mergeCell ref="H6:I6"/>
  </mergeCells>
  <printOptions horizontalCentered="1"/>
  <pageMargins left="0.59055118110236227" right="0.19685039370078741" top="0.53" bottom="0.19685039370078741" header="0.31496062992125984" footer="0.31496062992125984"/>
  <pageSetup scale="90" orientation="portrait" horizontalDpi="4294967294" verticalDpi="72"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tabColor theme="0" tint="-0.499984740745262"/>
  </sheetPr>
  <dimension ref="B1:G63"/>
  <sheetViews>
    <sheetView view="pageBreakPreview" zoomScale="130" zoomScaleNormal="120" zoomScaleSheetLayoutView="130" workbookViewId="0">
      <selection activeCell="F9" sqref="F9"/>
    </sheetView>
  </sheetViews>
  <sheetFormatPr baseColWidth="10" defaultRowHeight="15.75"/>
  <cols>
    <col min="1" max="1" width="1.28515625" customWidth="1"/>
    <col min="3" max="3" width="55.28515625" customWidth="1"/>
    <col min="4" max="4" width="24.85546875" customWidth="1"/>
    <col min="5" max="5" width="1.85546875" customWidth="1"/>
    <col min="6" max="6" width="29.28515625" style="189" customWidth="1"/>
    <col min="7" max="7" width="20.42578125" style="318" customWidth="1"/>
  </cols>
  <sheetData>
    <row r="1" spans="2:7" ht="39.75" customHeight="1" thickBot="1">
      <c r="B1" s="565" t="s">
        <v>323</v>
      </c>
      <c r="C1" s="566"/>
      <c r="D1" s="567"/>
      <c r="F1" s="192" t="s">
        <v>107</v>
      </c>
    </row>
    <row r="2" spans="2:7" ht="23.25">
      <c r="B2" s="163" t="s">
        <v>213</v>
      </c>
      <c r="C2" s="164"/>
      <c r="D2" s="287">
        <v>3917.9199999999992</v>
      </c>
      <c r="F2" s="191">
        <f>+'Fondos Propios'!I70</f>
        <v>-57.440000000004829</v>
      </c>
      <c r="G2" s="318">
        <v>5289.45</v>
      </c>
    </row>
    <row r="3" spans="2:7" ht="23.25">
      <c r="B3" s="163" t="s">
        <v>214</v>
      </c>
      <c r="C3" s="164"/>
      <c r="D3" s="287">
        <v>368.97999999999996</v>
      </c>
      <c r="F3" s="190" t="e">
        <f>+F2-D20</f>
        <v>#REF!</v>
      </c>
    </row>
    <row r="4" spans="2:7" ht="23.25">
      <c r="B4" s="163" t="s">
        <v>325</v>
      </c>
      <c r="C4" s="164"/>
      <c r="D4" s="287" t="e">
        <f>+'Fondos Propios'!#REF!</f>
        <v>#REF!</v>
      </c>
      <c r="F4" s="190"/>
    </row>
    <row r="5" spans="2:7" ht="23.25">
      <c r="B5" s="163" t="s">
        <v>215</v>
      </c>
      <c r="C5" s="164"/>
      <c r="D5" s="329">
        <v>7334.12</v>
      </c>
      <c r="F5" s="190"/>
    </row>
    <row r="6" spans="2:7" ht="23.25">
      <c r="B6" s="163" t="s">
        <v>216</v>
      </c>
      <c r="C6" s="164"/>
      <c r="D6" s="329">
        <v>1713.57</v>
      </c>
      <c r="F6" s="190"/>
      <c r="G6" s="318">
        <v>10125.42</v>
      </c>
    </row>
    <row r="7" spans="2:7" ht="23.25">
      <c r="B7" s="163" t="s">
        <v>63</v>
      </c>
      <c r="C7" s="164"/>
      <c r="D7" s="287">
        <v>951.24</v>
      </c>
      <c r="F7" s="190"/>
    </row>
    <row r="8" spans="2:7" ht="23.25">
      <c r="B8" s="163" t="s">
        <v>217</v>
      </c>
      <c r="C8" s="164"/>
      <c r="D8" s="287">
        <v>767.8</v>
      </c>
      <c r="F8" s="190"/>
    </row>
    <row r="9" spans="2:7" ht="23.25">
      <c r="B9" s="163" t="s">
        <v>218</v>
      </c>
      <c r="C9" s="164"/>
      <c r="D9" s="287">
        <v>92.52</v>
      </c>
      <c r="F9" s="190"/>
    </row>
    <row r="10" spans="2:7" ht="23.25">
      <c r="B10" s="163" t="s">
        <v>219</v>
      </c>
      <c r="C10" s="164"/>
      <c r="D10" s="287">
        <v>1082.79</v>
      </c>
      <c r="F10" s="190"/>
    </row>
    <row r="11" spans="2:7" ht="23.25">
      <c r="B11" s="163" t="s">
        <v>220</v>
      </c>
      <c r="C11" s="164"/>
      <c r="D11" s="287">
        <v>211.23</v>
      </c>
      <c r="F11" s="190"/>
    </row>
    <row r="12" spans="2:7" ht="23.25">
      <c r="B12" s="163" t="s">
        <v>86</v>
      </c>
      <c r="C12" s="164"/>
      <c r="D12" s="287">
        <v>36</v>
      </c>
      <c r="F12" s="279"/>
    </row>
    <row r="13" spans="2:7" ht="23.25">
      <c r="B13" s="163" t="s">
        <v>50</v>
      </c>
      <c r="C13" s="164"/>
      <c r="D13" s="287">
        <v>222.22</v>
      </c>
      <c r="F13" s="190"/>
    </row>
    <row r="14" spans="2:7" ht="23.25">
      <c r="B14" s="163" t="s">
        <v>324</v>
      </c>
      <c r="C14" s="164"/>
      <c r="D14" s="329">
        <v>722.22</v>
      </c>
      <c r="F14" s="190">
        <f>+D5+D6+D14</f>
        <v>9769.91</v>
      </c>
    </row>
    <row r="15" spans="2:7" ht="23.25">
      <c r="B15" s="163"/>
      <c r="C15" s="164"/>
      <c r="D15" s="287"/>
      <c r="F15" s="330">
        <f>+F2-F14</f>
        <v>-9827.350000000004</v>
      </c>
    </row>
    <row r="16" spans="2:7" ht="23.25">
      <c r="B16" s="163"/>
      <c r="C16" s="164"/>
      <c r="D16" s="287"/>
      <c r="F16" s="190"/>
    </row>
    <row r="17" spans="2:7" ht="23.25">
      <c r="B17" s="163"/>
      <c r="C17" s="164"/>
      <c r="D17" s="287"/>
      <c r="F17" s="190"/>
    </row>
    <row r="18" spans="2:7" ht="23.25">
      <c r="B18" s="163"/>
      <c r="C18" s="164"/>
      <c r="D18" s="287"/>
      <c r="F18" s="190"/>
    </row>
    <row r="19" spans="2:7" ht="28.5" thickBot="1">
      <c r="B19" s="165"/>
      <c r="C19" s="166"/>
      <c r="D19" s="288"/>
      <c r="F19" s="190"/>
    </row>
    <row r="20" spans="2:7" ht="24" thickBot="1">
      <c r="B20" s="563" t="s">
        <v>51</v>
      </c>
      <c r="C20" s="564"/>
      <c r="D20" s="289" t="e">
        <f>SUM(D2:D19)</f>
        <v>#REF!</v>
      </c>
      <c r="F20" s="190"/>
    </row>
    <row r="21" spans="2:7" ht="16.5" thickBot="1"/>
    <row r="22" spans="2:7" ht="39.75" customHeight="1" thickBot="1">
      <c r="B22" s="568" t="s">
        <v>326</v>
      </c>
      <c r="C22" s="569"/>
      <c r="D22" s="570"/>
      <c r="F22" s="192" t="s">
        <v>107</v>
      </c>
    </row>
    <row r="23" spans="2:7" ht="23.25">
      <c r="B23" s="163" t="s">
        <v>215</v>
      </c>
      <c r="C23" s="164"/>
      <c r="D23" s="329">
        <v>12560.109999999997</v>
      </c>
      <c r="F23" s="191">
        <f>+'Fodes 25%'!I13</f>
        <v>304.12</v>
      </c>
      <c r="G23" s="318">
        <v>5289.45</v>
      </c>
    </row>
    <row r="24" spans="2:7" ht="23.25">
      <c r="B24" s="163" t="s">
        <v>216</v>
      </c>
      <c r="C24" s="164"/>
      <c r="D24" s="329">
        <v>3567.78</v>
      </c>
      <c r="F24" s="190">
        <f>+F23-D37</f>
        <v>-23990.06</v>
      </c>
    </row>
    <row r="25" spans="2:7" ht="23.25">
      <c r="B25" s="163" t="s">
        <v>327</v>
      </c>
      <c r="C25" s="164"/>
      <c r="D25" s="287">
        <v>1178.48</v>
      </c>
      <c r="F25" s="190"/>
    </row>
    <row r="26" spans="2:7" ht="23.25">
      <c r="B26" s="163" t="s">
        <v>63</v>
      </c>
      <c r="C26" s="164"/>
      <c r="D26" s="287">
        <v>1681.5</v>
      </c>
      <c r="F26" s="190"/>
    </row>
    <row r="27" spans="2:7" ht="23.25">
      <c r="B27" s="163" t="s">
        <v>217</v>
      </c>
      <c r="C27" s="164"/>
      <c r="D27" s="287">
        <v>1184.4000000000001</v>
      </c>
      <c r="F27" s="190"/>
      <c r="G27" s="318">
        <v>10125.42</v>
      </c>
    </row>
    <row r="28" spans="2:7" ht="23.25">
      <c r="B28" s="163" t="s">
        <v>219</v>
      </c>
      <c r="C28" s="164"/>
      <c r="D28" s="287">
        <v>1852.23</v>
      </c>
      <c r="F28" s="190"/>
    </row>
    <row r="29" spans="2:7" ht="23.25">
      <c r="B29" s="163" t="s">
        <v>65</v>
      </c>
      <c r="C29" s="164"/>
      <c r="D29" s="287">
        <v>900</v>
      </c>
      <c r="F29" s="279"/>
    </row>
    <row r="30" spans="2:7" ht="23.25">
      <c r="B30" s="163" t="s">
        <v>328</v>
      </c>
      <c r="C30" s="164"/>
      <c r="D30" s="287">
        <v>1059.6800000000003</v>
      </c>
      <c r="F30" s="190"/>
    </row>
    <row r="31" spans="2:7" ht="23.25">
      <c r="B31" s="163" t="s">
        <v>329</v>
      </c>
      <c r="C31" s="164"/>
      <c r="D31" s="287">
        <v>160</v>
      </c>
      <c r="F31" s="190"/>
    </row>
    <row r="32" spans="2:7" ht="23.25">
      <c r="B32" s="163" t="s">
        <v>330</v>
      </c>
      <c r="C32" s="164"/>
      <c r="D32" s="329">
        <v>150</v>
      </c>
      <c r="F32" s="190">
        <f>+D23+D24+D32</f>
        <v>16277.889999999998</v>
      </c>
    </row>
    <row r="33" spans="2:7" ht="23.25">
      <c r="B33" s="163"/>
      <c r="C33" s="164"/>
      <c r="D33" s="287"/>
      <c r="F33" s="190"/>
    </row>
    <row r="34" spans="2:7" ht="23.25">
      <c r="B34" s="163"/>
      <c r="C34" s="164"/>
      <c r="D34" s="287"/>
      <c r="F34" s="190"/>
    </row>
    <row r="35" spans="2:7" ht="23.25">
      <c r="B35" s="163"/>
      <c r="C35" s="164"/>
      <c r="D35" s="287"/>
      <c r="F35" s="190"/>
    </row>
    <row r="36" spans="2:7" ht="28.5" thickBot="1">
      <c r="B36" s="165"/>
      <c r="C36" s="166"/>
      <c r="D36" s="288"/>
      <c r="F36" s="190"/>
    </row>
    <row r="37" spans="2:7" ht="24" thickBot="1">
      <c r="B37" s="563" t="s">
        <v>51</v>
      </c>
      <c r="C37" s="564"/>
      <c r="D37" s="289">
        <f>SUM(D23:D36)</f>
        <v>24294.18</v>
      </c>
      <c r="F37" s="190"/>
    </row>
    <row r="39" spans="2:7" ht="16.5" thickBot="1"/>
    <row r="40" spans="2:7" ht="39.75" customHeight="1" thickBot="1">
      <c r="B40" s="560" t="s">
        <v>342</v>
      </c>
      <c r="C40" s="561"/>
      <c r="D40" s="562"/>
      <c r="F40" s="192"/>
    </row>
    <row r="41" spans="2:7" ht="23.25">
      <c r="B41" s="163" t="s">
        <v>215</v>
      </c>
      <c r="C41" s="164"/>
      <c r="D41" s="329">
        <v>12560.109999999997</v>
      </c>
      <c r="F41" s="191" t="e">
        <f>+'Fodes 25%'!#REF!</f>
        <v>#REF!</v>
      </c>
      <c r="G41" s="318">
        <v>5289.45</v>
      </c>
    </row>
    <row r="42" spans="2:7" ht="23.25">
      <c r="B42" s="163" t="s">
        <v>216</v>
      </c>
      <c r="C42" s="164"/>
      <c r="D42" s="329">
        <v>3567.78</v>
      </c>
      <c r="F42" s="336" t="e">
        <f>+F41-D48</f>
        <v>#REF!</v>
      </c>
    </row>
    <row r="43" spans="2:7" ht="23.25">
      <c r="B43" s="163" t="s">
        <v>327</v>
      </c>
      <c r="C43" s="164"/>
      <c r="D43" s="287">
        <v>1178.48</v>
      </c>
      <c r="F43" s="190"/>
    </row>
    <row r="44" spans="2:7" ht="23.25">
      <c r="B44" s="163" t="s">
        <v>63</v>
      </c>
      <c r="C44" s="164"/>
      <c r="D44" s="287">
        <v>1681.5</v>
      </c>
      <c r="F44" s="190"/>
    </row>
    <row r="45" spans="2:7" ht="23.25">
      <c r="B45" s="163" t="s">
        <v>217</v>
      </c>
      <c r="C45" s="164"/>
      <c r="D45" s="287">
        <v>1184.4000000000001</v>
      </c>
      <c r="F45" s="190"/>
      <c r="G45" s="318">
        <v>10125.42</v>
      </c>
    </row>
    <row r="46" spans="2:7" ht="23.25">
      <c r="B46" s="163" t="s">
        <v>343</v>
      </c>
      <c r="C46" s="164"/>
      <c r="D46" s="287">
        <v>1949.64</v>
      </c>
      <c r="F46" s="190"/>
    </row>
    <row r="47" spans="2:7" ht="24" thickBot="1">
      <c r="B47" s="163" t="s">
        <v>344</v>
      </c>
      <c r="C47" s="164"/>
      <c r="D47" s="287">
        <v>1949.64</v>
      </c>
      <c r="F47" s="279"/>
    </row>
    <row r="48" spans="2:7" ht="24" thickBot="1">
      <c r="B48" s="563" t="s">
        <v>51</v>
      </c>
      <c r="C48" s="564"/>
      <c r="D48" s="289">
        <f>SUM(D41:D47)</f>
        <v>24071.55</v>
      </c>
      <c r="F48" s="190"/>
    </row>
    <row r="50" spans="2:7" ht="16.5" thickBot="1"/>
    <row r="51" spans="2:7" ht="39.75" customHeight="1" thickBot="1">
      <c r="B51" s="565" t="s">
        <v>345</v>
      </c>
      <c r="C51" s="566"/>
      <c r="D51" s="567"/>
      <c r="F51" s="192" t="s">
        <v>107</v>
      </c>
    </row>
    <row r="52" spans="2:7" ht="23.25">
      <c r="B52" s="163" t="s">
        <v>215</v>
      </c>
      <c r="C52" s="164"/>
      <c r="D52" s="287">
        <v>7334.12</v>
      </c>
      <c r="F52" s="279">
        <f>+'Fondos Propios'!I70</f>
        <v>-57.440000000004829</v>
      </c>
    </row>
    <row r="53" spans="2:7" ht="23.25">
      <c r="B53" s="163" t="s">
        <v>216</v>
      </c>
      <c r="C53" s="164"/>
      <c r="D53" s="287">
        <v>1713.57</v>
      </c>
      <c r="F53" s="279"/>
      <c r="G53" s="318">
        <v>10125.42</v>
      </c>
    </row>
    <row r="54" spans="2:7" ht="23.25">
      <c r="B54" s="163" t="s">
        <v>63</v>
      </c>
      <c r="C54" s="164"/>
      <c r="D54" s="287">
        <v>951.24</v>
      </c>
      <c r="F54" s="334">
        <f>-D54</f>
        <v>-951.24</v>
      </c>
    </row>
    <row r="55" spans="2:7" ht="23.25">
      <c r="B55" s="163" t="s">
        <v>217</v>
      </c>
      <c r="C55" s="164"/>
      <c r="D55" s="287">
        <v>767.8</v>
      </c>
      <c r="F55" s="334">
        <f>-D55</f>
        <v>-767.8</v>
      </c>
    </row>
    <row r="56" spans="2:7" ht="23.25">
      <c r="B56" s="163" t="s">
        <v>218</v>
      </c>
      <c r="C56" s="164"/>
      <c r="D56" s="287">
        <v>92.52</v>
      </c>
      <c r="F56" s="334">
        <f>-D56</f>
        <v>-92.52</v>
      </c>
    </row>
    <row r="57" spans="2:7" ht="23.25">
      <c r="B57" s="163" t="s">
        <v>219</v>
      </c>
      <c r="C57" s="164"/>
      <c r="D57" s="287">
        <v>1082.79</v>
      </c>
      <c r="F57" s="334">
        <f>-D57</f>
        <v>-1082.79</v>
      </c>
    </row>
    <row r="58" spans="2:7" ht="24" thickBot="1">
      <c r="B58" s="163" t="s">
        <v>325</v>
      </c>
      <c r="C58" s="164"/>
      <c r="D58" s="287">
        <v>122.25</v>
      </c>
      <c r="F58" s="334">
        <f>-D58</f>
        <v>-122.25</v>
      </c>
    </row>
    <row r="59" spans="2:7" ht="24" thickBot="1">
      <c r="B59" s="563" t="s">
        <v>51</v>
      </c>
      <c r="C59" s="564"/>
      <c r="D59" s="289">
        <f>SUM(D52:D58)</f>
        <v>12064.29</v>
      </c>
      <c r="F59" s="335">
        <f>SUM(F54:F58)</f>
        <v>-3016.6</v>
      </c>
    </row>
    <row r="60" spans="2:7" ht="20.100000000000001" customHeight="1">
      <c r="F60" s="190">
        <f>+D59+F59</f>
        <v>9047.69</v>
      </c>
    </row>
    <row r="61" spans="2:7" ht="20.100000000000001" customHeight="1">
      <c r="F61" s="337">
        <f>+F60-F52</f>
        <v>9105.1300000000047</v>
      </c>
    </row>
    <row r="62" spans="2:7" ht="20.100000000000001" customHeight="1"/>
    <row r="63" spans="2:7" ht="20.100000000000001" customHeight="1"/>
  </sheetData>
  <mergeCells count="8">
    <mergeCell ref="B48:C48"/>
    <mergeCell ref="B51:D51"/>
    <mergeCell ref="B59:C59"/>
    <mergeCell ref="B20:C20"/>
    <mergeCell ref="B1:D1"/>
    <mergeCell ref="B22:D22"/>
    <mergeCell ref="B37:C37"/>
    <mergeCell ref="B40:D40"/>
  </mergeCells>
  <pageMargins left="0.70866141732283472" right="0.70866141732283472" top="0.98425196850393704" bottom="0.74803149606299213" header="0.31496062992125984" footer="0.31496062992125984"/>
  <pageSetup scale="90" orientation="landscape" horizontalDpi="0" verticalDpi="0" r:id="rId1"/>
  <rowBreaks count="2" manualBreakCount="2">
    <brk id="21" max="5" man="1"/>
    <brk id="39" max="5" man="1"/>
  </row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3">
    <tabColor rgb="FFFF0000"/>
  </sheetPr>
  <dimension ref="A1:P25"/>
  <sheetViews>
    <sheetView topLeftCell="A4" zoomScale="175" zoomScaleNormal="175" zoomScaleSheetLayoutView="145" workbookViewId="0">
      <selection activeCell="F11" sqref="F11"/>
    </sheetView>
  </sheetViews>
  <sheetFormatPr baseColWidth="10" defaultRowHeight="18"/>
  <cols>
    <col min="1" max="1" width="0.42578125" customWidth="1"/>
    <col min="2" max="2" width="9" customWidth="1"/>
    <col min="3" max="3" width="5.5703125" customWidth="1"/>
    <col min="4" max="4" width="6.42578125" customWidth="1"/>
    <col min="5" max="5" width="16.7109375" customWidth="1"/>
    <col min="6" max="6" width="35.28515625" customWidth="1"/>
    <col min="7" max="9" width="11.5703125" customWidth="1"/>
    <col min="10" max="10" width="1.85546875" customWidth="1"/>
    <col min="11" max="12" width="18.5703125" style="86" customWidth="1"/>
    <col min="13" max="13" width="18.28515625" style="194" customWidth="1"/>
    <col min="14" max="14" width="14" style="203" customWidth="1"/>
    <col min="15" max="15" width="11.42578125" style="200"/>
  </cols>
  <sheetData>
    <row r="1" spans="1:16" ht="7.5" customHeight="1">
      <c r="A1" s="7"/>
      <c r="B1" s="7"/>
      <c r="C1" s="7"/>
      <c r="D1" s="7"/>
      <c r="E1" s="7"/>
      <c r="F1" s="7"/>
      <c r="G1" s="7"/>
      <c r="H1" s="7"/>
      <c r="I1" s="7"/>
      <c r="J1" s="7"/>
    </row>
    <row r="2" spans="1:16" ht="30">
      <c r="A2" s="7"/>
      <c r="B2" s="576" t="s">
        <v>9</v>
      </c>
      <c r="C2" s="576"/>
      <c r="D2" s="576"/>
      <c r="E2" s="576"/>
      <c r="F2" s="576"/>
      <c r="G2" s="576"/>
      <c r="H2" s="576"/>
      <c r="I2" s="576"/>
      <c r="J2" s="7"/>
    </row>
    <row r="3" spans="1:16" ht="26.25">
      <c r="A3" s="7"/>
      <c r="B3" s="577" t="s">
        <v>24</v>
      </c>
      <c r="C3" s="577"/>
      <c r="D3" s="577"/>
      <c r="E3" s="577"/>
      <c r="F3" s="577"/>
      <c r="G3" s="577"/>
      <c r="H3" s="577"/>
      <c r="I3" s="577"/>
      <c r="J3" s="7"/>
      <c r="K3" s="322" t="s">
        <v>313</v>
      </c>
      <c r="L3" s="322"/>
      <c r="M3" s="258"/>
    </row>
    <row r="4" spans="1:16" ht="31.5">
      <c r="A4" s="7"/>
      <c r="B4" s="578" t="s">
        <v>656</v>
      </c>
      <c r="C4" s="578"/>
      <c r="D4" s="578"/>
      <c r="E4" s="578"/>
      <c r="F4" s="578"/>
      <c r="G4" s="578"/>
      <c r="H4" s="578"/>
      <c r="I4" s="578"/>
      <c r="J4" s="7"/>
      <c r="K4" s="321" t="s">
        <v>633</v>
      </c>
      <c r="L4" s="521"/>
      <c r="M4" s="258"/>
      <c r="N4" s="264"/>
      <c r="O4" s="265"/>
      <c r="P4" s="266"/>
    </row>
    <row r="5" spans="1:16" ht="90.75" customHeight="1">
      <c r="A5" s="7"/>
      <c r="B5" s="41" t="s">
        <v>32</v>
      </c>
      <c r="C5" s="33"/>
      <c r="D5" s="42"/>
      <c r="E5" s="592" t="s">
        <v>641</v>
      </c>
      <c r="F5" s="592"/>
      <c r="G5" s="621" t="s">
        <v>643</v>
      </c>
      <c r="H5" s="621"/>
      <c r="I5" s="621"/>
      <c r="J5" s="7"/>
      <c r="K5" s="267"/>
      <c r="L5" s="267"/>
      <c r="M5" s="268"/>
      <c r="N5" s="269"/>
      <c r="O5" s="270"/>
      <c r="P5" s="266"/>
    </row>
    <row r="6" spans="1:16" ht="33.75" thickBot="1">
      <c r="A6" s="7"/>
      <c r="B6" s="622" t="s">
        <v>33</v>
      </c>
      <c r="C6" s="622"/>
      <c r="D6" s="622"/>
      <c r="E6" s="273" t="s">
        <v>642</v>
      </c>
      <c r="F6" s="271"/>
      <c r="G6" s="272" t="s">
        <v>8</v>
      </c>
      <c r="H6" s="593">
        <v>101.05999999999833</v>
      </c>
      <c r="I6" s="593"/>
      <c r="J6" s="7"/>
      <c r="K6" s="86">
        <v>0</v>
      </c>
      <c r="L6" s="86">
        <v>0</v>
      </c>
      <c r="M6" s="195"/>
    </row>
    <row r="7" spans="1:16" ht="21" thickTop="1">
      <c r="A7" s="7"/>
      <c r="B7" s="44" t="s">
        <v>634</v>
      </c>
      <c r="C7" s="33"/>
      <c r="D7" s="33"/>
      <c r="E7" s="33"/>
      <c r="F7" s="193"/>
      <c r="G7" s="619" t="s">
        <v>7</v>
      </c>
      <c r="H7" s="619"/>
      <c r="I7" s="619"/>
      <c r="J7" s="7"/>
      <c r="M7" s="195"/>
    </row>
    <row r="8" spans="1:16" ht="6" customHeight="1" thickBot="1">
      <c r="A8" s="7"/>
      <c r="B8" s="36"/>
      <c r="C8" s="36"/>
      <c r="D8" s="36"/>
      <c r="E8" s="36"/>
      <c r="F8" s="37"/>
      <c r="G8" s="37"/>
      <c r="H8" s="37"/>
      <c r="I8" s="37"/>
      <c r="J8" s="7"/>
      <c r="M8" s="195"/>
    </row>
    <row r="9" spans="1:16" ht="35.25" customHeight="1" thickBot="1">
      <c r="A9" s="7"/>
      <c r="B9" s="60" t="s">
        <v>0</v>
      </c>
      <c r="C9" s="61" t="s">
        <v>1</v>
      </c>
      <c r="D9" s="61" t="s">
        <v>31</v>
      </c>
      <c r="E9" s="67" t="s">
        <v>2</v>
      </c>
      <c r="F9" s="63" t="s">
        <v>3</v>
      </c>
      <c r="G9" s="64" t="s">
        <v>5</v>
      </c>
      <c r="H9" s="64" t="s">
        <v>4</v>
      </c>
      <c r="I9" s="65" t="s">
        <v>6</v>
      </c>
      <c r="J9" s="7"/>
      <c r="K9" s="206" t="s">
        <v>48</v>
      </c>
      <c r="L9" s="206" t="s">
        <v>437</v>
      </c>
      <c r="M9" s="195"/>
    </row>
    <row r="10" spans="1:16">
      <c r="A10" s="2"/>
      <c r="B10" s="49">
        <v>44652</v>
      </c>
      <c r="C10" s="16"/>
      <c r="D10" s="17"/>
      <c r="E10" s="10" t="s">
        <v>8</v>
      </c>
      <c r="F10" s="24"/>
      <c r="G10" s="31">
        <v>0</v>
      </c>
      <c r="H10" s="12">
        <v>0</v>
      </c>
      <c r="I10" s="13">
        <f>H6+G10-H10</f>
        <v>101.05999999999833</v>
      </c>
      <c r="J10" s="2"/>
    </row>
    <row r="11" spans="1:16" ht="66" customHeight="1" thickBot="1">
      <c r="A11" s="2"/>
      <c r="B11" s="49">
        <v>44671</v>
      </c>
      <c r="C11" s="47" t="s">
        <v>715</v>
      </c>
      <c r="D11" s="18"/>
      <c r="E11" s="130" t="s">
        <v>23</v>
      </c>
      <c r="F11" s="480" t="s">
        <v>716</v>
      </c>
      <c r="G11" s="15">
        <v>0</v>
      </c>
      <c r="H11" s="15">
        <v>21.06</v>
      </c>
      <c r="I11" s="52">
        <f>I10+G11-H11</f>
        <v>79.999999999998323</v>
      </c>
      <c r="J11" s="2"/>
      <c r="L11" s="402"/>
    </row>
    <row r="12" spans="1:16" s="2" customFormat="1" ht="66" hidden="1" customHeight="1">
      <c r="B12" s="135"/>
      <c r="C12" s="338"/>
      <c r="D12" s="17"/>
      <c r="E12" s="130"/>
      <c r="F12" s="480"/>
      <c r="G12" s="184"/>
      <c r="H12" s="184"/>
      <c r="I12" s="52">
        <f t="shared" ref="I12:I13" si="0">I11+G12-H12</f>
        <v>79.999999999998323</v>
      </c>
      <c r="K12" s="128"/>
      <c r="M12" s="128"/>
      <c r="N12" s="84"/>
    </row>
    <row r="13" spans="1:16" ht="96.75" hidden="1" customHeight="1" thickBot="1">
      <c r="A13" s="2"/>
      <c r="B13" s="49"/>
      <c r="C13" s="47"/>
      <c r="D13" s="18"/>
      <c r="E13" s="11"/>
      <c r="F13" s="92"/>
      <c r="G13" s="15"/>
      <c r="H13" s="15"/>
      <c r="I13" s="52">
        <f t="shared" si="0"/>
        <v>79.999999999998323</v>
      </c>
      <c r="J13" s="2"/>
      <c r="L13" s="402"/>
    </row>
    <row r="14" spans="1:16" ht="24.75" customHeight="1" thickBot="1">
      <c r="A14" s="7"/>
      <c r="B14" s="575" t="s">
        <v>11</v>
      </c>
      <c r="C14" s="575"/>
      <c r="D14" s="575"/>
      <c r="E14" s="575"/>
      <c r="F14" s="575"/>
      <c r="G14" s="80">
        <f>SUM(G10:G11)</f>
        <v>0</v>
      </c>
      <c r="H14" s="80">
        <f>SUM(H10:H11)</f>
        <v>21.06</v>
      </c>
      <c r="I14" s="80">
        <f>I13</f>
        <v>79.999999999998323</v>
      </c>
      <c r="J14" s="7"/>
      <c r="K14" s="89">
        <f>SUM(K10:K11)</f>
        <v>0</v>
      </c>
      <c r="L14" s="393">
        <f>SUM(L10:L11)</f>
        <v>0</v>
      </c>
    </row>
    <row r="15" spans="1:16" ht="16.5" customHeight="1">
      <c r="A15" s="7"/>
      <c r="B15" s="7"/>
      <c r="C15" s="7"/>
      <c r="D15" s="7"/>
      <c r="E15" s="7"/>
      <c r="F15" s="7"/>
      <c r="G15" s="7"/>
      <c r="H15" s="7"/>
      <c r="I15" s="7"/>
      <c r="J15" s="7"/>
    </row>
    <row r="16" spans="1:16" s="473" customFormat="1" ht="52.5" customHeight="1">
      <c r="A16" s="8"/>
      <c r="B16" s="8"/>
      <c r="C16" s="8"/>
      <c r="D16" s="8" t="s">
        <v>592</v>
      </c>
      <c r="E16" s="8"/>
      <c r="F16" s="8"/>
      <c r="G16" s="8" t="s">
        <v>593</v>
      </c>
      <c r="H16" s="8"/>
      <c r="I16" s="8"/>
      <c r="J16" s="8"/>
      <c r="K16" s="471"/>
      <c r="L16" s="471"/>
      <c r="M16" s="472"/>
    </row>
    <row r="17" spans="1:15" s="194" customFormat="1" ht="16.5" customHeight="1">
      <c r="A17" s="470"/>
      <c r="B17" s="470"/>
      <c r="C17" s="470"/>
      <c r="D17" s="470" t="s">
        <v>589</v>
      </c>
      <c r="E17" s="470"/>
      <c r="F17" s="470"/>
      <c r="G17" s="470" t="s">
        <v>103</v>
      </c>
      <c r="H17" s="470"/>
      <c r="I17" s="470"/>
      <c r="J17" s="470"/>
      <c r="K17" s="403"/>
      <c r="L17" s="403"/>
      <c r="M17" s="408"/>
    </row>
    <row r="18" spans="1:15" ht="16.5" customHeight="1">
      <c r="A18" s="7"/>
      <c r="B18" s="7"/>
      <c r="C18" s="7"/>
      <c r="D18" s="7" t="s">
        <v>591</v>
      </c>
      <c r="E18" s="7"/>
      <c r="F18" s="7"/>
      <c r="G18" s="7" t="s">
        <v>590</v>
      </c>
      <c r="H18" s="7"/>
      <c r="I18" s="7"/>
      <c r="J18" s="7"/>
      <c r="K18" s="403"/>
      <c r="L18" s="403"/>
      <c r="M18" s="408"/>
      <c r="N18"/>
      <c r="O18"/>
    </row>
    <row r="19" spans="1:15" ht="36" customHeight="1">
      <c r="A19" s="7"/>
      <c r="B19" s="7"/>
      <c r="C19" s="7"/>
      <c r="D19" s="7"/>
      <c r="E19" s="7"/>
      <c r="F19" s="7"/>
      <c r="G19" s="7"/>
      <c r="H19" s="7"/>
      <c r="I19" s="7"/>
      <c r="J19" s="7"/>
    </row>
    <row r="20" spans="1:15">
      <c r="A20" s="7"/>
      <c r="B20" s="7"/>
      <c r="C20" s="7"/>
      <c r="D20" s="7"/>
      <c r="E20" s="7"/>
      <c r="F20" s="7"/>
      <c r="G20" s="7"/>
      <c r="H20" s="7"/>
      <c r="I20" s="7"/>
      <c r="J20" s="7"/>
    </row>
    <row r="21" spans="1:15">
      <c r="A21" s="7"/>
      <c r="B21" s="20"/>
      <c r="C21" s="20"/>
      <c r="D21" s="20"/>
      <c r="E21" s="20"/>
      <c r="F21" s="20"/>
      <c r="G21" s="20"/>
      <c r="H21" s="20"/>
      <c r="I21" s="20"/>
      <c r="J21" s="7"/>
    </row>
    <row r="22" spans="1:15">
      <c r="A22" s="7"/>
      <c r="B22" s="7"/>
      <c r="C22" s="7"/>
      <c r="D22" s="7"/>
      <c r="E22" s="7"/>
      <c r="F22" s="21"/>
      <c r="G22" s="7"/>
      <c r="H22" s="7"/>
      <c r="I22" s="7"/>
      <c r="J22" s="7"/>
      <c r="M22" s="194">
        <v>591.75</v>
      </c>
    </row>
    <row r="23" spans="1:15">
      <c r="A23" s="7"/>
      <c r="B23" s="7"/>
      <c r="C23" s="7"/>
      <c r="D23" s="7"/>
      <c r="E23" s="7"/>
      <c r="F23" s="7"/>
      <c r="G23" s="7"/>
      <c r="H23" s="7"/>
      <c r="I23" s="7"/>
      <c r="J23" s="7"/>
      <c r="M23" s="197">
        <f>+M22-I14</f>
        <v>511.75000000000171</v>
      </c>
    </row>
    <row r="24" spans="1:15">
      <c r="A24" s="7"/>
      <c r="B24" s="7"/>
      <c r="C24" s="7"/>
      <c r="D24" s="7"/>
      <c r="E24" s="7"/>
      <c r="F24" s="7"/>
      <c r="G24" s="7"/>
      <c r="H24" s="7"/>
      <c r="I24" s="7"/>
      <c r="J24" s="7"/>
    </row>
    <row r="25" spans="1:15" s="86" customFormat="1">
      <c r="A25" s="7"/>
      <c r="B25" s="7"/>
      <c r="C25" s="7"/>
      <c r="D25" s="7"/>
      <c r="E25" s="7"/>
      <c r="F25" s="7"/>
      <c r="G25" s="7"/>
      <c r="H25" s="7"/>
      <c r="I25" s="7"/>
      <c r="J25" s="7"/>
      <c r="M25" s="194"/>
      <c r="N25" s="205"/>
      <c r="O25" s="202"/>
    </row>
  </sheetData>
  <mergeCells count="9">
    <mergeCell ref="G7:I7"/>
    <mergeCell ref="B14:F14"/>
    <mergeCell ref="B2:I2"/>
    <mergeCell ref="B3:I3"/>
    <mergeCell ref="B4:I4"/>
    <mergeCell ref="E5:F5"/>
    <mergeCell ref="G5:I5"/>
    <mergeCell ref="B6:D6"/>
    <mergeCell ref="H6:I6"/>
  </mergeCells>
  <printOptions horizontalCentered="1"/>
  <pageMargins left="0.59055118110236227" right="0.19685039370078741" top="0.53" bottom="0.19685039370078741" header="0.31496062992125984" footer="0.31496062992125984"/>
  <pageSetup scale="90" orientation="portrait" horizontalDpi="4294967294" verticalDpi="72"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4">
    <tabColor rgb="FFFF0000"/>
  </sheetPr>
  <dimension ref="A1:P27"/>
  <sheetViews>
    <sheetView topLeftCell="A5" zoomScale="175" zoomScaleNormal="175" zoomScaleSheetLayoutView="145" workbookViewId="0">
      <selection activeCell="B16" sqref="B16:F16"/>
    </sheetView>
  </sheetViews>
  <sheetFormatPr baseColWidth="10" defaultRowHeight="18"/>
  <cols>
    <col min="1" max="1" width="0.42578125" customWidth="1"/>
    <col min="2" max="2" width="9" customWidth="1"/>
    <col min="3" max="3" width="5.5703125" customWidth="1"/>
    <col min="4" max="4" width="6.42578125" customWidth="1"/>
    <col min="5" max="5" width="16.7109375" customWidth="1"/>
    <col min="6" max="6" width="35.28515625" customWidth="1"/>
    <col min="7" max="7" width="12.42578125" customWidth="1"/>
    <col min="8" max="8" width="11.5703125" customWidth="1"/>
    <col min="9" max="9" width="12.42578125" customWidth="1"/>
    <col min="10" max="10" width="1.85546875" customWidth="1"/>
    <col min="11" max="12" width="18.5703125" style="86" customWidth="1"/>
    <col min="13" max="13" width="18.28515625" style="194" customWidth="1"/>
    <col min="14" max="14" width="14" style="203" customWidth="1"/>
    <col min="15" max="15" width="11.42578125" style="200"/>
  </cols>
  <sheetData>
    <row r="1" spans="1:16" ht="7.5" customHeight="1">
      <c r="A1" s="7"/>
      <c r="B1" s="7"/>
      <c r="C1" s="7"/>
      <c r="D1" s="7"/>
      <c r="E1" s="7"/>
      <c r="F1" s="7"/>
      <c r="G1" s="7"/>
      <c r="H1" s="7"/>
      <c r="I1" s="7"/>
      <c r="J1" s="7"/>
    </row>
    <row r="2" spans="1:16" ht="30">
      <c r="A2" s="7"/>
      <c r="B2" s="576" t="s">
        <v>9</v>
      </c>
      <c r="C2" s="576"/>
      <c r="D2" s="576"/>
      <c r="E2" s="576"/>
      <c r="F2" s="576"/>
      <c r="G2" s="576"/>
      <c r="H2" s="576"/>
      <c r="I2" s="576"/>
      <c r="J2" s="7"/>
    </row>
    <row r="3" spans="1:16" ht="26.25">
      <c r="A3" s="7"/>
      <c r="B3" s="577" t="s">
        <v>24</v>
      </c>
      <c r="C3" s="577"/>
      <c r="D3" s="577"/>
      <c r="E3" s="577"/>
      <c r="F3" s="577"/>
      <c r="G3" s="577"/>
      <c r="H3" s="577"/>
      <c r="I3" s="577"/>
      <c r="J3" s="7"/>
      <c r="K3" s="322" t="s">
        <v>313</v>
      </c>
      <c r="L3" s="322"/>
      <c r="M3" s="258"/>
    </row>
    <row r="4" spans="1:16" ht="31.5">
      <c r="A4" s="7"/>
      <c r="B4" s="578" t="s">
        <v>656</v>
      </c>
      <c r="C4" s="578"/>
      <c r="D4" s="578"/>
      <c r="E4" s="578"/>
      <c r="F4" s="578"/>
      <c r="G4" s="578"/>
      <c r="H4" s="578"/>
      <c r="I4" s="578"/>
      <c r="J4" s="7"/>
      <c r="K4" s="321" t="s">
        <v>633</v>
      </c>
      <c r="L4" s="521"/>
      <c r="M4" s="258"/>
      <c r="N4" s="264"/>
      <c r="O4" s="265"/>
      <c r="P4" s="266"/>
    </row>
    <row r="5" spans="1:16" ht="90.75" customHeight="1">
      <c r="A5" s="7"/>
      <c r="B5" s="41" t="s">
        <v>32</v>
      </c>
      <c r="C5" s="33"/>
      <c r="D5" s="42"/>
      <c r="E5" s="594" t="s">
        <v>648</v>
      </c>
      <c r="F5" s="594"/>
      <c r="G5" s="621" t="s">
        <v>644</v>
      </c>
      <c r="H5" s="621"/>
      <c r="I5" s="621"/>
      <c r="J5" s="7"/>
      <c r="K5" s="267"/>
      <c r="L5" s="267"/>
      <c r="M5" s="268"/>
      <c r="N5" s="269"/>
      <c r="O5" s="270"/>
      <c r="P5" s="266"/>
    </row>
    <row r="6" spans="1:16" ht="33.75" thickBot="1">
      <c r="A6" s="7"/>
      <c r="B6" s="622" t="s">
        <v>33</v>
      </c>
      <c r="C6" s="622"/>
      <c r="D6" s="622"/>
      <c r="E6" s="273" t="s">
        <v>647</v>
      </c>
      <c r="F6" s="271"/>
      <c r="G6" s="272" t="s">
        <v>8</v>
      </c>
      <c r="H6" s="593">
        <v>48137.860000000015</v>
      </c>
      <c r="I6" s="593"/>
      <c r="J6" s="7"/>
      <c r="K6" s="86">
        <v>0</v>
      </c>
      <c r="L6" s="86">
        <v>0</v>
      </c>
      <c r="M6" s="195"/>
    </row>
    <row r="7" spans="1:16" ht="21" thickTop="1">
      <c r="A7" s="7"/>
      <c r="B7" s="44" t="s">
        <v>162</v>
      </c>
      <c r="C7" s="33"/>
      <c r="D7" s="33"/>
      <c r="E7" s="33"/>
      <c r="F7" s="193"/>
      <c r="G7" s="619" t="s">
        <v>7</v>
      </c>
      <c r="H7" s="619"/>
      <c r="I7" s="619"/>
      <c r="J7" s="7"/>
      <c r="M7" s="195"/>
    </row>
    <row r="8" spans="1:16" ht="6" customHeight="1" thickBot="1">
      <c r="A8" s="7"/>
      <c r="B8" s="36"/>
      <c r="C8" s="36"/>
      <c r="D8" s="36"/>
      <c r="E8" s="36"/>
      <c r="F8" s="37"/>
      <c r="G8" s="37"/>
      <c r="H8" s="37"/>
      <c r="I8" s="37"/>
      <c r="J8" s="7"/>
      <c r="M8" s="195"/>
    </row>
    <row r="9" spans="1:16" ht="35.25" customHeight="1" thickBot="1">
      <c r="A9" s="7"/>
      <c r="B9" s="60" t="s">
        <v>0</v>
      </c>
      <c r="C9" s="61" t="s">
        <v>1</v>
      </c>
      <c r="D9" s="61" t="s">
        <v>31</v>
      </c>
      <c r="E9" s="67" t="s">
        <v>2</v>
      </c>
      <c r="F9" s="63" t="s">
        <v>3</v>
      </c>
      <c r="G9" s="64" t="s">
        <v>5</v>
      </c>
      <c r="H9" s="64" t="s">
        <v>4</v>
      </c>
      <c r="I9" s="65" t="s">
        <v>6</v>
      </c>
      <c r="J9" s="7"/>
      <c r="K9" s="206" t="s">
        <v>48</v>
      </c>
      <c r="L9" s="387" t="s">
        <v>437</v>
      </c>
      <c r="M9" s="195"/>
    </row>
    <row r="10" spans="1:16">
      <c r="A10" s="2"/>
      <c r="B10" s="49">
        <v>44652</v>
      </c>
      <c r="C10" s="16"/>
      <c r="D10" s="17"/>
      <c r="E10" s="10" t="s">
        <v>8</v>
      </c>
      <c r="F10" s="24"/>
      <c r="G10" s="31">
        <v>0</v>
      </c>
      <c r="H10" s="12">
        <v>0</v>
      </c>
      <c r="I10" s="13">
        <f>H6+G10-H10</f>
        <v>48137.860000000015</v>
      </c>
      <c r="J10" s="2"/>
    </row>
    <row r="11" spans="1:16" s="53" customFormat="1" ht="108.75" customHeight="1" thickBot="1">
      <c r="A11" s="48"/>
      <c r="B11" s="49">
        <v>44652</v>
      </c>
      <c r="C11" s="136" t="s">
        <v>72</v>
      </c>
      <c r="D11" s="18" t="s">
        <v>22</v>
      </c>
      <c r="E11" s="11" t="s">
        <v>668</v>
      </c>
      <c r="F11" s="91" t="s">
        <v>683</v>
      </c>
      <c r="G11" s="140">
        <v>0</v>
      </c>
      <c r="H11" s="114">
        <v>37160.18</v>
      </c>
      <c r="I11" s="52">
        <f>I10+G11-H11</f>
        <v>10977.680000000015</v>
      </c>
      <c r="J11" s="48"/>
      <c r="K11" s="88"/>
      <c r="L11" s="88">
        <v>331.79</v>
      </c>
      <c r="M11" s="259"/>
      <c r="N11" s="145"/>
    </row>
    <row r="12" spans="1:16" ht="65.25" hidden="1" customHeight="1">
      <c r="A12" s="2"/>
      <c r="B12" s="49"/>
      <c r="C12" s="47"/>
      <c r="D12" s="18"/>
      <c r="E12" s="11"/>
      <c r="F12" s="92"/>
      <c r="G12" s="15"/>
      <c r="H12" s="15"/>
      <c r="I12" s="52">
        <f t="shared" ref="I12:I15" si="0">I11+G12-H12</f>
        <v>10977.680000000015</v>
      </c>
      <c r="J12" s="2"/>
      <c r="L12" s="194"/>
      <c r="M12" s="203"/>
      <c r="N12" s="200"/>
      <c r="O12"/>
    </row>
    <row r="13" spans="1:16" s="53" customFormat="1" ht="106.5" hidden="1" customHeight="1">
      <c r="A13" s="48"/>
      <c r="B13" s="49"/>
      <c r="C13" s="47"/>
      <c r="D13" s="18"/>
      <c r="E13" s="11"/>
      <c r="F13" s="91"/>
      <c r="G13" s="140"/>
      <c r="H13" s="99"/>
      <c r="I13" s="52">
        <f t="shared" si="0"/>
        <v>10977.680000000015</v>
      </c>
      <c r="J13" s="48"/>
      <c r="K13" s="88"/>
      <c r="L13" s="88"/>
      <c r="M13" s="259"/>
      <c r="N13" s="145"/>
    </row>
    <row r="14" spans="1:16" s="53" customFormat="1" ht="93" hidden="1" customHeight="1">
      <c r="A14" s="48"/>
      <c r="B14" s="49"/>
      <c r="C14" s="47"/>
      <c r="D14" s="18"/>
      <c r="E14" s="11"/>
      <c r="F14" s="91"/>
      <c r="G14" s="140"/>
      <c r="H14" s="99"/>
      <c r="I14" s="52">
        <f t="shared" si="0"/>
        <v>10977.680000000015</v>
      </c>
      <c r="J14" s="48"/>
      <c r="K14" s="88"/>
      <c r="L14" s="309"/>
      <c r="M14" s="259"/>
      <c r="N14" s="145"/>
    </row>
    <row r="15" spans="1:16" ht="20.25" hidden="1" customHeight="1" thickBot="1">
      <c r="A15" s="2"/>
      <c r="B15" s="49"/>
      <c r="C15" s="47"/>
      <c r="D15" s="18"/>
      <c r="E15" s="11"/>
      <c r="F15" s="92"/>
      <c r="G15" s="15"/>
      <c r="H15" s="15"/>
      <c r="I15" s="52">
        <f t="shared" si="0"/>
        <v>10977.680000000015</v>
      </c>
      <c r="J15" s="2"/>
    </row>
    <row r="16" spans="1:16" ht="24.75" customHeight="1" thickBot="1">
      <c r="A16" s="7"/>
      <c r="B16" s="575" t="s">
        <v>11</v>
      </c>
      <c r="C16" s="575"/>
      <c r="D16" s="575"/>
      <c r="E16" s="575"/>
      <c r="F16" s="575"/>
      <c r="G16" s="80">
        <f>SUM(G10:G15)</f>
        <v>0</v>
      </c>
      <c r="H16" s="80">
        <f>SUM(H10:H15)</f>
        <v>37160.18</v>
      </c>
      <c r="I16" s="80">
        <f>I15</f>
        <v>10977.680000000015</v>
      </c>
      <c r="J16" s="7"/>
      <c r="K16" s="89">
        <f>SUM(K10:K15)</f>
        <v>0</v>
      </c>
      <c r="L16" s="393">
        <f>SUM(L10:L15)</f>
        <v>331.79</v>
      </c>
    </row>
    <row r="17" spans="1:15" ht="16.5" customHeight="1">
      <c r="A17" s="7"/>
      <c r="B17" s="7"/>
      <c r="C17" s="7"/>
      <c r="D17" s="7"/>
      <c r="E17" s="7"/>
      <c r="F17" s="7"/>
      <c r="G17" s="7"/>
      <c r="H17" s="7"/>
      <c r="I17" s="7"/>
      <c r="J17" s="7"/>
    </row>
    <row r="18" spans="1:15" s="473" customFormat="1" ht="52.5" customHeight="1">
      <c r="A18" s="8"/>
      <c r="B18" s="8"/>
      <c r="C18" s="8"/>
      <c r="D18" s="8" t="s">
        <v>592</v>
      </c>
      <c r="E18" s="8"/>
      <c r="F18" s="8"/>
      <c r="G18" s="8" t="s">
        <v>593</v>
      </c>
      <c r="H18" s="8"/>
      <c r="I18" s="8"/>
      <c r="J18" s="8"/>
      <c r="K18" s="471"/>
      <c r="L18" s="471"/>
      <c r="M18" s="472"/>
    </row>
    <row r="19" spans="1:15" s="194" customFormat="1" ht="16.5" customHeight="1">
      <c r="A19" s="470"/>
      <c r="B19" s="470"/>
      <c r="C19" s="470"/>
      <c r="D19" s="470" t="s">
        <v>589</v>
      </c>
      <c r="E19" s="470"/>
      <c r="F19" s="470"/>
      <c r="G19" s="470" t="s">
        <v>103</v>
      </c>
      <c r="H19" s="470"/>
      <c r="I19" s="470"/>
      <c r="J19" s="470"/>
      <c r="K19" s="403"/>
      <c r="L19" s="403"/>
      <c r="M19" s="408"/>
    </row>
    <row r="20" spans="1:15" ht="16.5" customHeight="1">
      <c r="A20" s="7"/>
      <c r="B20" s="7"/>
      <c r="C20" s="7"/>
      <c r="D20" s="7" t="s">
        <v>591</v>
      </c>
      <c r="E20" s="7"/>
      <c r="F20" s="7"/>
      <c r="G20" s="7" t="s">
        <v>590</v>
      </c>
      <c r="H20" s="7"/>
      <c r="I20" s="7"/>
      <c r="J20" s="7"/>
      <c r="K20" s="403"/>
      <c r="L20" s="403"/>
      <c r="M20" s="408"/>
      <c r="N20"/>
      <c r="O20"/>
    </row>
    <row r="21" spans="1:15" ht="36" customHeight="1">
      <c r="A21" s="7"/>
      <c r="B21" s="7"/>
      <c r="C21" s="7"/>
      <c r="D21" s="7"/>
      <c r="E21" s="7"/>
      <c r="F21" s="7"/>
      <c r="G21" s="7"/>
      <c r="H21" s="7"/>
      <c r="I21" s="7"/>
      <c r="J21" s="7"/>
    </row>
    <row r="22" spans="1:15">
      <c r="A22" s="7"/>
      <c r="B22" s="7"/>
      <c r="C22" s="7"/>
      <c r="D22" s="7"/>
      <c r="E22" s="7"/>
      <c r="F22" s="7"/>
      <c r="G22" s="7"/>
      <c r="H22" s="7"/>
      <c r="I22" s="7"/>
      <c r="J22" s="7"/>
    </row>
    <row r="23" spans="1:15">
      <c r="A23" s="7"/>
      <c r="B23" s="20"/>
      <c r="C23" s="20"/>
      <c r="D23" s="20"/>
      <c r="E23" s="20"/>
      <c r="F23" s="20"/>
      <c r="G23" s="20"/>
      <c r="H23" s="20"/>
      <c r="I23" s="20"/>
      <c r="J23" s="7"/>
    </row>
    <row r="24" spans="1:15">
      <c r="A24" s="7"/>
      <c r="B24" s="7"/>
      <c r="C24" s="7"/>
      <c r="D24" s="7"/>
      <c r="E24" s="7"/>
      <c r="F24" s="21"/>
      <c r="G24" s="7"/>
      <c r="H24" s="7"/>
      <c r="I24" s="7"/>
      <c r="J24" s="7"/>
      <c r="M24" s="194">
        <v>591.75</v>
      </c>
    </row>
    <row r="25" spans="1:15">
      <c r="A25" s="7"/>
      <c r="B25" s="7"/>
      <c r="C25" s="7"/>
      <c r="D25" s="7"/>
      <c r="E25" s="7"/>
      <c r="F25" s="7"/>
      <c r="G25" s="7"/>
      <c r="H25" s="7"/>
      <c r="I25" s="7"/>
      <c r="J25" s="7"/>
      <c r="M25" s="197">
        <f>+M24-I16</f>
        <v>-10385.930000000015</v>
      </c>
    </row>
    <row r="26" spans="1:15">
      <c r="A26" s="7"/>
      <c r="B26" s="7"/>
      <c r="C26" s="7"/>
      <c r="D26" s="7"/>
      <c r="E26" s="7"/>
      <c r="F26" s="7"/>
      <c r="G26" s="7"/>
      <c r="H26" s="7"/>
      <c r="I26" s="7"/>
      <c r="J26" s="7"/>
    </row>
    <row r="27" spans="1:15" s="86" customFormat="1">
      <c r="A27" s="7"/>
      <c r="B27" s="7"/>
      <c r="C27" s="7"/>
      <c r="D27" s="7"/>
      <c r="E27" s="7"/>
      <c r="F27" s="7"/>
      <c r="G27" s="7"/>
      <c r="H27" s="7"/>
      <c r="I27" s="7"/>
      <c r="J27" s="7"/>
      <c r="M27" s="194"/>
      <c r="N27" s="205"/>
      <c r="O27" s="202"/>
    </row>
  </sheetData>
  <mergeCells count="9">
    <mergeCell ref="G7:I7"/>
    <mergeCell ref="B16:F16"/>
    <mergeCell ref="B2:I2"/>
    <mergeCell ref="B3:I3"/>
    <mergeCell ref="B4:I4"/>
    <mergeCell ref="E5:F5"/>
    <mergeCell ref="G5:I5"/>
    <mergeCell ref="B6:D6"/>
    <mergeCell ref="H6:I6"/>
  </mergeCells>
  <printOptions horizontalCentered="1"/>
  <pageMargins left="0.59055118110236227" right="0.19685039370078741" top="0.53" bottom="0.19685039370078741" header="0.31496062992125984" footer="0.31496062992125984"/>
  <pageSetup scale="90" orientation="portrait" horizontalDpi="4294967294" verticalDpi="72"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5">
    <tabColor rgb="FFFF0000"/>
  </sheetPr>
  <dimension ref="A1:P30"/>
  <sheetViews>
    <sheetView topLeftCell="A7" zoomScale="175" zoomScaleNormal="175" zoomScaleSheetLayoutView="145" workbookViewId="0">
      <selection activeCell="E11" sqref="E11"/>
    </sheetView>
  </sheetViews>
  <sheetFormatPr baseColWidth="10" defaultRowHeight="18"/>
  <cols>
    <col min="1" max="1" width="0.42578125" customWidth="1"/>
    <col min="2" max="2" width="9" customWidth="1"/>
    <col min="3" max="3" width="5.5703125" customWidth="1"/>
    <col min="4" max="4" width="6.42578125" customWidth="1"/>
    <col min="5" max="5" width="16.7109375" customWidth="1"/>
    <col min="6" max="6" width="35.28515625" customWidth="1"/>
    <col min="7" max="7" width="12.42578125" customWidth="1"/>
    <col min="8" max="8" width="11.5703125" customWidth="1"/>
    <col min="9" max="9" width="12.42578125" customWidth="1"/>
    <col min="10" max="10" width="1.85546875" customWidth="1"/>
    <col min="11" max="12" width="18.5703125" style="86" customWidth="1"/>
    <col min="13" max="13" width="18.28515625" style="194" customWidth="1"/>
    <col min="14" max="14" width="14" style="203" customWidth="1"/>
    <col min="15" max="15" width="11.42578125" style="200"/>
  </cols>
  <sheetData>
    <row r="1" spans="1:16" ht="7.5" customHeight="1">
      <c r="A1" s="7"/>
      <c r="B1" s="7"/>
      <c r="C1" s="7"/>
      <c r="D1" s="7"/>
      <c r="E1" s="7"/>
      <c r="F1" s="7"/>
      <c r="G1" s="7"/>
      <c r="H1" s="7"/>
      <c r="I1" s="7"/>
      <c r="J1" s="7"/>
    </row>
    <row r="2" spans="1:16" ht="30">
      <c r="A2" s="7"/>
      <c r="B2" s="576" t="s">
        <v>9</v>
      </c>
      <c r="C2" s="576"/>
      <c r="D2" s="576"/>
      <c r="E2" s="576"/>
      <c r="F2" s="576"/>
      <c r="G2" s="576"/>
      <c r="H2" s="576"/>
      <c r="I2" s="576"/>
      <c r="J2" s="7"/>
    </row>
    <row r="3" spans="1:16" ht="26.25">
      <c r="A3" s="7"/>
      <c r="B3" s="577" t="s">
        <v>24</v>
      </c>
      <c r="C3" s="577"/>
      <c r="D3" s="577"/>
      <c r="E3" s="577"/>
      <c r="F3" s="577"/>
      <c r="G3" s="577"/>
      <c r="H3" s="577"/>
      <c r="I3" s="577"/>
      <c r="J3" s="7"/>
      <c r="K3" s="322" t="s">
        <v>313</v>
      </c>
      <c r="L3" s="322"/>
      <c r="M3" s="258"/>
    </row>
    <row r="4" spans="1:16" ht="31.5">
      <c r="A4" s="7"/>
      <c r="B4" s="578" t="s">
        <v>656</v>
      </c>
      <c r="C4" s="578"/>
      <c r="D4" s="578"/>
      <c r="E4" s="578"/>
      <c r="F4" s="578"/>
      <c r="G4" s="578"/>
      <c r="H4" s="578"/>
      <c r="I4" s="578"/>
      <c r="J4" s="7"/>
      <c r="K4" s="321" t="s">
        <v>633</v>
      </c>
      <c r="L4" s="521"/>
      <c r="M4" s="258"/>
      <c r="N4" s="264"/>
      <c r="O4" s="265"/>
      <c r="P4" s="266"/>
    </row>
    <row r="5" spans="1:16" ht="90.75" customHeight="1">
      <c r="A5" s="7"/>
      <c r="B5" s="41" t="s">
        <v>32</v>
      </c>
      <c r="C5" s="33"/>
      <c r="D5" s="42"/>
      <c r="E5" s="592" t="s">
        <v>645</v>
      </c>
      <c r="F5" s="592"/>
      <c r="G5" s="621" t="s">
        <v>644</v>
      </c>
      <c r="H5" s="621"/>
      <c r="I5" s="621"/>
      <c r="J5" s="7"/>
      <c r="K5" s="267"/>
      <c r="L5" s="267"/>
      <c r="M5" s="268"/>
      <c r="N5" s="269"/>
      <c r="O5" s="270"/>
      <c r="P5" s="266"/>
    </row>
    <row r="6" spans="1:16" ht="33.75" thickBot="1">
      <c r="A6" s="7"/>
      <c r="B6" s="622" t="s">
        <v>33</v>
      </c>
      <c r="C6" s="622"/>
      <c r="D6" s="622"/>
      <c r="E6" s="273" t="s">
        <v>646</v>
      </c>
      <c r="F6" s="271"/>
      <c r="G6" s="272" t="s">
        <v>8</v>
      </c>
      <c r="H6" s="593">
        <v>15368.459999999977</v>
      </c>
      <c r="I6" s="593"/>
      <c r="J6" s="7"/>
      <c r="K6" s="86">
        <v>0</v>
      </c>
      <c r="L6" s="86">
        <v>0</v>
      </c>
      <c r="M6" s="195"/>
    </row>
    <row r="7" spans="1:16" ht="21" thickTop="1">
      <c r="A7" s="7"/>
      <c r="B7" s="44" t="s">
        <v>162</v>
      </c>
      <c r="C7" s="33"/>
      <c r="D7" s="33"/>
      <c r="E7" s="33"/>
      <c r="F7" s="193"/>
      <c r="G7" s="619" t="s">
        <v>7</v>
      </c>
      <c r="H7" s="619"/>
      <c r="I7" s="619"/>
      <c r="J7" s="7"/>
      <c r="M7" s="195"/>
    </row>
    <row r="8" spans="1:16" ht="6" customHeight="1" thickBot="1">
      <c r="A8" s="7"/>
      <c r="B8" s="36"/>
      <c r="C8" s="36"/>
      <c r="D8" s="36"/>
      <c r="E8" s="36"/>
      <c r="F8" s="37"/>
      <c r="G8" s="37"/>
      <c r="H8" s="37"/>
      <c r="I8" s="37"/>
      <c r="J8" s="7"/>
      <c r="M8" s="195"/>
    </row>
    <row r="9" spans="1:16" ht="35.25" customHeight="1" thickBot="1">
      <c r="A9" s="7"/>
      <c r="B9" s="60" t="s">
        <v>0</v>
      </c>
      <c r="C9" s="61" t="s">
        <v>1</v>
      </c>
      <c r="D9" s="61" t="s">
        <v>31</v>
      </c>
      <c r="E9" s="67" t="s">
        <v>2</v>
      </c>
      <c r="F9" s="63" t="s">
        <v>3</v>
      </c>
      <c r="G9" s="64" t="s">
        <v>5</v>
      </c>
      <c r="H9" s="64" t="s">
        <v>4</v>
      </c>
      <c r="I9" s="65" t="s">
        <v>6</v>
      </c>
      <c r="J9" s="7"/>
      <c r="K9" s="206" t="s">
        <v>48</v>
      </c>
      <c r="L9" s="206" t="s">
        <v>437</v>
      </c>
      <c r="M9" s="195"/>
    </row>
    <row r="10" spans="1:16">
      <c r="A10" s="2"/>
      <c r="B10" s="49">
        <v>44652</v>
      </c>
      <c r="C10" s="16"/>
      <c r="D10" s="17"/>
      <c r="E10" s="10" t="s">
        <v>8</v>
      </c>
      <c r="F10" s="24"/>
      <c r="G10" s="31">
        <v>0</v>
      </c>
      <c r="H10" s="12">
        <v>0</v>
      </c>
      <c r="I10" s="13">
        <f>H6+G10-H10</f>
        <v>15368.459999999977</v>
      </c>
      <c r="J10" s="2"/>
    </row>
    <row r="11" spans="1:16" ht="80.25" customHeight="1">
      <c r="A11" s="2"/>
      <c r="B11" s="49">
        <v>44659</v>
      </c>
      <c r="C11" s="47" t="s">
        <v>296</v>
      </c>
      <c r="D11" s="18" t="s">
        <v>22</v>
      </c>
      <c r="E11" s="11" t="s">
        <v>702</v>
      </c>
      <c r="F11" s="91" t="s">
        <v>703</v>
      </c>
      <c r="G11" s="15">
        <v>0</v>
      </c>
      <c r="H11" s="15">
        <v>6838.94</v>
      </c>
      <c r="I11" s="52">
        <f>I10+G11-H11</f>
        <v>8529.5199999999786</v>
      </c>
      <c r="J11" s="2"/>
      <c r="L11" s="402">
        <v>61.06</v>
      </c>
    </row>
    <row r="12" spans="1:16" s="53" customFormat="1" ht="63" customHeight="1" thickBot="1">
      <c r="A12" s="48"/>
      <c r="B12" s="135">
        <v>44673</v>
      </c>
      <c r="C12" s="338"/>
      <c r="D12" s="17" t="s">
        <v>60</v>
      </c>
      <c r="E12" s="130" t="s">
        <v>23</v>
      </c>
      <c r="F12" s="480" t="s">
        <v>769</v>
      </c>
      <c r="G12" s="140">
        <v>0</v>
      </c>
      <c r="H12" s="114">
        <v>580.92999999999995</v>
      </c>
      <c r="I12" s="52">
        <f>I11+G12-H12</f>
        <v>7948.5899999999783</v>
      </c>
      <c r="J12" s="48"/>
      <c r="K12" s="88"/>
      <c r="L12" s="88"/>
      <c r="M12" s="259"/>
      <c r="N12" s="145"/>
    </row>
    <row r="13" spans="1:16" ht="65.25" hidden="1" customHeight="1">
      <c r="A13" s="2"/>
      <c r="B13" s="49"/>
      <c r="C13" s="47"/>
      <c r="D13" s="18"/>
      <c r="E13" s="11"/>
      <c r="F13" s="92"/>
      <c r="G13" s="15"/>
      <c r="H13" s="15"/>
      <c r="I13" s="52">
        <f t="shared" ref="I13:I18" si="0">I12+G13-H13</f>
        <v>7948.5899999999783</v>
      </c>
      <c r="J13" s="2"/>
      <c r="L13" s="194"/>
      <c r="M13" s="203"/>
      <c r="N13" s="200"/>
      <c r="O13"/>
    </row>
    <row r="14" spans="1:16" s="53" customFormat="1" ht="93" hidden="1" customHeight="1">
      <c r="A14" s="48"/>
      <c r="B14" s="49"/>
      <c r="C14" s="47"/>
      <c r="D14" s="18"/>
      <c r="E14" s="11"/>
      <c r="F14" s="91"/>
      <c r="G14" s="140"/>
      <c r="H14" s="99"/>
      <c r="I14" s="52">
        <f t="shared" si="0"/>
        <v>7948.5899999999783</v>
      </c>
      <c r="J14" s="48"/>
      <c r="K14" s="88"/>
      <c r="L14" s="88"/>
      <c r="M14" s="259"/>
      <c r="N14" s="145"/>
    </row>
    <row r="15" spans="1:16" s="53" customFormat="1" ht="140.25" hidden="1" customHeight="1">
      <c r="A15" s="48"/>
      <c r="B15" s="49"/>
      <c r="C15" s="47"/>
      <c r="D15" s="18"/>
      <c r="E15" s="11"/>
      <c r="F15" s="91"/>
      <c r="G15" s="140"/>
      <c r="H15" s="99"/>
      <c r="I15" s="52">
        <f t="shared" si="0"/>
        <v>7948.5899999999783</v>
      </c>
      <c r="J15" s="48"/>
      <c r="K15" s="88"/>
      <c r="L15" s="88"/>
      <c r="M15" s="259"/>
      <c r="N15" s="145"/>
    </row>
    <row r="16" spans="1:16" s="53" customFormat="1" ht="141" hidden="1" customHeight="1">
      <c r="A16" s="48"/>
      <c r="B16" s="49"/>
      <c r="C16" s="47"/>
      <c r="D16" s="18"/>
      <c r="E16" s="11"/>
      <c r="F16" s="91"/>
      <c r="G16" s="140"/>
      <c r="H16" s="99"/>
      <c r="I16" s="52">
        <f t="shared" si="0"/>
        <v>7948.5899999999783</v>
      </c>
      <c r="J16" s="48"/>
      <c r="K16" s="88"/>
      <c r="L16" s="88"/>
      <c r="M16" s="259"/>
      <c r="N16" s="145"/>
    </row>
    <row r="17" spans="1:15" ht="131.25" hidden="1" customHeight="1">
      <c r="A17" s="2"/>
      <c r="B17" s="49"/>
      <c r="C17" s="47"/>
      <c r="D17" s="18"/>
      <c r="E17" s="11"/>
      <c r="F17" s="92"/>
      <c r="G17" s="15"/>
      <c r="H17" s="15"/>
      <c r="I17" s="52">
        <f t="shared" si="0"/>
        <v>7948.5899999999783</v>
      </c>
      <c r="J17" s="2"/>
    </row>
    <row r="18" spans="1:15" ht="20.25" hidden="1" customHeight="1" thickBot="1">
      <c r="A18" s="2"/>
      <c r="B18" s="49"/>
      <c r="C18" s="47"/>
      <c r="D18" s="18"/>
      <c r="E18" s="11"/>
      <c r="F18" s="92"/>
      <c r="G18" s="15"/>
      <c r="H18" s="15"/>
      <c r="I18" s="52">
        <f t="shared" si="0"/>
        <v>7948.5899999999783</v>
      </c>
      <c r="J18" s="2"/>
    </row>
    <row r="19" spans="1:15" ht="24.75" customHeight="1" thickBot="1">
      <c r="A19" s="7"/>
      <c r="B19" s="575" t="s">
        <v>11</v>
      </c>
      <c r="C19" s="575"/>
      <c r="D19" s="575"/>
      <c r="E19" s="575"/>
      <c r="F19" s="575"/>
      <c r="G19" s="80">
        <f>SUM(G10:G18)</f>
        <v>0</v>
      </c>
      <c r="H19" s="80">
        <f>SUM(H10:H18)</f>
        <v>7419.87</v>
      </c>
      <c r="I19" s="80">
        <f>I18</f>
        <v>7948.5899999999783</v>
      </c>
      <c r="J19" s="7"/>
      <c r="K19" s="89">
        <f>SUM(K10:K18)</f>
        <v>0</v>
      </c>
      <c r="L19" s="89">
        <f>SUM(L10:L18)</f>
        <v>61.06</v>
      </c>
    </row>
    <row r="20" spans="1:15" ht="16.5" customHeight="1">
      <c r="A20" s="7"/>
      <c r="B20" s="7"/>
      <c r="C20" s="7"/>
      <c r="D20" s="7"/>
      <c r="E20" s="7"/>
      <c r="F20" s="7"/>
      <c r="G20" s="7"/>
      <c r="H20" s="7"/>
      <c r="I20" s="7"/>
      <c r="J20" s="7"/>
    </row>
    <row r="21" spans="1:15" s="473" customFormat="1" ht="52.5" customHeight="1">
      <c r="A21" s="8"/>
      <c r="B21" s="8"/>
      <c r="C21" s="8"/>
      <c r="D21" s="8" t="s">
        <v>592</v>
      </c>
      <c r="E21" s="8"/>
      <c r="F21" s="8"/>
      <c r="G21" s="8" t="s">
        <v>593</v>
      </c>
      <c r="H21" s="8"/>
      <c r="I21" s="8"/>
      <c r="J21" s="8"/>
      <c r="K21" s="471"/>
      <c r="L21" s="471"/>
      <c r="M21" s="472"/>
    </row>
    <row r="22" spans="1:15" s="194" customFormat="1" ht="16.5" customHeight="1">
      <c r="A22" s="470"/>
      <c r="B22" s="470"/>
      <c r="C22" s="470"/>
      <c r="D22" s="470" t="s">
        <v>589</v>
      </c>
      <c r="E22" s="470"/>
      <c r="F22" s="470"/>
      <c r="G22" s="470" t="s">
        <v>103</v>
      </c>
      <c r="H22" s="470"/>
      <c r="I22" s="470"/>
      <c r="J22" s="470"/>
      <c r="K22" s="403"/>
      <c r="L22" s="403"/>
      <c r="M22" s="408"/>
    </row>
    <row r="23" spans="1:15" ht="16.5" customHeight="1">
      <c r="A23" s="7"/>
      <c r="B23" s="7"/>
      <c r="C23" s="7"/>
      <c r="D23" s="7" t="s">
        <v>591</v>
      </c>
      <c r="E23" s="7"/>
      <c r="F23" s="7"/>
      <c r="G23" s="7" t="s">
        <v>590</v>
      </c>
      <c r="H23" s="7"/>
      <c r="I23" s="7"/>
      <c r="J23" s="7"/>
      <c r="K23" s="403"/>
      <c r="L23" s="403"/>
      <c r="M23" s="408"/>
      <c r="N23"/>
      <c r="O23"/>
    </row>
    <row r="24" spans="1:15" ht="36" customHeight="1">
      <c r="A24" s="7"/>
      <c r="B24" s="7"/>
      <c r="C24" s="7"/>
      <c r="D24" s="7"/>
      <c r="E24" s="7"/>
      <c r="F24" s="7"/>
      <c r="G24" s="7"/>
      <c r="H24" s="7"/>
      <c r="I24" s="7"/>
      <c r="J24" s="7"/>
    </row>
    <row r="25" spans="1:15">
      <c r="A25" s="7"/>
      <c r="B25" s="7"/>
      <c r="C25" s="7"/>
      <c r="D25" s="7"/>
      <c r="E25" s="7"/>
      <c r="F25" s="7"/>
      <c r="G25" s="7"/>
      <c r="H25" s="7"/>
      <c r="I25" s="7"/>
      <c r="J25" s="7"/>
    </row>
    <row r="26" spans="1:15">
      <c r="A26" s="7"/>
      <c r="B26" s="20"/>
      <c r="C26" s="20"/>
      <c r="D26" s="20"/>
      <c r="E26" s="20"/>
      <c r="F26" s="20"/>
      <c r="G26" s="20"/>
      <c r="H26" s="20"/>
      <c r="I26" s="20"/>
      <c r="J26" s="7"/>
    </row>
    <row r="27" spans="1:15">
      <c r="A27" s="7"/>
      <c r="B27" s="7"/>
      <c r="C27" s="7"/>
      <c r="D27" s="7"/>
      <c r="E27" s="7"/>
      <c r="F27" s="21"/>
      <c r="G27" s="7"/>
      <c r="H27" s="7"/>
      <c r="I27" s="7"/>
      <c r="J27" s="7"/>
      <c r="M27" s="194">
        <v>591.75</v>
      </c>
    </row>
    <row r="28" spans="1:15">
      <c r="A28" s="7"/>
      <c r="B28" s="7"/>
      <c r="C28" s="7"/>
      <c r="D28" s="7"/>
      <c r="E28" s="7"/>
      <c r="F28" s="7"/>
      <c r="G28" s="7"/>
      <c r="H28" s="7"/>
      <c r="I28" s="7"/>
      <c r="J28" s="7"/>
      <c r="M28" s="197">
        <f>+M27-I19</f>
        <v>-7356.8399999999783</v>
      </c>
    </row>
    <row r="29" spans="1:15">
      <c r="A29" s="7"/>
      <c r="B29" s="7"/>
      <c r="C29" s="7"/>
      <c r="D29" s="7"/>
      <c r="E29" s="7"/>
      <c r="F29" s="7"/>
      <c r="G29" s="7"/>
      <c r="H29" s="7"/>
      <c r="I29" s="7"/>
      <c r="J29" s="7"/>
    </row>
    <row r="30" spans="1:15" s="86" customFormat="1">
      <c r="A30" s="7"/>
      <c r="B30" s="7"/>
      <c r="C30" s="7"/>
      <c r="D30" s="7"/>
      <c r="E30" s="7"/>
      <c r="F30" s="7"/>
      <c r="G30" s="7"/>
      <c r="H30" s="7"/>
      <c r="I30" s="7"/>
      <c r="J30" s="7"/>
      <c r="M30" s="194"/>
      <c r="N30" s="205"/>
      <c r="O30" s="202"/>
    </row>
  </sheetData>
  <mergeCells count="9">
    <mergeCell ref="G7:I7"/>
    <mergeCell ref="B19:F19"/>
    <mergeCell ref="B2:I2"/>
    <mergeCell ref="B3:I3"/>
    <mergeCell ref="B4:I4"/>
    <mergeCell ref="E5:F5"/>
    <mergeCell ref="G5:I5"/>
    <mergeCell ref="B6:D6"/>
    <mergeCell ref="H6:I6"/>
  </mergeCells>
  <printOptions horizontalCentered="1"/>
  <pageMargins left="0.59055118110236227" right="0.19685039370078741" top="0.53" bottom="0.19685039370078741" header="0.31496062992125984" footer="0.31496062992125984"/>
  <pageSetup scale="90" orientation="portrait" horizontalDpi="4294967294" verticalDpi="72"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6">
    <tabColor rgb="FFFF0000"/>
  </sheetPr>
  <dimension ref="A1:P28"/>
  <sheetViews>
    <sheetView topLeftCell="A5" zoomScale="175" zoomScaleNormal="175" zoomScaleSheetLayoutView="145" workbookViewId="0">
      <selection activeCell="E11" sqref="E11"/>
    </sheetView>
  </sheetViews>
  <sheetFormatPr baseColWidth="10" defaultRowHeight="18"/>
  <cols>
    <col min="1" max="1" width="0.42578125" customWidth="1"/>
    <col min="2" max="2" width="9" customWidth="1"/>
    <col min="3" max="3" width="5.5703125" customWidth="1"/>
    <col min="4" max="4" width="6.42578125" customWidth="1"/>
    <col min="5" max="5" width="16.7109375" customWidth="1"/>
    <col min="6" max="6" width="35.28515625" customWidth="1"/>
    <col min="7" max="7" width="12.42578125" customWidth="1"/>
    <col min="8" max="8" width="11.5703125" customWidth="1"/>
    <col min="9" max="9" width="12.42578125" customWidth="1"/>
    <col min="10" max="10" width="1.85546875" customWidth="1"/>
    <col min="11" max="12" width="18.5703125" style="86" customWidth="1"/>
    <col min="13" max="13" width="18.28515625" style="194" customWidth="1"/>
    <col min="14" max="14" width="14" style="203" customWidth="1"/>
    <col min="15" max="15" width="11.42578125" style="200"/>
  </cols>
  <sheetData>
    <row r="1" spans="1:16" ht="7.5" customHeight="1">
      <c r="A1" s="7"/>
      <c r="B1" s="7"/>
      <c r="C1" s="7"/>
      <c r="D1" s="7"/>
      <c r="E1" s="7"/>
      <c r="F1" s="7"/>
      <c r="G1" s="7"/>
      <c r="H1" s="7"/>
      <c r="I1" s="7"/>
      <c r="J1" s="7"/>
    </row>
    <row r="2" spans="1:16" ht="30">
      <c r="A2" s="7"/>
      <c r="B2" s="576" t="s">
        <v>9</v>
      </c>
      <c r="C2" s="576"/>
      <c r="D2" s="576"/>
      <c r="E2" s="576"/>
      <c r="F2" s="576"/>
      <c r="G2" s="576"/>
      <c r="H2" s="576"/>
      <c r="I2" s="576"/>
      <c r="J2" s="7"/>
    </row>
    <row r="3" spans="1:16" ht="26.25">
      <c r="A3" s="7"/>
      <c r="B3" s="577" t="s">
        <v>24</v>
      </c>
      <c r="C3" s="577"/>
      <c r="D3" s="577"/>
      <c r="E3" s="577"/>
      <c r="F3" s="577"/>
      <c r="G3" s="577"/>
      <c r="H3" s="577"/>
      <c r="I3" s="577"/>
      <c r="J3" s="7"/>
      <c r="K3" s="322" t="s">
        <v>313</v>
      </c>
      <c r="L3" s="322"/>
      <c r="M3" s="258"/>
    </row>
    <row r="4" spans="1:16" ht="31.5">
      <c r="A4" s="7"/>
      <c r="B4" s="578" t="s">
        <v>656</v>
      </c>
      <c r="C4" s="578"/>
      <c r="D4" s="578"/>
      <c r="E4" s="578"/>
      <c r="F4" s="578"/>
      <c r="G4" s="578"/>
      <c r="H4" s="578"/>
      <c r="I4" s="578"/>
      <c r="J4" s="7"/>
      <c r="K4" s="321" t="s">
        <v>633</v>
      </c>
      <c r="L4" s="521"/>
      <c r="M4" s="258"/>
      <c r="N4" s="264"/>
      <c r="O4" s="265"/>
      <c r="P4" s="266"/>
    </row>
    <row r="5" spans="1:16" ht="90.75" customHeight="1">
      <c r="A5" s="7"/>
      <c r="B5" s="41" t="s">
        <v>32</v>
      </c>
      <c r="C5" s="33"/>
      <c r="D5" s="42"/>
      <c r="E5" s="592" t="s">
        <v>649</v>
      </c>
      <c r="F5" s="592"/>
      <c r="G5" s="621" t="s">
        <v>650</v>
      </c>
      <c r="H5" s="621"/>
      <c r="I5" s="621"/>
      <c r="J5" s="7"/>
      <c r="K5" s="267"/>
      <c r="L5" s="267"/>
      <c r="M5" s="268"/>
      <c r="N5" s="269"/>
      <c r="O5" s="270"/>
      <c r="P5" s="266"/>
    </row>
    <row r="6" spans="1:16" ht="33.75" thickBot="1">
      <c r="A6" s="7"/>
      <c r="B6" s="622" t="s">
        <v>33</v>
      </c>
      <c r="C6" s="622"/>
      <c r="D6" s="622"/>
      <c r="E6" s="273" t="s">
        <v>651</v>
      </c>
      <c r="F6" s="271"/>
      <c r="G6" s="272" t="s">
        <v>8</v>
      </c>
      <c r="H6" s="593">
        <v>2999.9999999999918</v>
      </c>
      <c r="I6" s="593"/>
      <c r="J6" s="7"/>
      <c r="K6" s="86">
        <v>0</v>
      </c>
      <c r="L6" s="86">
        <v>0</v>
      </c>
      <c r="M6" s="195"/>
    </row>
    <row r="7" spans="1:16" ht="21" thickTop="1">
      <c r="A7" s="7"/>
      <c r="B7" s="44" t="s">
        <v>634</v>
      </c>
      <c r="C7" s="33"/>
      <c r="D7" s="33"/>
      <c r="E7" s="33"/>
      <c r="F7" s="193"/>
      <c r="G7" s="619" t="s">
        <v>7</v>
      </c>
      <c r="H7" s="619"/>
      <c r="I7" s="619"/>
      <c r="J7" s="7"/>
      <c r="M7" s="195"/>
    </row>
    <row r="8" spans="1:16" ht="6" customHeight="1" thickBot="1">
      <c r="A8" s="7"/>
      <c r="B8" s="36"/>
      <c r="C8" s="36"/>
      <c r="D8" s="36"/>
      <c r="E8" s="36"/>
      <c r="F8" s="37"/>
      <c r="G8" s="37"/>
      <c r="H8" s="37"/>
      <c r="I8" s="37"/>
      <c r="J8" s="7"/>
      <c r="M8" s="195"/>
    </row>
    <row r="9" spans="1:16" ht="35.25" customHeight="1" thickBot="1">
      <c r="A9" s="7"/>
      <c r="B9" s="60" t="s">
        <v>0</v>
      </c>
      <c r="C9" s="61" t="s">
        <v>1</v>
      </c>
      <c r="D9" s="61" t="s">
        <v>31</v>
      </c>
      <c r="E9" s="67" t="s">
        <v>2</v>
      </c>
      <c r="F9" s="63" t="s">
        <v>3</v>
      </c>
      <c r="G9" s="64" t="s">
        <v>5</v>
      </c>
      <c r="H9" s="64" t="s">
        <v>4</v>
      </c>
      <c r="I9" s="65" t="s">
        <v>6</v>
      </c>
      <c r="J9" s="7"/>
      <c r="K9" s="206" t="s">
        <v>48</v>
      </c>
      <c r="L9" s="206" t="s">
        <v>437</v>
      </c>
      <c r="M9" s="195"/>
    </row>
    <row r="10" spans="1:16">
      <c r="A10" s="2"/>
      <c r="B10" s="49" t="s">
        <v>677</v>
      </c>
      <c r="C10" s="16"/>
      <c r="D10" s="17"/>
      <c r="E10" s="10" t="s">
        <v>8</v>
      </c>
      <c r="F10" s="24"/>
      <c r="G10" s="31">
        <v>0</v>
      </c>
      <c r="H10" s="12">
        <v>0</v>
      </c>
      <c r="I10" s="13">
        <f>H6+G10-H10</f>
        <v>2999.9999999999918</v>
      </c>
      <c r="J10" s="2"/>
    </row>
    <row r="11" spans="1:16" ht="92.25" customHeight="1" thickBot="1">
      <c r="A11" s="2"/>
      <c r="B11" s="49">
        <v>44659</v>
      </c>
      <c r="C11" s="47" t="s">
        <v>113</v>
      </c>
      <c r="D11" s="18" t="s">
        <v>22</v>
      </c>
      <c r="E11" s="130" t="s">
        <v>704</v>
      </c>
      <c r="F11" s="480" t="s">
        <v>705</v>
      </c>
      <c r="G11" s="15">
        <v>0</v>
      </c>
      <c r="H11" s="15">
        <v>1486.73</v>
      </c>
      <c r="I11" s="52">
        <f>I10+G11-H11</f>
        <v>1513.2699999999918</v>
      </c>
      <c r="J11" s="2"/>
      <c r="L11" s="402">
        <v>13.27</v>
      </c>
    </row>
    <row r="12" spans="1:16" s="53" customFormat="1" ht="30.75" hidden="1" customHeight="1">
      <c r="A12" s="48"/>
      <c r="B12" s="49"/>
      <c r="C12" s="136"/>
      <c r="D12" s="81"/>
      <c r="E12" s="11"/>
      <c r="F12" s="520"/>
      <c r="G12" s="140"/>
      <c r="H12" s="114"/>
      <c r="I12" s="52">
        <f t="shared" ref="I12:I16" si="0">I11+G12-H12</f>
        <v>1513.2699999999918</v>
      </c>
      <c r="J12" s="48"/>
      <c r="K12" s="88"/>
      <c r="L12" s="88"/>
      <c r="M12" s="259"/>
      <c r="N12" s="145"/>
    </row>
    <row r="13" spans="1:16" ht="53.25" hidden="1" customHeight="1">
      <c r="A13" s="2"/>
      <c r="B13" s="49"/>
      <c r="C13" s="47"/>
      <c r="D13" s="18"/>
      <c r="E13" s="11"/>
      <c r="F13" s="92"/>
      <c r="G13" s="15"/>
      <c r="H13" s="15"/>
      <c r="I13" s="52">
        <f t="shared" si="0"/>
        <v>1513.2699999999918</v>
      </c>
      <c r="J13" s="2"/>
      <c r="L13" s="533"/>
      <c r="M13" s="203"/>
      <c r="N13" s="200"/>
      <c r="O13"/>
    </row>
    <row r="14" spans="1:16" s="53" customFormat="1" ht="65.25" hidden="1" customHeight="1">
      <c r="A14" s="48"/>
      <c r="B14" s="49"/>
      <c r="C14" s="47"/>
      <c r="D14" s="18"/>
      <c r="E14" s="11"/>
      <c r="F14" s="91"/>
      <c r="G14" s="140">
        <v>0</v>
      </c>
      <c r="H14" s="99"/>
      <c r="I14" s="52">
        <f t="shared" si="0"/>
        <v>1513.2699999999918</v>
      </c>
      <c r="J14" s="48"/>
      <c r="K14" s="88"/>
      <c r="L14" s="88"/>
      <c r="M14" s="259"/>
      <c r="N14" s="145"/>
    </row>
    <row r="15" spans="1:16" s="53" customFormat="1" ht="54" hidden="1" customHeight="1">
      <c r="A15" s="48"/>
      <c r="B15" s="49"/>
      <c r="C15" s="47"/>
      <c r="D15" s="18"/>
      <c r="E15" s="11"/>
      <c r="F15" s="91"/>
      <c r="G15" s="140"/>
      <c r="H15" s="99"/>
      <c r="I15" s="52">
        <f t="shared" si="0"/>
        <v>1513.2699999999918</v>
      </c>
      <c r="J15" s="48"/>
      <c r="K15" s="88"/>
      <c r="L15" s="88"/>
      <c r="M15" s="259"/>
      <c r="N15" s="145"/>
    </row>
    <row r="16" spans="1:16" ht="20.25" hidden="1" customHeight="1" thickBot="1">
      <c r="A16" s="2"/>
      <c r="B16" s="49"/>
      <c r="C16" s="47"/>
      <c r="D16" s="18"/>
      <c r="E16" s="11"/>
      <c r="F16" s="92"/>
      <c r="G16" s="15"/>
      <c r="H16" s="15"/>
      <c r="I16" s="52">
        <f t="shared" si="0"/>
        <v>1513.2699999999918</v>
      </c>
      <c r="J16" s="2"/>
    </row>
    <row r="17" spans="1:15" ht="24.75" customHeight="1" thickBot="1">
      <c r="A17" s="7"/>
      <c r="B17" s="575" t="s">
        <v>11</v>
      </c>
      <c r="C17" s="575"/>
      <c r="D17" s="575"/>
      <c r="E17" s="575"/>
      <c r="F17" s="575"/>
      <c r="G17" s="80">
        <f>SUM(G10:G16)</f>
        <v>0</v>
      </c>
      <c r="H17" s="80">
        <f>SUM(H10:H16)</f>
        <v>1486.73</v>
      </c>
      <c r="I17" s="80">
        <f>I16</f>
        <v>1513.2699999999918</v>
      </c>
      <c r="J17" s="7"/>
      <c r="K17" s="89">
        <f>SUM(K10:K16)</f>
        <v>0</v>
      </c>
      <c r="L17" s="89">
        <f>SUM(L10:L16)</f>
        <v>13.27</v>
      </c>
    </row>
    <row r="18" spans="1:15" ht="16.5" customHeight="1">
      <c r="A18" s="7"/>
      <c r="B18" s="7"/>
      <c r="C18" s="7"/>
      <c r="D18" s="7"/>
      <c r="E18" s="7"/>
      <c r="F18" s="7"/>
      <c r="G18" s="7"/>
      <c r="H18" s="7"/>
      <c r="I18" s="7"/>
      <c r="J18" s="7"/>
    </row>
    <row r="19" spans="1:15" s="473" customFormat="1" ht="52.5" customHeight="1">
      <c r="A19" s="8"/>
      <c r="B19" s="8"/>
      <c r="C19" s="8"/>
      <c r="D19" s="8" t="s">
        <v>592</v>
      </c>
      <c r="E19" s="8"/>
      <c r="F19" s="8"/>
      <c r="G19" s="8" t="s">
        <v>593</v>
      </c>
      <c r="H19" s="8"/>
      <c r="I19" s="8"/>
      <c r="J19" s="8"/>
      <c r="K19" s="471"/>
      <c r="L19" s="471"/>
      <c r="M19" s="472"/>
    </row>
    <row r="20" spans="1:15" s="194" customFormat="1" ht="16.5" customHeight="1">
      <c r="A20" s="470"/>
      <c r="B20" s="470"/>
      <c r="C20" s="470"/>
      <c r="D20" s="470" t="s">
        <v>589</v>
      </c>
      <c r="E20" s="470"/>
      <c r="F20" s="470"/>
      <c r="G20" s="470" t="s">
        <v>103</v>
      </c>
      <c r="H20" s="470"/>
      <c r="I20" s="470"/>
      <c r="J20" s="470"/>
      <c r="K20" s="403"/>
      <c r="L20" s="403"/>
      <c r="M20" s="408"/>
    </row>
    <row r="21" spans="1:15" ht="16.5" customHeight="1">
      <c r="A21" s="7"/>
      <c r="B21" s="7"/>
      <c r="C21" s="7"/>
      <c r="D21" s="7" t="s">
        <v>591</v>
      </c>
      <c r="E21" s="7"/>
      <c r="F21" s="7"/>
      <c r="G21" s="7" t="s">
        <v>590</v>
      </c>
      <c r="H21" s="7"/>
      <c r="I21" s="7"/>
      <c r="J21" s="7"/>
      <c r="K21" s="403"/>
      <c r="L21" s="403"/>
      <c r="M21" s="408"/>
      <c r="N21"/>
      <c r="O21"/>
    </row>
    <row r="22" spans="1:15" ht="36" customHeight="1">
      <c r="A22" s="7"/>
      <c r="B22" s="7"/>
      <c r="C22" s="7"/>
      <c r="D22" s="7"/>
      <c r="E22" s="7"/>
      <c r="F22" s="7"/>
      <c r="G22" s="7"/>
      <c r="H22" s="7"/>
      <c r="I22" s="7"/>
      <c r="J22" s="7"/>
    </row>
    <row r="23" spans="1:15">
      <c r="A23" s="7"/>
      <c r="B23" s="7"/>
      <c r="C23" s="7"/>
      <c r="D23" s="7"/>
      <c r="E23" s="7"/>
      <c r="F23" s="7"/>
      <c r="G23" s="7"/>
      <c r="H23" s="7"/>
      <c r="I23" s="7"/>
      <c r="J23" s="7"/>
    </row>
    <row r="24" spans="1:15">
      <c r="A24" s="7"/>
      <c r="B24" s="20"/>
      <c r="C24" s="20"/>
      <c r="D24" s="20"/>
      <c r="E24" s="20"/>
      <c r="F24" s="20"/>
      <c r="G24" s="20"/>
      <c r="H24" s="20"/>
      <c r="I24" s="20"/>
      <c r="J24" s="7"/>
    </row>
    <row r="25" spans="1:15">
      <c r="A25" s="7"/>
      <c r="B25" s="7"/>
      <c r="C25" s="7"/>
      <c r="D25" s="7"/>
      <c r="E25" s="7"/>
      <c r="F25" s="21"/>
      <c r="G25" s="7"/>
      <c r="H25" s="7"/>
      <c r="I25" s="7"/>
      <c r="J25" s="7"/>
      <c r="M25" s="194">
        <v>591.75</v>
      </c>
    </row>
    <row r="26" spans="1:15">
      <c r="A26" s="7"/>
      <c r="B26" s="7"/>
      <c r="C26" s="7"/>
      <c r="D26" s="7"/>
      <c r="E26" s="7"/>
      <c r="F26" s="7"/>
      <c r="G26" s="7"/>
      <c r="H26" s="7"/>
      <c r="I26" s="7"/>
      <c r="J26" s="7"/>
      <c r="M26" s="197">
        <f>+M25-I17</f>
        <v>-921.5199999999918</v>
      </c>
    </row>
    <row r="27" spans="1:15">
      <c r="A27" s="7"/>
      <c r="B27" s="7"/>
      <c r="C27" s="7"/>
      <c r="D27" s="7"/>
      <c r="E27" s="7"/>
      <c r="F27" s="7"/>
      <c r="G27" s="7"/>
      <c r="H27" s="7"/>
      <c r="I27" s="7"/>
      <c r="J27" s="7"/>
    </row>
    <row r="28" spans="1:15" s="86" customFormat="1">
      <c r="A28" s="7"/>
      <c r="B28" s="7"/>
      <c r="C28" s="7"/>
      <c r="D28" s="7"/>
      <c r="E28" s="7"/>
      <c r="F28" s="7"/>
      <c r="G28" s="7"/>
      <c r="H28" s="7"/>
      <c r="I28" s="7"/>
      <c r="J28" s="7"/>
      <c r="M28" s="194"/>
      <c r="N28" s="205"/>
      <c r="O28" s="202"/>
    </row>
  </sheetData>
  <mergeCells count="9">
    <mergeCell ref="G7:I7"/>
    <mergeCell ref="B17:F17"/>
    <mergeCell ref="B2:I2"/>
    <mergeCell ref="B3:I3"/>
    <mergeCell ref="B4:I4"/>
    <mergeCell ref="E5:F5"/>
    <mergeCell ref="G5:I5"/>
    <mergeCell ref="B6:D6"/>
    <mergeCell ref="H6:I6"/>
  </mergeCells>
  <printOptions horizontalCentered="1"/>
  <pageMargins left="0.59055118110236227" right="0.19685039370078741" top="0.53" bottom="0.19685039370078741" header="0.31496062992125984" footer="0.31496062992125984"/>
  <pageSetup scale="90" orientation="portrait" horizontalDpi="4294967294" verticalDpi="72"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28"/>
  <sheetViews>
    <sheetView topLeftCell="A7" zoomScale="175" zoomScaleNormal="175" zoomScaleSheetLayoutView="145" workbookViewId="0">
      <selection activeCell="F13" sqref="F13"/>
    </sheetView>
  </sheetViews>
  <sheetFormatPr baseColWidth="10" defaultRowHeight="18"/>
  <cols>
    <col min="1" max="1" width="0.42578125" customWidth="1"/>
    <col min="2" max="2" width="9" customWidth="1"/>
    <col min="3" max="3" width="5.5703125" customWidth="1"/>
    <col min="4" max="4" width="6.42578125" customWidth="1"/>
    <col min="5" max="5" width="16.7109375" customWidth="1"/>
    <col min="6" max="6" width="35.28515625" customWidth="1"/>
    <col min="7" max="7" width="12.42578125" customWidth="1"/>
    <col min="8" max="8" width="11.5703125" customWidth="1"/>
    <col min="9" max="9" width="12.42578125" customWidth="1"/>
    <col min="10" max="10" width="1.85546875" customWidth="1"/>
    <col min="11" max="12" width="18.5703125" style="86" customWidth="1"/>
    <col min="13" max="13" width="18.28515625" style="194" customWidth="1"/>
    <col min="14" max="14" width="14" style="203" customWidth="1"/>
    <col min="15" max="15" width="11.42578125" style="200"/>
  </cols>
  <sheetData>
    <row r="1" spans="1:16" ht="7.5" customHeight="1">
      <c r="A1" s="7"/>
      <c r="B1" s="7"/>
      <c r="C1" s="7"/>
      <c r="D1" s="7"/>
      <c r="E1" s="7"/>
      <c r="F1" s="7"/>
      <c r="G1" s="7"/>
      <c r="H1" s="7"/>
      <c r="I1" s="7"/>
      <c r="J1" s="7"/>
    </row>
    <row r="2" spans="1:16" ht="30">
      <c r="A2" s="7"/>
      <c r="B2" s="576" t="s">
        <v>9</v>
      </c>
      <c r="C2" s="576"/>
      <c r="D2" s="576"/>
      <c r="E2" s="576"/>
      <c r="F2" s="576"/>
      <c r="G2" s="576"/>
      <c r="H2" s="576"/>
      <c r="I2" s="576"/>
      <c r="J2" s="7"/>
    </row>
    <row r="3" spans="1:16" ht="26.25">
      <c r="A3" s="7"/>
      <c r="B3" s="577" t="s">
        <v>24</v>
      </c>
      <c r="C3" s="577"/>
      <c r="D3" s="577"/>
      <c r="E3" s="577"/>
      <c r="F3" s="577"/>
      <c r="G3" s="577"/>
      <c r="H3" s="577"/>
      <c r="I3" s="577"/>
      <c r="J3" s="7"/>
      <c r="K3" s="322" t="s">
        <v>313</v>
      </c>
      <c r="L3" s="322"/>
      <c r="M3" s="258"/>
    </row>
    <row r="4" spans="1:16" ht="31.5">
      <c r="A4" s="7"/>
      <c r="B4" s="578" t="s">
        <v>656</v>
      </c>
      <c r="C4" s="578"/>
      <c r="D4" s="578"/>
      <c r="E4" s="578"/>
      <c r="F4" s="578"/>
      <c r="G4" s="578"/>
      <c r="H4" s="578"/>
      <c r="I4" s="578"/>
      <c r="J4" s="7"/>
      <c r="K4" s="321" t="s">
        <v>633</v>
      </c>
      <c r="L4" s="521"/>
      <c r="M4" s="258"/>
      <c r="N4" s="264"/>
      <c r="O4" s="265"/>
      <c r="P4" s="266"/>
    </row>
    <row r="5" spans="1:16" ht="90.75" customHeight="1">
      <c r="A5" s="7"/>
      <c r="B5" s="41" t="s">
        <v>32</v>
      </c>
      <c r="C5" s="33"/>
      <c r="D5" s="42"/>
      <c r="E5" s="642" t="s">
        <v>796</v>
      </c>
      <c r="F5" s="642"/>
      <c r="G5" s="621" t="s">
        <v>797</v>
      </c>
      <c r="H5" s="621"/>
      <c r="I5" s="621"/>
      <c r="J5" s="7"/>
      <c r="K5" s="267"/>
      <c r="L5" s="267"/>
      <c r="M5" s="268"/>
      <c r="N5" s="269"/>
      <c r="O5" s="270"/>
      <c r="P5" s="266"/>
    </row>
    <row r="6" spans="1:16" ht="33.75" thickBot="1">
      <c r="A6" s="7"/>
      <c r="B6" s="622" t="s">
        <v>33</v>
      </c>
      <c r="C6" s="622"/>
      <c r="D6" s="622"/>
      <c r="E6" s="273" t="s">
        <v>795</v>
      </c>
      <c r="F6" s="271"/>
      <c r="G6" s="272" t="s">
        <v>8</v>
      </c>
      <c r="H6" s="593">
        <v>0</v>
      </c>
      <c r="I6" s="593"/>
      <c r="J6" s="7"/>
      <c r="K6" s="86">
        <v>0</v>
      </c>
      <c r="L6" s="86">
        <v>0</v>
      </c>
      <c r="M6" s="195"/>
    </row>
    <row r="7" spans="1:16" ht="21" thickTop="1">
      <c r="A7" s="7"/>
      <c r="B7" s="44" t="s">
        <v>162</v>
      </c>
      <c r="C7" s="33"/>
      <c r="D7" s="33"/>
      <c r="E7" s="33"/>
      <c r="F7" s="193"/>
      <c r="G7" s="619" t="s">
        <v>7</v>
      </c>
      <c r="H7" s="619"/>
      <c r="I7" s="619"/>
      <c r="J7" s="7"/>
      <c r="M7" s="195"/>
    </row>
    <row r="8" spans="1:16" ht="6" customHeight="1" thickBot="1">
      <c r="A8" s="7"/>
      <c r="B8" s="36"/>
      <c r="C8" s="36"/>
      <c r="D8" s="36"/>
      <c r="E8" s="36"/>
      <c r="F8" s="37"/>
      <c r="G8" s="37"/>
      <c r="H8" s="37"/>
      <c r="I8" s="37"/>
      <c r="J8" s="7"/>
      <c r="M8" s="195"/>
    </row>
    <row r="9" spans="1:16" ht="35.25" customHeight="1" thickBot="1">
      <c r="A9" s="7"/>
      <c r="B9" s="60" t="s">
        <v>0</v>
      </c>
      <c r="C9" s="61" t="s">
        <v>1</v>
      </c>
      <c r="D9" s="61" t="s">
        <v>31</v>
      </c>
      <c r="E9" s="67" t="s">
        <v>2</v>
      </c>
      <c r="F9" s="63" t="s">
        <v>3</v>
      </c>
      <c r="G9" s="64" t="s">
        <v>5</v>
      </c>
      <c r="H9" s="64" t="s">
        <v>4</v>
      </c>
      <c r="I9" s="65" t="s">
        <v>6</v>
      </c>
      <c r="J9" s="7"/>
      <c r="K9" s="206" t="s">
        <v>48</v>
      </c>
      <c r="L9" s="206" t="s">
        <v>437</v>
      </c>
      <c r="M9" s="195"/>
    </row>
    <row r="10" spans="1:16">
      <c r="A10" s="2"/>
      <c r="B10" s="49" t="s">
        <v>677</v>
      </c>
      <c r="C10" s="16"/>
      <c r="D10" s="17"/>
      <c r="E10" s="10" t="s">
        <v>8</v>
      </c>
      <c r="F10" s="24"/>
      <c r="G10" s="31">
        <v>0</v>
      </c>
      <c r="H10" s="12">
        <v>0</v>
      </c>
      <c r="I10" s="13">
        <f>H6+G10-H10</f>
        <v>0</v>
      </c>
      <c r="J10" s="2"/>
    </row>
    <row r="11" spans="1:16" ht="42" customHeight="1">
      <c r="A11" s="2"/>
      <c r="B11" s="49">
        <v>44677</v>
      </c>
      <c r="C11" s="47"/>
      <c r="D11" s="18" t="s">
        <v>54</v>
      </c>
      <c r="E11" s="11" t="s">
        <v>23</v>
      </c>
      <c r="F11" s="92" t="s">
        <v>799</v>
      </c>
      <c r="G11" s="15">
        <v>63102.53</v>
      </c>
      <c r="H11" s="15">
        <v>0</v>
      </c>
      <c r="I11" s="52">
        <f>I10+G11-H11</f>
        <v>63102.53</v>
      </c>
      <c r="J11" s="2"/>
      <c r="L11" s="402"/>
    </row>
    <row r="12" spans="1:16" s="53" customFormat="1" ht="29.25" customHeight="1">
      <c r="A12" s="48"/>
      <c r="B12" s="49">
        <v>44677</v>
      </c>
      <c r="C12" s="136"/>
      <c r="D12" s="81" t="s">
        <v>60</v>
      </c>
      <c r="E12" s="11" t="s">
        <v>788</v>
      </c>
      <c r="F12" s="520" t="s">
        <v>798</v>
      </c>
      <c r="G12" s="15"/>
      <c r="H12" s="114">
        <v>2.5299999999999998</v>
      </c>
      <c r="I12" s="52">
        <f t="shared" ref="I12:I13" si="0">I11+G12-H12</f>
        <v>63100</v>
      </c>
      <c r="J12" s="48"/>
      <c r="K12" s="88"/>
      <c r="L12" s="88"/>
      <c r="M12" s="259"/>
      <c r="N12" s="145"/>
    </row>
    <row r="13" spans="1:16" ht="66" customHeight="1" thickBot="1">
      <c r="A13" s="2"/>
      <c r="B13" s="49">
        <v>44680</v>
      </c>
      <c r="C13" s="47" t="s">
        <v>189</v>
      </c>
      <c r="D13" s="18" t="s">
        <v>22</v>
      </c>
      <c r="E13" s="11" t="s">
        <v>847</v>
      </c>
      <c r="F13" s="92" t="s">
        <v>848</v>
      </c>
      <c r="G13" s="15">
        <v>0</v>
      </c>
      <c r="H13" s="15">
        <v>22920.03</v>
      </c>
      <c r="I13" s="52">
        <f t="shared" si="0"/>
        <v>40179.97</v>
      </c>
      <c r="J13" s="2"/>
      <c r="L13" s="533">
        <v>204.64</v>
      </c>
      <c r="M13" s="203"/>
      <c r="N13" s="200"/>
      <c r="O13"/>
    </row>
    <row r="14" spans="1:16" s="53" customFormat="1" ht="65.25" hidden="1" customHeight="1">
      <c r="A14" s="48"/>
      <c r="B14" s="49"/>
      <c r="C14" s="136"/>
      <c r="D14" s="81"/>
      <c r="E14" s="11"/>
      <c r="F14" s="520"/>
      <c r="G14" s="15"/>
      <c r="H14" s="99"/>
      <c r="I14" s="52">
        <f t="shared" ref="I14:I16" si="1">I13+G14-H14</f>
        <v>40179.97</v>
      </c>
      <c r="J14" s="48"/>
      <c r="K14" s="88"/>
      <c r="L14" s="88"/>
      <c r="M14" s="259"/>
      <c r="N14" s="145"/>
    </row>
    <row r="15" spans="1:16" s="53" customFormat="1" ht="54" hidden="1" customHeight="1">
      <c r="A15" s="48"/>
      <c r="B15" s="49"/>
      <c r="C15" s="47"/>
      <c r="D15" s="18"/>
      <c r="E15" s="11"/>
      <c r="F15" s="91"/>
      <c r="G15" s="140"/>
      <c r="H15" s="99"/>
      <c r="I15" s="52">
        <f t="shared" si="1"/>
        <v>40179.97</v>
      </c>
      <c r="J15" s="48"/>
      <c r="K15" s="88"/>
      <c r="L15" s="88"/>
      <c r="M15" s="259"/>
      <c r="N15" s="145"/>
    </row>
    <row r="16" spans="1:16" ht="20.25" hidden="1" customHeight="1" thickBot="1">
      <c r="A16" s="2"/>
      <c r="B16" s="49"/>
      <c r="C16" s="47"/>
      <c r="D16" s="18"/>
      <c r="E16" s="11"/>
      <c r="F16" s="92"/>
      <c r="G16" s="15"/>
      <c r="H16" s="15"/>
      <c r="I16" s="52">
        <f t="shared" si="1"/>
        <v>40179.97</v>
      </c>
      <c r="J16" s="2"/>
    </row>
    <row r="17" spans="1:15" ht="24.75" customHeight="1" thickBot="1">
      <c r="A17" s="7"/>
      <c r="B17" s="575" t="s">
        <v>11</v>
      </c>
      <c r="C17" s="575"/>
      <c r="D17" s="575"/>
      <c r="E17" s="575"/>
      <c r="F17" s="575"/>
      <c r="G17" s="80">
        <f>SUM(G10:G16)</f>
        <v>63102.53</v>
      </c>
      <c r="H17" s="80">
        <f>SUM(H10:H16)</f>
        <v>22922.559999999998</v>
      </c>
      <c r="I17" s="80">
        <f>I16</f>
        <v>40179.97</v>
      </c>
      <c r="J17" s="7"/>
      <c r="K17" s="89">
        <f>SUM(K10:K16)</f>
        <v>0</v>
      </c>
      <c r="L17" s="89">
        <f>SUM(L10:L16)</f>
        <v>204.64</v>
      </c>
    </row>
    <row r="18" spans="1:15" ht="16.5" customHeight="1">
      <c r="A18" s="7"/>
      <c r="B18" s="7"/>
      <c r="C18" s="7"/>
      <c r="D18" s="7"/>
      <c r="E18" s="7"/>
      <c r="F18" s="7"/>
      <c r="G18" s="7"/>
      <c r="H18" s="7"/>
      <c r="I18" s="7"/>
      <c r="J18" s="7"/>
    </row>
    <row r="19" spans="1:15" s="473" customFormat="1" ht="52.5" customHeight="1">
      <c r="A19" s="8"/>
      <c r="B19" s="8"/>
      <c r="C19" s="8"/>
      <c r="D19" s="8" t="s">
        <v>592</v>
      </c>
      <c r="E19" s="8"/>
      <c r="F19" s="8"/>
      <c r="G19" s="8" t="s">
        <v>593</v>
      </c>
      <c r="H19" s="8"/>
      <c r="I19" s="8"/>
      <c r="J19" s="8"/>
      <c r="K19" s="471"/>
      <c r="L19" s="471"/>
      <c r="M19" s="472"/>
    </row>
    <row r="20" spans="1:15" s="194" customFormat="1" ht="16.5" customHeight="1">
      <c r="A20" s="470"/>
      <c r="B20" s="470"/>
      <c r="C20" s="470"/>
      <c r="D20" s="470" t="s">
        <v>589</v>
      </c>
      <c r="E20" s="470"/>
      <c r="F20" s="470"/>
      <c r="G20" s="470" t="s">
        <v>103</v>
      </c>
      <c r="H20" s="470"/>
      <c r="I20" s="470"/>
      <c r="J20" s="470"/>
      <c r="K20" s="403"/>
      <c r="L20" s="403"/>
      <c r="M20" s="408"/>
    </row>
    <row r="21" spans="1:15" ht="16.5" customHeight="1">
      <c r="A21" s="7"/>
      <c r="B21" s="7"/>
      <c r="C21" s="7"/>
      <c r="D21" s="7" t="s">
        <v>591</v>
      </c>
      <c r="E21" s="7"/>
      <c r="F21" s="7"/>
      <c r="G21" s="7" t="s">
        <v>590</v>
      </c>
      <c r="H21" s="7"/>
      <c r="I21" s="7"/>
      <c r="J21" s="7"/>
      <c r="K21" s="403"/>
      <c r="L21" s="403"/>
      <c r="M21" s="408"/>
      <c r="N21"/>
      <c r="O21"/>
    </row>
    <row r="22" spans="1:15" ht="36" customHeight="1">
      <c r="A22" s="7"/>
      <c r="B22" s="7"/>
      <c r="C22" s="7"/>
      <c r="D22" s="7"/>
      <c r="E22" s="7"/>
      <c r="F22" s="7"/>
      <c r="G22" s="7"/>
      <c r="H22" s="7"/>
      <c r="I22" s="7"/>
      <c r="J22" s="7"/>
    </row>
    <row r="23" spans="1:15">
      <c r="A23" s="7"/>
      <c r="B23" s="7"/>
      <c r="C23" s="7"/>
      <c r="D23" s="7"/>
      <c r="E23" s="7"/>
      <c r="F23" s="7"/>
      <c r="G23" s="7"/>
      <c r="H23" s="7"/>
      <c r="I23" s="7"/>
      <c r="J23" s="7"/>
    </row>
    <row r="24" spans="1:15">
      <c r="A24" s="7"/>
      <c r="B24" s="20"/>
      <c r="C24" s="20"/>
      <c r="D24" s="20"/>
      <c r="E24" s="20"/>
      <c r="F24" s="20"/>
      <c r="G24" s="20"/>
      <c r="H24" s="20"/>
      <c r="I24" s="20"/>
      <c r="J24" s="7"/>
    </row>
    <row r="25" spans="1:15">
      <c r="A25" s="7"/>
      <c r="B25" s="7"/>
      <c r="C25" s="7"/>
      <c r="D25" s="7"/>
      <c r="E25" s="7"/>
      <c r="F25" s="21"/>
      <c r="G25" s="7"/>
      <c r="H25" s="7"/>
      <c r="I25" s="7"/>
      <c r="J25" s="7"/>
      <c r="M25" s="194">
        <v>591.75</v>
      </c>
    </row>
    <row r="26" spans="1:15">
      <c r="A26" s="7"/>
      <c r="B26" s="7"/>
      <c r="C26" s="7"/>
      <c r="D26" s="7"/>
      <c r="E26" s="7"/>
      <c r="F26" s="7"/>
      <c r="G26" s="7"/>
      <c r="H26" s="7"/>
      <c r="I26" s="7"/>
      <c r="J26" s="7"/>
      <c r="M26" s="197">
        <f>+M25-I17</f>
        <v>-39588.22</v>
      </c>
    </row>
    <row r="27" spans="1:15">
      <c r="A27" s="7"/>
      <c r="B27" s="7"/>
      <c r="C27" s="7"/>
      <c r="D27" s="7"/>
      <c r="E27" s="7"/>
      <c r="F27" s="7"/>
      <c r="G27" s="7"/>
      <c r="H27" s="7"/>
      <c r="I27" s="7"/>
      <c r="J27" s="7"/>
    </row>
    <row r="28" spans="1:15" s="86" customFormat="1">
      <c r="A28" s="7"/>
      <c r="B28" s="7"/>
      <c r="C28" s="7"/>
      <c r="D28" s="7"/>
      <c r="E28" s="7"/>
      <c r="F28" s="7"/>
      <c r="G28" s="7"/>
      <c r="H28" s="7"/>
      <c r="I28" s="7"/>
      <c r="J28" s="7"/>
      <c r="M28" s="194"/>
      <c r="N28" s="205"/>
      <c r="O28" s="202"/>
    </row>
  </sheetData>
  <mergeCells count="9">
    <mergeCell ref="G7:I7"/>
    <mergeCell ref="B17:F17"/>
    <mergeCell ref="B2:I2"/>
    <mergeCell ref="B3:I3"/>
    <mergeCell ref="B4:I4"/>
    <mergeCell ref="E5:F5"/>
    <mergeCell ref="G5:I5"/>
    <mergeCell ref="B6:D6"/>
    <mergeCell ref="H6:I6"/>
  </mergeCells>
  <printOptions horizontalCentered="1"/>
  <pageMargins left="0.59055118110236227" right="0.19685039370078741" top="0.53" bottom="0.19685039370078741" header="0.31496062992125984" footer="0.31496062992125984"/>
  <pageSetup scale="90" orientation="portrait" horizontalDpi="4294967294" verticalDpi="72"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28"/>
  <sheetViews>
    <sheetView topLeftCell="A4" zoomScale="175" zoomScaleNormal="175" zoomScaleSheetLayoutView="145" workbookViewId="0">
      <selection activeCell="E5" sqref="E5:F5"/>
    </sheetView>
  </sheetViews>
  <sheetFormatPr baseColWidth="10" defaultRowHeight="18"/>
  <cols>
    <col min="1" max="1" width="0.42578125" customWidth="1"/>
    <col min="2" max="2" width="9" customWidth="1"/>
    <col min="3" max="3" width="5.5703125" customWidth="1"/>
    <col min="4" max="4" width="6.42578125" customWidth="1"/>
    <col min="5" max="5" width="16.7109375" customWidth="1"/>
    <col min="6" max="6" width="35.28515625" customWidth="1"/>
    <col min="7" max="7" width="12.42578125" customWidth="1"/>
    <col min="8" max="8" width="11.5703125" customWidth="1"/>
    <col min="9" max="9" width="12.42578125" customWidth="1"/>
    <col min="10" max="10" width="1.85546875" customWidth="1"/>
    <col min="11" max="12" width="18.5703125" style="86" customWidth="1"/>
    <col min="13" max="13" width="18.28515625" style="194" customWidth="1"/>
    <col min="14" max="14" width="14" style="203" customWidth="1"/>
    <col min="15" max="15" width="11.42578125" style="200"/>
  </cols>
  <sheetData>
    <row r="1" spans="1:16" ht="7.5" customHeight="1">
      <c r="A1" s="7"/>
      <c r="B1" s="7"/>
      <c r="C1" s="7"/>
      <c r="D1" s="7"/>
      <c r="E1" s="7"/>
      <c r="F1" s="7"/>
      <c r="G1" s="7"/>
      <c r="H1" s="7"/>
      <c r="I1" s="7"/>
      <c r="J1" s="7"/>
    </row>
    <row r="2" spans="1:16" ht="30">
      <c r="A2" s="7"/>
      <c r="B2" s="576" t="s">
        <v>9</v>
      </c>
      <c r="C2" s="576"/>
      <c r="D2" s="576"/>
      <c r="E2" s="576"/>
      <c r="F2" s="576"/>
      <c r="G2" s="576"/>
      <c r="H2" s="576"/>
      <c r="I2" s="576"/>
      <c r="J2" s="7"/>
    </row>
    <row r="3" spans="1:16" ht="26.25">
      <c r="A3" s="7"/>
      <c r="B3" s="577" t="s">
        <v>24</v>
      </c>
      <c r="C3" s="577"/>
      <c r="D3" s="577"/>
      <c r="E3" s="577"/>
      <c r="F3" s="577"/>
      <c r="G3" s="577"/>
      <c r="H3" s="577"/>
      <c r="I3" s="577"/>
      <c r="J3" s="7"/>
      <c r="K3" s="322" t="s">
        <v>313</v>
      </c>
      <c r="L3" s="322"/>
      <c r="M3" s="258"/>
    </row>
    <row r="4" spans="1:16" ht="31.5">
      <c r="A4" s="7"/>
      <c r="B4" s="578" t="s">
        <v>656</v>
      </c>
      <c r="C4" s="578"/>
      <c r="D4" s="578"/>
      <c r="E4" s="578"/>
      <c r="F4" s="578"/>
      <c r="G4" s="578"/>
      <c r="H4" s="578"/>
      <c r="I4" s="578"/>
      <c r="J4" s="7"/>
      <c r="K4" s="321" t="s">
        <v>862</v>
      </c>
      <c r="L4" s="521"/>
      <c r="M4" s="258"/>
      <c r="N4" s="264"/>
      <c r="O4" s="265"/>
      <c r="P4" s="266"/>
    </row>
    <row r="5" spans="1:16" ht="90.75" customHeight="1">
      <c r="A5" s="7"/>
      <c r="B5" s="41" t="s">
        <v>32</v>
      </c>
      <c r="C5" s="33"/>
      <c r="D5" s="42"/>
      <c r="E5" s="643" t="s">
        <v>800</v>
      </c>
      <c r="F5" s="643"/>
      <c r="G5" s="621" t="s">
        <v>797</v>
      </c>
      <c r="H5" s="621"/>
      <c r="I5" s="621"/>
      <c r="J5" s="7"/>
      <c r="K5" s="267"/>
      <c r="L5" s="267"/>
      <c r="M5" s="268"/>
      <c r="N5" s="269"/>
      <c r="O5" s="270"/>
      <c r="P5" s="266"/>
    </row>
    <row r="6" spans="1:16" ht="33.75" thickBot="1">
      <c r="A6" s="7"/>
      <c r="B6" s="622" t="s">
        <v>33</v>
      </c>
      <c r="C6" s="622"/>
      <c r="D6" s="622"/>
      <c r="E6" s="273" t="s">
        <v>801</v>
      </c>
      <c r="F6" s="271"/>
      <c r="G6" s="272" t="s">
        <v>8</v>
      </c>
      <c r="H6" s="593">
        <v>0</v>
      </c>
      <c r="I6" s="593"/>
      <c r="J6" s="7"/>
      <c r="K6" s="86">
        <v>0</v>
      </c>
      <c r="L6" s="86">
        <v>0</v>
      </c>
      <c r="M6" s="195"/>
    </row>
    <row r="7" spans="1:16" ht="21" thickTop="1">
      <c r="A7" s="7"/>
      <c r="B7" s="44" t="s">
        <v>162</v>
      </c>
      <c r="C7" s="33"/>
      <c r="D7" s="33"/>
      <c r="E7" s="33"/>
      <c r="F7" s="193"/>
      <c r="G7" s="619" t="s">
        <v>7</v>
      </c>
      <c r="H7" s="619"/>
      <c r="I7" s="619"/>
      <c r="J7" s="7"/>
      <c r="M7" s="195"/>
    </row>
    <row r="8" spans="1:16" ht="6" customHeight="1" thickBot="1">
      <c r="A8" s="7"/>
      <c r="B8" s="36"/>
      <c r="C8" s="36"/>
      <c r="D8" s="36"/>
      <c r="E8" s="36"/>
      <c r="F8" s="37"/>
      <c r="G8" s="37"/>
      <c r="H8" s="37"/>
      <c r="I8" s="37"/>
      <c r="J8" s="7"/>
      <c r="M8" s="195"/>
    </row>
    <row r="9" spans="1:16" ht="35.25" customHeight="1" thickBot="1">
      <c r="A9" s="7"/>
      <c r="B9" s="60" t="s">
        <v>0</v>
      </c>
      <c r="C9" s="61" t="s">
        <v>1</v>
      </c>
      <c r="D9" s="61" t="s">
        <v>31</v>
      </c>
      <c r="E9" s="67" t="s">
        <v>2</v>
      </c>
      <c r="F9" s="63" t="s">
        <v>3</v>
      </c>
      <c r="G9" s="64" t="s">
        <v>5</v>
      </c>
      <c r="H9" s="64" t="s">
        <v>4</v>
      </c>
      <c r="I9" s="65" t="s">
        <v>6</v>
      </c>
      <c r="J9" s="7"/>
      <c r="K9" s="206" t="s">
        <v>48</v>
      </c>
      <c r="L9" s="206" t="s">
        <v>437</v>
      </c>
      <c r="M9" s="195"/>
    </row>
    <row r="10" spans="1:16">
      <c r="A10" s="2"/>
      <c r="B10" s="49" t="s">
        <v>677</v>
      </c>
      <c r="C10" s="16"/>
      <c r="D10" s="17"/>
      <c r="E10" s="10" t="s">
        <v>8</v>
      </c>
      <c r="F10" s="24"/>
      <c r="G10" s="31">
        <v>0</v>
      </c>
      <c r="H10" s="12">
        <v>0</v>
      </c>
      <c r="I10" s="13">
        <f>H6+G10-H10</f>
        <v>0</v>
      </c>
      <c r="J10" s="2"/>
    </row>
    <row r="11" spans="1:16" ht="67.5" customHeight="1">
      <c r="A11" s="2"/>
      <c r="B11" s="49">
        <v>44677</v>
      </c>
      <c r="C11" s="47"/>
      <c r="D11" s="18" t="s">
        <v>54</v>
      </c>
      <c r="E11" s="11" t="s">
        <v>23</v>
      </c>
      <c r="F11" s="92" t="s">
        <v>802</v>
      </c>
      <c r="G11" s="15">
        <v>27002.53</v>
      </c>
      <c r="H11" s="15">
        <v>0</v>
      </c>
      <c r="I11" s="52">
        <f>I10+G11-H11</f>
        <v>27002.53</v>
      </c>
      <c r="J11" s="2"/>
      <c r="L11" s="402"/>
    </row>
    <row r="12" spans="1:16" s="53" customFormat="1" ht="29.25" customHeight="1" thickBot="1">
      <c r="A12" s="48"/>
      <c r="B12" s="49">
        <v>44677</v>
      </c>
      <c r="C12" s="136"/>
      <c r="D12" s="81" t="s">
        <v>60</v>
      </c>
      <c r="E12" s="11" t="s">
        <v>788</v>
      </c>
      <c r="F12" s="520" t="s">
        <v>798</v>
      </c>
      <c r="G12" s="15"/>
      <c r="H12" s="114">
        <v>2.5299999999999998</v>
      </c>
      <c r="I12" s="52">
        <f t="shared" ref="I12:I16" si="0">I11+G12-H12</f>
        <v>27000</v>
      </c>
      <c r="J12" s="48"/>
      <c r="K12" s="88"/>
      <c r="L12" s="88"/>
      <c r="M12" s="259"/>
      <c r="N12" s="145"/>
    </row>
    <row r="13" spans="1:16" ht="53.25" hidden="1" customHeight="1">
      <c r="A13" s="2"/>
      <c r="B13" s="49"/>
      <c r="C13" s="47"/>
      <c r="D13" s="18"/>
      <c r="E13" s="11"/>
      <c r="F13" s="92"/>
      <c r="G13" s="15"/>
      <c r="H13" s="15"/>
      <c r="I13" s="52">
        <f t="shared" si="0"/>
        <v>27000</v>
      </c>
      <c r="J13" s="2"/>
      <c r="L13" s="533"/>
      <c r="M13" s="203"/>
      <c r="N13" s="200"/>
      <c r="O13"/>
    </row>
    <row r="14" spans="1:16" s="53" customFormat="1" ht="65.25" hidden="1" customHeight="1">
      <c r="A14" s="48"/>
      <c r="B14" s="49"/>
      <c r="C14" s="136"/>
      <c r="D14" s="81"/>
      <c r="E14" s="11"/>
      <c r="F14" s="520"/>
      <c r="G14" s="15"/>
      <c r="H14" s="99"/>
      <c r="I14" s="52">
        <f t="shared" si="0"/>
        <v>27000</v>
      </c>
      <c r="J14" s="48"/>
      <c r="K14" s="88"/>
      <c r="L14" s="88"/>
      <c r="M14" s="259"/>
      <c r="N14" s="145"/>
    </row>
    <row r="15" spans="1:16" s="53" customFormat="1" ht="54" hidden="1" customHeight="1">
      <c r="A15" s="48"/>
      <c r="B15" s="49"/>
      <c r="C15" s="47"/>
      <c r="D15" s="18"/>
      <c r="E15" s="11"/>
      <c r="F15" s="91"/>
      <c r="G15" s="140"/>
      <c r="H15" s="99"/>
      <c r="I15" s="52">
        <f t="shared" si="0"/>
        <v>27000</v>
      </c>
      <c r="J15" s="48"/>
      <c r="K15" s="88"/>
      <c r="L15" s="88"/>
      <c r="M15" s="259"/>
      <c r="N15" s="145"/>
    </row>
    <row r="16" spans="1:16" ht="20.25" hidden="1" customHeight="1" thickBot="1">
      <c r="A16" s="2"/>
      <c r="B16" s="49"/>
      <c r="C16" s="47"/>
      <c r="D16" s="18"/>
      <c r="E16" s="11"/>
      <c r="F16" s="92"/>
      <c r="G16" s="15"/>
      <c r="H16" s="15"/>
      <c r="I16" s="52">
        <f t="shared" si="0"/>
        <v>27000</v>
      </c>
      <c r="J16" s="2"/>
    </row>
    <row r="17" spans="1:15" ht="24.75" customHeight="1" thickBot="1">
      <c r="A17" s="7"/>
      <c r="B17" s="575" t="s">
        <v>11</v>
      </c>
      <c r="C17" s="575"/>
      <c r="D17" s="575"/>
      <c r="E17" s="575"/>
      <c r="F17" s="575"/>
      <c r="G17" s="80">
        <f>SUM(G10:G16)</f>
        <v>27002.53</v>
      </c>
      <c r="H17" s="80">
        <f>SUM(H10:H16)</f>
        <v>2.5299999999999998</v>
      </c>
      <c r="I17" s="80">
        <f>I16</f>
        <v>27000</v>
      </c>
      <c r="J17" s="7"/>
      <c r="K17" s="89">
        <f>SUM(K10:K16)</f>
        <v>0</v>
      </c>
      <c r="L17" s="89">
        <f>SUM(L10:L16)</f>
        <v>0</v>
      </c>
    </row>
    <row r="18" spans="1:15" ht="16.5" customHeight="1">
      <c r="A18" s="7"/>
      <c r="B18" s="7"/>
      <c r="C18" s="7"/>
      <c r="D18" s="7"/>
      <c r="E18" s="7"/>
      <c r="F18" s="7"/>
      <c r="G18" s="7"/>
      <c r="H18" s="7"/>
      <c r="I18" s="7"/>
      <c r="J18" s="7"/>
    </row>
    <row r="19" spans="1:15" s="473" customFormat="1" ht="52.5" customHeight="1">
      <c r="A19" s="8"/>
      <c r="B19" s="8"/>
      <c r="C19" s="8"/>
      <c r="D19" s="8" t="s">
        <v>592</v>
      </c>
      <c r="E19" s="8"/>
      <c r="F19" s="8"/>
      <c r="G19" s="8" t="s">
        <v>593</v>
      </c>
      <c r="H19" s="8"/>
      <c r="I19" s="8"/>
      <c r="J19" s="8"/>
      <c r="K19" s="471"/>
      <c r="L19" s="471"/>
      <c r="M19" s="472"/>
    </row>
    <row r="20" spans="1:15" s="194" customFormat="1" ht="16.5" customHeight="1">
      <c r="A20" s="470"/>
      <c r="B20" s="470"/>
      <c r="C20" s="470"/>
      <c r="D20" s="470" t="s">
        <v>589</v>
      </c>
      <c r="E20" s="470"/>
      <c r="F20" s="470"/>
      <c r="G20" s="470" t="s">
        <v>103</v>
      </c>
      <c r="H20" s="470"/>
      <c r="I20" s="470"/>
      <c r="J20" s="470"/>
      <c r="K20" s="403"/>
      <c r="L20" s="403"/>
      <c r="M20" s="408"/>
    </row>
    <row r="21" spans="1:15" ht="16.5" customHeight="1">
      <c r="A21" s="7"/>
      <c r="B21" s="7"/>
      <c r="C21" s="7"/>
      <c r="D21" s="7" t="s">
        <v>591</v>
      </c>
      <c r="E21" s="7"/>
      <c r="F21" s="7"/>
      <c r="G21" s="7" t="s">
        <v>590</v>
      </c>
      <c r="H21" s="7"/>
      <c r="I21" s="7"/>
      <c r="J21" s="7"/>
      <c r="K21" s="403"/>
      <c r="L21" s="403"/>
      <c r="M21" s="408"/>
      <c r="N21"/>
      <c r="O21"/>
    </row>
    <row r="22" spans="1:15" ht="36" customHeight="1">
      <c r="A22" s="7"/>
      <c r="B22" s="7"/>
      <c r="C22" s="7"/>
      <c r="D22" s="7"/>
      <c r="E22" s="7"/>
      <c r="F22" s="7"/>
      <c r="G22" s="7"/>
      <c r="H22" s="7"/>
      <c r="I22" s="7"/>
      <c r="J22" s="7"/>
    </row>
    <row r="23" spans="1:15">
      <c r="A23" s="7"/>
      <c r="B23" s="7"/>
      <c r="C23" s="7"/>
      <c r="D23" s="7"/>
      <c r="E23" s="7"/>
      <c r="F23" s="7"/>
      <c r="G23" s="7"/>
      <c r="H23" s="7"/>
      <c r="I23" s="7"/>
      <c r="J23" s="7"/>
    </row>
    <row r="24" spans="1:15">
      <c r="A24" s="7"/>
      <c r="B24" s="20"/>
      <c r="C24" s="20"/>
      <c r="D24" s="20"/>
      <c r="E24" s="20"/>
      <c r="F24" s="20"/>
      <c r="G24" s="20"/>
      <c r="H24" s="20"/>
      <c r="I24" s="20"/>
      <c r="J24" s="7"/>
    </row>
    <row r="25" spans="1:15">
      <c r="A25" s="7"/>
      <c r="B25" s="7"/>
      <c r="C25" s="7"/>
      <c r="D25" s="7"/>
      <c r="E25" s="7"/>
      <c r="F25" s="21"/>
      <c r="G25" s="7"/>
      <c r="H25" s="7"/>
      <c r="I25" s="7"/>
      <c r="J25" s="7"/>
      <c r="M25" s="194">
        <v>591.75</v>
      </c>
    </row>
    <row r="26" spans="1:15">
      <c r="A26" s="7"/>
      <c r="B26" s="7"/>
      <c r="C26" s="7"/>
      <c r="D26" s="7"/>
      <c r="E26" s="7"/>
      <c r="F26" s="7"/>
      <c r="G26" s="7"/>
      <c r="H26" s="7"/>
      <c r="I26" s="7"/>
      <c r="J26" s="7"/>
      <c r="M26" s="197">
        <f>+M25-I17</f>
        <v>-26408.25</v>
      </c>
    </row>
    <row r="27" spans="1:15">
      <c r="A27" s="7"/>
      <c r="B27" s="7"/>
      <c r="C27" s="7"/>
      <c r="D27" s="7"/>
      <c r="E27" s="7"/>
      <c r="F27" s="7"/>
      <c r="G27" s="7"/>
      <c r="H27" s="7"/>
      <c r="I27" s="7"/>
      <c r="J27" s="7"/>
    </row>
    <row r="28" spans="1:15" s="86" customFormat="1">
      <c r="A28" s="7"/>
      <c r="B28" s="7"/>
      <c r="C28" s="7"/>
      <c r="D28" s="7"/>
      <c r="E28" s="7"/>
      <c r="F28" s="7"/>
      <c r="G28" s="7"/>
      <c r="H28" s="7"/>
      <c r="I28" s="7"/>
      <c r="J28" s="7"/>
      <c r="M28" s="194"/>
      <c r="N28" s="205"/>
      <c r="O28" s="202"/>
    </row>
  </sheetData>
  <mergeCells count="9">
    <mergeCell ref="G7:I7"/>
    <mergeCell ref="B17:F17"/>
    <mergeCell ref="B2:I2"/>
    <mergeCell ref="B3:I3"/>
    <mergeCell ref="B4:I4"/>
    <mergeCell ref="E5:F5"/>
    <mergeCell ref="G5:I5"/>
    <mergeCell ref="B6:D6"/>
    <mergeCell ref="H6:I6"/>
  </mergeCells>
  <printOptions horizontalCentered="1"/>
  <pageMargins left="0.59055118110236227" right="0.19685039370078741" top="0.53" bottom="0.19685039370078741" header="0.31496062992125984" footer="0.31496062992125984"/>
  <pageSetup scale="90" orientation="portrait" horizontalDpi="4294967294" verticalDpi="72"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28"/>
  <sheetViews>
    <sheetView topLeftCell="A7" zoomScale="175" zoomScaleNormal="175" zoomScaleSheetLayoutView="145" workbookViewId="0">
      <selection activeCell="G11" sqref="G11"/>
    </sheetView>
  </sheetViews>
  <sheetFormatPr baseColWidth="10" defaultRowHeight="18"/>
  <cols>
    <col min="1" max="1" width="0.42578125" customWidth="1"/>
    <col min="2" max="2" width="9" customWidth="1"/>
    <col min="3" max="3" width="5.5703125" customWidth="1"/>
    <col min="4" max="4" width="6.42578125" customWidth="1"/>
    <col min="5" max="5" width="16.7109375" customWidth="1"/>
    <col min="6" max="6" width="35.28515625" customWidth="1"/>
    <col min="7" max="7" width="12.42578125" customWidth="1"/>
    <col min="8" max="8" width="11.5703125" customWidth="1"/>
    <col min="9" max="9" width="12.42578125" customWidth="1"/>
    <col min="10" max="10" width="1.85546875" customWidth="1"/>
    <col min="11" max="12" width="18.5703125" style="86" customWidth="1"/>
    <col min="13" max="13" width="18.28515625" style="194" customWidth="1"/>
    <col min="14" max="14" width="14" style="203" customWidth="1"/>
    <col min="15" max="15" width="11.42578125" style="200"/>
  </cols>
  <sheetData>
    <row r="1" spans="1:16" ht="7.5" customHeight="1">
      <c r="A1" s="7"/>
      <c r="B1" s="7"/>
      <c r="C1" s="7"/>
      <c r="D1" s="7"/>
      <c r="E1" s="7"/>
      <c r="F1" s="7"/>
      <c r="G1" s="7"/>
      <c r="H1" s="7"/>
      <c r="I1" s="7"/>
      <c r="J1" s="7"/>
    </row>
    <row r="2" spans="1:16" ht="30">
      <c r="A2" s="7"/>
      <c r="B2" s="576" t="s">
        <v>9</v>
      </c>
      <c r="C2" s="576"/>
      <c r="D2" s="576"/>
      <c r="E2" s="576"/>
      <c r="F2" s="576"/>
      <c r="G2" s="576"/>
      <c r="H2" s="576"/>
      <c r="I2" s="576"/>
      <c r="J2" s="7"/>
    </row>
    <row r="3" spans="1:16" ht="26.25">
      <c r="A3" s="7"/>
      <c r="B3" s="577" t="s">
        <v>24</v>
      </c>
      <c r="C3" s="577"/>
      <c r="D3" s="577"/>
      <c r="E3" s="577"/>
      <c r="F3" s="577"/>
      <c r="G3" s="577"/>
      <c r="H3" s="577"/>
      <c r="I3" s="577"/>
      <c r="J3" s="7"/>
      <c r="K3" s="322" t="s">
        <v>313</v>
      </c>
      <c r="L3" s="322"/>
      <c r="M3" s="258"/>
    </row>
    <row r="4" spans="1:16" ht="31.5">
      <c r="A4" s="7"/>
      <c r="B4" s="578" t="s">
        <v>656</v>
      </c>
      <c r="C4" s="578"/>
      <c r="D4" s="578"/>
      <c r="E4" s="578"/>
      <c r="F4" s="578"/>
      <c r="G4" s="578"/>
      <c r="H4" s="578"/>
      <c r="I4" s="578"/>
      <c r="J4" s="7"/>
      <c r="K4" s="321" t="s">
        <v>633</v>
      </c>
      <c r="L4" s="521"/>
      <c r="M4" s="258"/>
      <c r="N4" s="264"/>
      <c r="O4" s="265"/>
      <c r="P4" s="266"/>
    </row>
    <row r="5" spans="1:16" ht="90.75" customHeight="1">
      <c r="A5" s="7"/>
      <c r="B5" s="41" t="s">
        <v>32</v>
      </c>
      <c r="C5" s="33"/>
      <c r="D5" s="42"/>
      <c r="E5" s="644" t="s">
        <v>804</v>
      </c>
      <c r="F5" s="644"/>
      <c r="G5" s="621" t="s">
        <v>797</v>
      </c>
      <c r="H5" s="621"/>
      <c r="I5" s="621"/>
      <c r="J5" s="7"/>
      <c r="K5" s="267"/>
      <c r="L5" s="267"/>
      <c r="M5" s="268"/>
      <c r="N5" s="269"/>
      <c r="O5" s="270"/>
      <c r="P5" s="266"/>
    </row>
    <row r="6" spans="1:16" ht="33.75" thickBot="1">
      <c r="A6" s="7"/>
      <c r="B6" s="622" t="s">
        <v>33</v>
      </c>
      <c r="C6" s="622"/>
      <c r="D6" s="622"/>
      <c r="E6" s="273" t="s">
        <v>805</v>
      </c>
      <c r="F6" s="271"/>
      <c r="G6" s="272" t="s">
        <v>8</v>
      </c>
      <c r="H6" s="593">
        <v>0</v>
      </c>
      <c r="I6" s="593"/>
      <c r="J6" s="7"/>
      <c r="K6" s="86">
        <v>0</v>
      </c>
      <c r="L6" s="86">
        <v>0</v>
      </c>
      <c r="M6" s="195"/>
    </row>
    <row r="7" spans="1:16" ht="21" thickTop="1">
      <c r="A7" s="7"/>
      <c r="B7" s="44" t="s">
        <v>162</v>
      </c>
      <c r="C7" s="33"/>
      <c r="D7" s="33"/>
      <c r="E7" s="33"/>
      <c r="F7" s="193"/>
      <c r="G7" s="619" t="s">
        <v>7</v>
      </c>
      <c r="H7" s="619"/>
      <c r="I7" s="619"/>
      <c r="J7" s="7"/>
      <c r="M7" s="195"/>
    </row>
    <row r="8" spans="1:16" ht="6" customHeight="1" thickBot="1">
      <c r="A8" s="7"/>
      <c r="B8" s="36"/>
      <c r="C8" s="36"/>
      <c r="D8" s="36"/>
      <c r="E8" s="36"/>
      <c r="F8" s="37"/>
      <c r="G8" s="37"/>
      <c r="H8" s="37"/>
      <c r="I8" s="37"/>
      <c r="J8" s="7"/>
      <c r="M8" s="195"/>
    </row>
    <row r="9" spans="1:16" ht="35.25" customHeight="1" thickBot="1">
      <c r="A9" s="7"/>
      <c r="B9" s="60" t="s">
        <v>0</v>
      </c>
      <c r="C9" s="61" t="s">
        <v>1</v>
      </c>
      <c r="D9" s="61" t="s">
        <v>31</v>
      </c>
      <c r="E9" s="67" t="s">
        <v>2</v>
      </c>
      <c r="F9" s="63" t="s">
        <v>3</v>
      </c>
      <c r="G9" s="64" t="s">
        <v>5</v>
      </c>
      <c r="H9" s="64" t="s">
        <v>4</v>
      </c>
      <c r="I9" s="65" t="s">
        <v>6</v>
      </c>
      <c r="J9" s="7"/>
      <c r="K9" s="206" t="s">
        <v>48</v>
      </c>
      <c r="L9" s="206" t="s">
        <v>437</v>
      </c>
      <c r="M9" s="195"/>
    </row>
    <row r="10" spans="1:16">
      <c r="A10" s="2"/>
      <c r="B10" s="49" t="s">
        <v>677</v>
      </c>
      <c r="C10" s="16"/>
      <c r="D10" s="17"/>
      <c r="E10" s="10" t="s">
        <v>8</v>
      </c>
      <c r="F10" s="24"/>
      <c r="G10" s="31">
        <v>0</v>
      </c>
      <c r="H10" s="12">
        <v>0</v>
      </c>
      <c r="I10" s="13">
        <f>H6+G10-H10</f>
        <v>0</v>
      </c>
      <c r="J10" s="2"/>
    </row>
    <row r="11" spans="1:16" ht="78" customHeight="1">
      <c r="A11" s="2"/>
      <c r="B11" s="49">
        <v>44677</v>
      </c>
      <c r="C11" s="47"/>
      <c r="D11" s="18" t="s">
        <v>54</v>
      </c>
      <c r="E11" s="11" t="s">
        <v>23</v>
      </c>
      <c r="F11" s="92" t="s">
        <v>803</v>
      </c>
      <c r="G11" s="15">
        <v>166176.21</v>
      </c>
      <c r="H11" s="15">
        <v>0</v>
      </c>
      <c r="I11" s="52">
        <f>I10+G11-H11</f>
        <v>166176.21</v>
      </c>
      <c r="J11" s="2"/>
      <c r="L11" s="402"/>
    </row>
    <row r="12" spans="1:16" s="53" customFormat="1" ht="29.25" customHeight="1">
      <c r="A12" s="48"/>
      <c r="B12" s="49">
        <v>44677</v>
      </c>
      <c r="C12" s="136"/>
      <c r="D12" s="81" t="s">
        <v>60</v>
      </c>
      <c r="E12" s="11" t="s">
        <v>788</v>
      </c>
      <c r="F12" s="520" t="s">
        <v>798</v>
      </c>
      <c r="G12" s="15"/>
      <c r="H12" s="114">
        <v>2.5299999999999998</v>
      </c>
      <c r="I12" s="52">
        <f t="shared" ref="I12:I14" si="0">I11+G12-H12</f>
        <v>166173.68</v>
      </c>
      <c r="J12" s="48"/>
      <c r="K12" s="88"/>
      <c r="L12" s="88"/>
      <c r="M12" s="259"/>
      <c r="N12" s="145"/>
    </row>
    <row r="13" spans="1:16" ht="102" customHeight="1">
      <c r="A13" s="2"/>
      <c r="B13" s="49">
        <v>44680</v>
      </c>
      <c r="C13" s="47" t="s">
        <v>189</v>
      </c>
      <c r="D13" s="18" t="s">
        <v>22</v>
      </c>
      <c r="E13" s="11" t="s">
        <v>826</v>
      </c>
      <c r="F13" s="92" t="s">
        <v>827</v>
      </c>
      <c r="G13" s="15">
        <v>0</v>
      </c>
      <c r="H13" s="15">
        <v>84074.12</v>
      </c>
      <c r="I13" s="52">
        <f t="shared" si="0"/>
        <v>82099.56</v>
      </c>
      <c r="J13" s="2"/>
      <c r="L13" s="533">
        <v>750.66</v>
      </c>
      <c r="M13" s="203"/>
      <c r="N13" s="200"/>
      <c r="O13"/>
    </row>
    <row r="14" spans="1:16" s="53" customFormat="1" ht="82.5" customHeight="1" thickBot="1">
      <c r="A14" s="48"/>
      <c r="B14" s="49">
        <v>44680</v>
      </c>
      <c r="C14" s="136" t="s">
        <v>190</v>
      </c>
      <c r="D14" s="81" t="s">
        <v>22</v>
      </c>
      <c r="E14" s="11" t="s">
        <v>829</v>
      </c>
      <c r="F14" s="520" t="s">
        <v>828</v>
      </c>
      <c r="G14" s="15">
        <v>0</v>
      </c>
      <c r="H14" s="99">
        <v>1725.23</v>
      </c>
      <c r="I14" s="52">
        <f t="shared" si="0"/>
        <v>80374.33</v>
      </c>
      <c r="J14" s="48"/>
      <c r="K14" s="88"/>
      <c r="L14" s="309">
        <v>15.4</v>
      </c>
      <c r="M14" s="259"/>
      <c r="N14" s="145"/>
    </row>
    <row r="15" spans="1:16" s="53" customFormat="1" ht="54" hidden="1" customHeight="1">
      <c r="A15" s="48"/>
      <c r="B15" s="49"/>
      <c r="C15" s="47"/>
      <c r="D15" s="18"/>
      <c r="E15" s="11"/>
      <c r="F15" s="91"/>
      <c r="G15" s="140"/>
      <c r="H15" s="99"/>
      <c r="I15" s="52">
        <f t="shared" ref="I15:I16" si="1">I14+G15-H15</f>
        <v>80374.33</v>
      </c>
      <c r="J15" s="48"/>
      <c r="K15" s="88"/>
      <c r="L15" s="309"/>
      <c r="M15" s="259"/>
      <c r="N15" s="145"/>
    </row>
    <row r="16" spans="1:16" ht="20.25" hidden="1" customHeight="1" thickBot="1">
      <c r="A16" s="2"/>
      <c r="B16" s="49"/>
      <c r="C16" s="47"/>
      <c r="D16" s="18"/>
      <c r="E16" s="11"/>
      <c r="F16" s="92"/>
      <c r="G16" s="15"/>
      <c r="H16" s="15"/>
      <c r="I16" s="52">
        <f t="shared" si="1"/>
        <v>80374.33</v>
      </c>
      <c r="J16" s="2"/>
      <c r="L16" s="402"/>
    </row>
    <row r="17" spans="1:15" ht="24.75" customHeight="1" thickBot="1">
      <c r="A17" s="7"/>
      <c r="B17" s="575" t="s">
        <v>11</v>
      </c>
      <c r="C17" s="575"/>
      <c r="D17" s="575"/>
      <c r="E17" s="575"/>
      <c r="F17" s="575"/>
      <c r="G17" s="80">
        <f>SUM(G10:G16)</f>
        <v>166176.21</v>
      </c>
      <c r="H17" s="80">
        <f>SUM(H10:H16)</f>
        <v>85801.87999999999</v>
      </c>
      <c r="I17" s="80">
        <f>I16</f>
        <v>80374.33</v>
      </c>
      <c r="J17" s="7"/>
      <c r="K17" s="89">
        <f>SUM(K10:K16)</f>
        <v>0</v>
      </c>
      <c r="L17" s="393">
        <f>SUM(L10:L16)</f>
        <v>766.06</v>
      </c>
    </row>
    <row r="18" spans="1:15" ht="16.5" customHeight="1">
      <c r="A18" s="7"/>
      <c r="B18" s="7"/>
      <c r="C18" s="7"/>
      <c r="D18" s="7"/>
      <c r="E18" s="7"/>
      <c r="F18" s="7"/>
      <c r="G18" s="7"/>
      <c r="H18" s="7"/>
      <c r="I18" s="7"/>
      <c r="J18" s="7"/>
    </row>
    <row r="19" spans="1:15" s="473" customFormat="1" ht="52.5" customHeight="1">
      <c r="A19" s="8"/>
      <c r="B19" s="8"/>
      <c r="C19" s="8"/>
      <c r="D19" s="8" t="s">
        <v>592</v>
      </c>
      <c r="E19" s="8"/>
      <c r="F19" s="8"/>
      <c r="G19" s="8" t="s">
        <v>593</v>
      </c>
      <c r="H19" s="8"/>
      <c r="I19" s="8"/>
      <c r="J19" s="8"/>
      <c r="K19" s="471"/>
      <c r="L19" s="471"/>
      <c r="M19" s="472"/>
    </row>
    <row r="20" spans="1:15" s="194" customFormat="1" ht="16.5" customHeight="1">
      <c r="A20" s="470"/>
      <c r="B20" s="470"/>
      <c r="C20" s="470"/>
      <c r="D20" s="470" t="s">
        <v>589</v>
      </c>
      <c r="E20" s="470"/>
      <c r="F20" s="470"/>
      <c r="G20" s="470" t="s">
        <v>103</v>
      </c>
      <c r="H20" s="470"/>
      <c r="I20" s="470"/>
      <c r="J20" s="470"/>
      <c r="K20" s="403"/>
      <c r="L20" s="403"/>
      <c r="M20" s="408"/>
    </row>
    <row r="21" spans="1:15" ht="16.5" customHeight="1">
      <c r="A21" s="7"/>
      <c r="B21" s="7"/>
      <c r="C21" s="7"/>
      <c r="D21" s="7" t="s">
        <v>591</v>
      </c>
      <c r="E21" s="7"/>
      <c r="F21" s="7"/>
      <c r="G21" s="7" t="s">
        <v>590</v>
      </c>
      <c r="H21" s="7"/>
      <c r="I21" s="7"/>
      <c r="J21" s="7"/>
      <c r="K21" s="403"/>
      <c r="L21" s="403"/>
      <c r="M21" s="408"/>
      <c r="N21"/>
      <c r="O21"/>
    </row>
    <row r="22" spans="1:15" ht="36" customHeight="1">
      <c r="A22" s="7"/>
      <c r="B22" s="7"/>
      <c r="C22" s="7"/>
      <c r="D22" s="7"/>
      <c r="E22" s="7"/>
      <c r="F22" s="7"/>
      <c r="G22" s="7"/>
      <c r="H22" s="7"/>
      <c r="I22" s="7"/>
      <c r="J22" s="7"/>
    </row>
    <row r="23" spans="1:15">
      <c r="A23" s="7"/>
      <c r="B23" s="7"/>
      <c r="C23" s="7"/>
      <c r="D23" s="7"/>
      <c r="E23" s="7"/>
      <c r="F23" s="7"/>
      <c r="G23" s="7"/>
      <c r="H23" s="7"/>
      <c r="I23" s="7"/>
      <c r="J23" s="7"/>
    </row>
    <row r="24" spans="1:15">
      <c r="A24" s="7"/>
      <c r="B24" s="20"/>
      <c r="C24" s="20"/>
      <c r="D24" s="20"/>
      <c r="E24" s="20"/>
      <c r="F24" s="20"/>
      <c r="G24" s="20"/>
      <c r="H24" s="20"/>
      <c r="I24" s="20"/>
      <c r="J24" s="7"/>
    </row>
    <row r="25" spans="1:15">
      <c r="A25" s="7"/>
      <c r="B25" s="7"/>
      <c r="C25" s="7"/>
      <c r="D25" s="7"/>
      <c r="E25" s="7"/>
      <c r="F25" s="21"/>
      <c r="G25" s="7"/>
      <c r="H25" s="7"/>
      <c r="I25" s="7"/>
      <c r="J25" s="7"/>
      <c r="M25" s="194">
        <v>591.75</v>
      </c>
    </row>
    <row r="26" spans="1:15">
      <c r="A26" s="7"/>
      <c r="B26" s="7"/>
      <c r="C26" s="7"/>
      <c r="D26" s="7"/>
      <c r="E26" s="7"/>
      <c r="F26" s="7"/>
      <c r="G26" s="7"/>
      <c r="H26" s="7"/>
      <c r="I26" s="7"/>
      <c r="J26" s="7"/>
      <c r="M26" s="197">
        <f>+M25-I17</f>
        <v>-79782.58</v>
      </c>
    </row>
    <row r="27" spans="1:15">
      <c r="A27" s="7"/>
      <c r="B27" s="7"/>
      <c r="C27" s="7"/>
      <c r="D27" s="7"/>
      <c r="E27" s="7"/>
      <c r="F27" s="7"/>
      <c r="G27" s="7"/>
      <c r="H27" s="7"/>
      <c r="I27" s="7"/>
      <c r="J27" s="7"/>
    </row>
    <row r="28" spans="1:15" s="86" customFormat="1">
      <c r="A28" s="7"/>
      <c r="B28" s="7"/>
      <c r="C28" s="7"/>
      <c r="D28" s="7"/>
      <c r="E28" s="7"/>
      <c r="F28" s="7"/>
      <c r="G28" s="7"/>
      <c r="H28" s="7"/>
      <c r="I28" s="7"/>
      <c r="J28" s="7"/>
      <c r="M28" s="194"/>
      <c r="N28" s="205"/>
      <c r="O28" s="202"/>
    </row>
  </sheetData>
  <mergeCells count="9">
    <mergeCell ref="G7:I7"/>
    <mergeCell ref="B17:F17"/>
    <mergeCell ref="B2:I2"/>
    <mergeCell ref="B3:I3"/>
    <mergeCell ref="B4:I4"/>
    <mergeCell ref="E5:F5"/>
    <mergeCell ref="G5:I5"/>
    <mergeCell ref="B6:D6"/>
    <mergeCell ref="H6:I6"/>
  </mergeCells>
  <printOptions horizontalCentered="1"/>
  <pageMargins left="0.59055118110236227" right="0.19685039370078741" top="0.53" bottom="0.19685039370078741" header="0.31496062992125984" footer="0.31496062992125984"/>
  <pageSetup scale="90" orientation="portrait" horizontalDpi="4294967294" verticalDpi="72"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28"/>
  <sheetViews>
    <sheetView topLeftCell="A4" zoomScale="175" zoomScaleNormal="175" zoomScaleSheetLayoutView="145" workbookViewId="0">
      <selection activeCell="F11" sqref="F11"/>
    </sheetView>
  </sheetViews>
  <sheetFormatPr baseColWidth="10" defaultRowHeight="18"/>
  <cols>
    <col min="1" max="1" width="0.42578125" customWidth="1"/>
    <col min="2" max="2" width="9" customWidth="1"/>
    <col min="3" max="3" width="5.5703125" customWidth="1"/>
    <col min="4" max="4" width="6.42578125" customWidth="1"/>
    <col min="5" max="5" width="16.7109375" customWidth="1"/>
    <col min="6" max="6" width="35.28515625" customWidth="1"/>
    <col min="7" max="7" width="12.42578125" customWidth="1"/>
    <col min="8" max="8" width="11.5703125" customWidth="1"/>
    <col min="9" max="9" width="12.42578125" customWidth="1"/>
    <col min="10" max="10" width="1.85546875" customWidth="1"/>
    <col min="11" max="12" width="18.5703125" style="86" customWidth="1"/>
    <col min="13" max="13" width="18.28515625" style="194" customWidth="1"/>
    <col min="14" max="14" width="14" style="203" customWidth="1"/>
    <col min="15" max="15" width="11.42578125" style="200"/>
  </cols>
  <sheetData>
    <row r="1" spans="1:16" ht="7.5" customHeight="1">
      <c r="A1" s="7"/>
      <c r="B1" s="7"/>
      <c r="C1" s="7"/>
      <c r="D1" s="7"/>
      <c r="E1" s="7"/>
      <c r="F1" s="7"/>
      <c r="G1" s="7"/>
      <c r="H1" s="7"/>
      <c r="I1" s="7"/>
      <c r="J1" s="7"/>
    </row>
    <row r="2" spans="1:16" ht="30">
      <c r="A2" s="7"/>
      <c r="B2" s="576" t="s">
        <v>9</v>
      </c>
      <c r="C2" s="576"/>
      <c r="D2" s="576"/>
      <c r="E2" s="576"/>
      <c r="F2" s="576"/>
      <c r="G2" s="576"/>
      <c r="H2" s="576"/>
      <c r="I2" s="576"/>
      <c r="J2" s="7"/>
    </row>
    <row r="3" spans="1:16" ht="26.25">
      <c r="A3" s="7"/>
      <c r="B3" s="577" t="s">
        <v>24</v>
      </c>
      <c r="C3" s="577"/>
      <c r="D3" s="577"/>
      <c r="E3" s="577"/>
      <c r="F3" s="577"/>
      <c r="G3" s="577"/>
      <c r="H3" s="577"/>
      <c r="I3" s="577"/>
      <c r="J3" s="7"/>
      <c r="K3" s="322" t="s">
        <v>313</v>
      </c>
      <c r="L3" s="322"/>
      <c r="M3" s="258"/>
    </row>
    <row r="4" spans="1:16" ht="31.5">
      <c r="A4" s="7"/>
      <c r="B4" s="578" t="s">
        <v>656</v>
      </c>
      <c r="C4" s="578"/>
      <c r="D4" s="578"/>
      <c r="E4" s="578"/>
      <c r="F4" s="578"/>
      <c r="G4" s="578"/>
      <c r="H4" s="578"/>
      <c r="I4" s="578"/>
      <c r="J4" s="7"/>
      <c r="K4" s="321" t="s">
        <v>633</v>
      </c>
      <c r="L4" s="521"/>
      <c r="M4" s="258"/>
      <c r="N4" s="264"/>
      <c r="O4" s="265"/>
      <c r="P4" s="266"/>
    </row>
    <row r="5" spans="1:16" ht="90.75" customHeight="1">
      <c r="A5" s="7"/>
      <c r="B5" s="41" t="s">
        <v>32</v>
      </c>
      <c r="C5" s="33"/>
      <c r="D5" s="42"/>
      <c r="E5" s="644" t="s">
        <v>806</v>
      </c>
      <c r="F5" s="644"/>
      <c r="G5" s="621" t="s">
        <v>797</v>
      </c>
      <c r="H5" s="621"/>
      <c r="I5" s="621"/>
      <c r="J5" s="7"/>
      <c r="K5" s="267"/>
      <c r="L5" s="267"/>
      <c r="M5" s="268"/>
      <c r="N5" s="269"/>
      <c r="O5" s="270"/>
      <c r="P5" s="266"/>
    </row>
    <row r="6" spans="1:16" ht="33.75" thickBot="1">
      <c r="A6" s="7"/>
      <c r="B6" s="622" t="s">
        <v>33</v>
      </c>
      <c r="C6" s="622"/>
      <c r="D6" s="622"/>
      <c r="E6" s="273" t="s">
        <v>808</v>
      </c>
      <c r="F6" s="271"/>
      <c r="G6" s="272" t="s">
        <v>8</v>
      </c>
      <c r="H6" s="593">
        <v>0</v>
      </c>
      <c r="I6" s="593"/>
      <c r="J6" s="7"/>
      <c r="K6" s="86">
        <v>0</v>
      </c>
      <c r="L6" s="86">
        <v>0</v>
      </c>
      <c r="M6" s="195"/>
    </row>
    <row r="7" spans="1:16" ht="21" thickTop="1">
      <c r="A7" s="7"/>
      <c r="B7" s="44" t="s">
        <v>162</v>
      </c>
      <c r="C7" s="33"/>
      <c r="D7" s="33"/>
      <c r="E7" s="33"/>
      <c r="F7" s="193"/>
      <c r="G7" s="619" t="s">
        <v>7</v>
      </c>
      <c r="H7" s="619"/>
      <c r="I7" s="619"/>
      <c r="J7" s="7"/>
      <c r="M7" s="195"/>
    </row>
    <row r="8" spans="1:16" ht="6" customHeight="1" thickBot="1">
      <c r="A8" s="7"/>
      <c r="B8" s="36"/>
      <c r="C8" s="36"/>
      <c r="D8" s="36"/>
      <c r="E8" s="36"/>
      <c r="F8" s="37"/>
      <c r="G8" s="37"/>
      <c r="H8" s="37"/>
      <c r="I8" s="37"/>
      <c r="J8" s="7"/>
      <c r="M8" s="195"/>
    </row>
    <row r="9" spans="1:16" ht="35.25" customHeight="1" thickBot="1">
      <c r="A9" s="7"/>
      <c r="B9" s="60" t="s">
        <v>0</v>
      </c>
      <c r="C9" s="61" t="s">
        <v>1</v>
      </c>
      <c r="D9" s="61" t="s">
        <v>31</v>
      </c>
      <c r="E9" s="67" t="s">
        <v>2</v>
      </c>
      <c r="F9" s="63" t="s">
        <v>3</v>
      </c>
      <c r="G9" s="64" t="s">
        <v>5</v>
      </c>
      <c r="H9" s="64" t="s">
        <v>4</v>
      </c>
      <c r="I9" s="65" t="s">
        <v>6</v>
      </c>
      <c r="J9" s="7"/>
      <c r="K9" s="206" t="s">
        <v>48</v>
      </c>
      <c r="L9" s="206" t="s">
        <v>437</v>
      </c>
      <c r="M9" s="195"/>
    </row>
    <row r="10" spans="1:16">
      <c r="A10" s="2"/>
      <c r="B10" s="49" t="s">
        <v>677</v>
      </c>
      <c r="C10" s="16"/>
      <c r="D10" s="17"/>
      <c r="E10" s="10" t="s">
        <v>8</v>
      </c>
      <c r="F10" s="24"/>
      <c r="G10" s="31">
        <v>0</v>
      </c>
      <c r="H10" s="12">
        <v>0</v>
      </c>
      <c r="I10" s="13">
        <f>H6+G10-H10</f>
        <v>0</v>
      </c>
      <c r="J10" s="2"/>
    </row>
    <row r="11" spans="1:16" ht="68.25" customHeight="1">
      <c r="A11" s="2"/>
      <c r="B11" s="49">
        <v>44677</v>
      </c>
      <c r="C11" s="47"/>
      <c r="D11" s="18" t="s">
        <v>54</v>
      </c>
      <c r="E11" s="11" t="s">
        <v>23</v>
      </c>
      <c r="F11" s="92" t="s">
        <v>807</v>
      </c>
      <c r="G11" s="15">
        <v>12350.29</v>
      </c>
      <c r="H11" s="15">
        <v>0</v>
      </c>
      <c r="I11" s="52">
        <f>I10+G11-H11</f>
        <v>12350.29</v>
      </c>
      <c r="J11" s="2"/>
      <c r="L11" s="402"/>
    </row>
    <row r="12" spans="1:16" s="53" customFormat="1" ht="29.25" customHeight="1" thickBot="1">
      <c r="A12" s="48"/>
      <c r="B12" s="49">
        <v>44677</v>
      </c>
      <c r="C12" s="136"/>
      <c r="D12" s="81" t="s">
        <v>60</v>
      </c>
      <c r="E12" s="11" t="s">
        <v>788</v>
      </c>
      <c r="F12" s="520" t="s">
        <v>798</v>
      </c>
      <c r="G12" s="15"/>
      <c r="H12" s="114">
        <v>2.5299999999999998</v>
      </c>
      <c r="I12" s="52">
        <f t="shared" ref="I12:I16" si="0">I11+G12-H12</f>
        <v>12347.76</v>
      </c>
      <c r="J12" s="48"/>
      <c r="K12" s="88"/>
      <c r="L12" s="88"/>
      <c r="M12" s="259"/>
      <c r="N12" s="145"/>
    </row>
    <row r="13" spans="1:16" ht="53.25" hidden="1" customHeight="1">
      <c r="A13" s="2"/>
      <c r="B13" s="49"/>
      <c r="C13" s="47"/>
      <c r="D13" s="18"/>
      <c r="E13" s="11"/>
      <c r="F13" s="92"/>
      <c r="G13" s="15"/>
      <c r="H13" s="15"/>
      <c r="I13" s="52">
        <f t="shared" si="0"/>
        <v>12347.76</v>
      </c>
      <c r="J13" s="2"/>
      <c r="L13" s="533"/>
      <c r="M13" s="203"/>
      <c r="N13" s="200"/>
      <c r="O13"/>
    </row>
    <row r="14" spans="1:16" s="53" customFormat="1" ht="65.25" hidden="1" customHeight="1">
      <c r="A14" s="48"/>
      <c r="B14" s="49"/>
      <c r="C14" s="136"/>
      <c r="D14" s="81"/>
      <c r="E14" s="11"/>
      <c r="F14" s="520"/>
      <c r="G14" s="15"/>
      <c r="H14" s="99"/>
      <c r="I14" s="52">
        <f t="shared" si="0"/>
        <v>12347.76</v>
      </c>
      <c r="J14" s="48"/>
      <c r="K14" s="88"/>
      <c r="L14" s="88"/>
      <c r="M14" s="259"/>
      <c r="N14" s="145"/>
    </row>
    <row r="15" spans="1:16" s="53" customFormat="1" ht="54" hidden="1" customHeight="1">
      <c r="A15" s="48"/>
      <c r="B15" s="49"/>
      <c r="C15" s="47"/>
      <c r="D15" s="18"/>
      <c r="E15" s="11"/>
      <c r="F15" s="91"/>
      <c r="G15" s="140"/>
      <c r="H15" s="99"/>
      <c r="I15" s="52">
        <f t="shared" si="0"/>
        <v>12347.76</v>
      </c>
      <c r="J15" s="48"/>
      <c r="K15" s="88"/>
      <c r="L15" s="88"/>
      <c r="M15" s="259"/>
      <c r="N15" s="145"/>
    </row>
    <row r="16" spans="1:16" ht="20.25" hidden="1" customHeight="1" thickBot="1">
      <c r="A16" s="2"/>
      <c r="B16" s="49"/>
      <c r="C16" s="47"/>
      <c r="D16" s="18"/>
      <c r="E16" s="11"/>
      <c r="F16" s="92"/>
      <c r="G16" s="15"/>
      <c r="H16" s="15"/>
      <c r="I16" s="52">
        <f t="shared" si="0"/>
        <v>12347.76</v>
      </c>
      <c r="J16" s="2"/>
    </row>
    <row r="17" spans="1:15" ht="24.75" customHeight="1" thickBot="1">
      <c r="A17" s="7"/>
      <c r="B17" s="575" t="s">
        <v>11</v>
      </c>
      <c r="C17" s="575"/>
      <c r="D17" s="575"/>
      <c r="E17" s="575"/>
      <c r="F17" s="575"/>
      <c r="G17" s="80">
        <f>SUM(G10:G16)</f>
        <v>12350.29</v>
      </c>
      <c r="H17" s="80">
        <f>SUM(H10:H16)</f>
        <v>2.5299999999999998</v>
      </c>
      <c r="I17" s="80">
        <f>I16</f>
        <v>12347.76</v>
      </c>
      <c r="J17" s="7"/>
      <c r="K17" s="89">
        <f>SUM(K10:K16)</f>
        <v>0</v>
      </c>
      <c r="L17" s="89">
        <f>SUM(L10:L16)</f>
        <v>0</v>
      </c>
    </row>
    <row r="18" spans="1:15" ht="16.5" customHeight="1">
      <c r="A18" s="7"/>
      <c r="B18" s="7"/>
      <c r="C18" s="7"/>
      <c r="D18" s="7"/>
      <c r="E18" s="7"/>
      <c r="F18" s="7"/>
      <c r="G18" s="7"/>
      <c r="H18" s="7"/>
      <c r="I18" s="7"/>
      <c r="J18" s="7"/>
    </row>
    <row r="19" spans="1:15" s="473" customFormat="1" ht="52.5" customHeight="1">
      <c r="A19" s="8"/>
      <c r="B19" s="8"/>
      <c r="C19" s="8"/>
      <c r="D19" s="8" t="s">
        <v>592</v>
      </c>
      <c r="E19" s="8"/>
      <c r="F19" s="8"/>
      <c r="G19" s="8" t="s">
        <v>593</v>
      </c>
      <c r="H19" s="8"/>
      <c r="I19" s="8"/>
      <c r="J19" s="8"/>
      <c r="K19" s="471"/>
      <c r="L19" s="471"/>
      <c r="M19" s="472"/>
    </row>
    <row r="20" spans="1:15" s="194" customFormat="1" ht="16.5" customHeight="1">
      <c r="A20" s="470"/>
      <c r="B20" s="470"/>
      <c r="C20" s="470"/>
      <c r="D20" s="470" t="s">
        <v>589</v>
      </c>
      <c r="E20" s="470"/>
      <c r="F20" s="470"/>
      <c r="G20" s="470" t="s">
        <v>103</v>
      </c>
      <c r="H20" s="470"/>
      <c r="I20" s="470"/>
      <c r="J20" s="470"/>
      <c r="K20" s="403"/>
      <c r="L20" s="403"/>
      <c r="M20" s="408"/>
    </row>
    <row r="21" spans="1:15" ht="16.5" customHeight="1">
      <c r="A21" s="7"/>
      <c r="B21" s="7"/>
      <c r="C21" s="7"/>
      <c r="D21" s="7" t="s">
        <v>591</v>
      </c>
      <c r="E21" s="7"/>
      <c r="F21" s="7"/>
      <c r="G21" s="7" t="s">
        <v>590</v>
      </c>
      <c r="H21" s="7"/>
      <c r="I21" s="7"/>
      <c r="J21" s="7"/>
      <c r="K21" s="403"/>
      <c r="L21" s="403"/>
      <c r="M21" s="408"/>
      <c r="N21"/>
      <c r="O21"/>
    </row>
    <row r="22" spans="1:15" ht="36" customHeight="1">
      <c r="A22" s="7"/>
      <c r="B22" s="7"/>
      <c r="C22" s="7"/>
      <c r="D22" s="7"/>
      <c r="E22" s="7"/>
      <c r="F22" s="7"/>
      <c r="G22" s="7"/>
      <c r="H22" s="7"/>
      <c r="I22" s="7"/>
      <c r="J22" s="7"/>
    </row>
    <row r="23" spans="1:15">
      <c r="A23" s="7"/>
      <c r="B23" s="7"/>
      <c r="C23" s="7"/>
      <c r="D23" s="7"/>
      <c r="E23" s="7"/>
      <c r="F23" s="7"/>
      <c r="G23" s="7"/>
      <c r="H23" s="7"/>
      <c r="I23" s="7"/>
      <c r="J23" s="7"/>
    </row>
    <row r="24" spans="1:15">
      <c r="A24" s="7"/>
      <c r="B24" s="20"/>
      <c r="C24" s="20"/>
      <c r="D24" s="20"/>
      <c r="E24" s="20"/>
      <c r="F24" s="20"/>
      <c r="G24" s="20"/>
      <c r="H24" s="20"/>
      <c r="I24" s="20"/>
      <c r="J24" s="7"/>
    </row>
    <row r="25" spans="1:15">
      <c r="A25" s="7"/>
      <c r="B25" s="7"/>
      <c r="C25" s="7"/>
      <c r="D25" s="7"/>
      <c r="E25" s="7"/>
      <c r="F25" s="21"/>
      <c r="G25" s="7"/>
      <c r="H25" s="7"/>
      <c r="I25" s="7"/>
      <c r="J25" s="7"/>
      <c r="M25" s="194">
        <v>591.75</v>
      </c>
    </row>
    <row r="26" spans="1:15">
      <c r="A26" s="7"/>
      <c r="B26" s="7"/>
      <c r="C26" s="7"/>
      <c r="D26" s="7"/>
      <c r="E26" s="7"/>
      <c r="F26" s="7"/>
      <c r="G26" s="7"/>
      <c r="H26" s="7"/>
      <c r="I26" s="7"/>
      <c r="J26" s="7"/>
      <c r="M26" s="197">
        <f>+M25-I17</f>
        <v>-11756.01</v>
      </c>
    </row>
    <row r="27" spans="1:15">
      <c r="A27" s="7"/>
      <c r="B27" s="7"/>
      <c r="C27" s="7"/>
      <c r="D27" s="7"/>
      <c r="E27" s="7"/>
      <c r="F27" s="7"/>
      <c r="G27" s="7"/>
      <c r="H27" s="7"/>
      <c r="I27" s="7"/>
      <c r="J27" s="7"/>
    </row>
    <row r="28" spans="1:15" s="86" customFormat="1">
      <c r="A28" s="7"/>
      <c r="B28" s="7"/>
      <c r="C28" s="7"/>
      <c r="D28" s="7"/>
      <c r="E28" s="7"/>
      <c r="F28" s="7"/>
      <c r="G28" s="7"/>
      <c r="H28" s="7"/>
      <c r="I28" s="7"/>
      <c r="J28" s="7"/>
      <c r="M28" s="194"/>
      <c r="N28" s="205"/>
      <c r="O28" s="202"/>
    </row>
  </sheetData>
  <mergeCells count="9">
    <mergeCell ref="G7:I7"/>
    <mergeCell ref="B17:F17"/>
    <mergeCell ref="B2:I2"/>
    <mergeCell ref="B3:I3"/>
    <mergeCell ref="B4:I4"/>
    <mergeCell ref="E5:F5"/>
    <mergeCell ref="G5:I5"/>
    <mergeCell ref="B6:D6"/>
    <mergeCell ref="H6:I6"/>
  </mergeCells>
  <printOptions horizontalCentered="1"/>
  <pageMargins left="0.59055118110236227" right="0.19685039370078741" top="0.53" bottom="0.19685039370078741" header="0.31496062992125984" footer="0.31496062992125984"/>
  <pageSetup scale="90" orientation="portrait" horizontalDpi="4294967294" verticalDpi="72"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4">
    <tabColor theme="0" tint="-0.499984740745262"/>
    <pageSetUpPr fitToPage="1"/>
  </sheetPr>
  <dimension ref="B2:N171"/>
  <sheetViews>
    <sheetView topLeftCell="A159" zoomScale="115" zoomScaleNormal="115" workbookViewId="0">
      <selection activeCell="G174" sqref="G174"/>
    </sheetView>
  </sheetViews>
  <sheetFormatPr baseColWidth="10" defaultColWidth="17" defaultRowHeight="21"/>
  <cols>
    <col min="1" max="1" width="3.7109375" style="149" customWidth="1"/>
    <col min="2" max="2" width="20.42578125" style="132" customWidth="1"/>
    <col min="3" max="4" width="4.42578125" style="149" customWidth="1"/>
    <col min="5" max="6" width="17" style="132"/>
    <col min="7" max="8" width="17" style="149"/>
    <col min="9" max="9" width="1.42578125" style="149" customWidth="1"/>
    <col min="10" max="10" width="20" style="149" bestFit="1" customWidth="1"/>
    <col min="11" max="16384" width="17" style="149"/>
  </cols>
  <sheetData>
    <row r="2" spans="2:10" ht="26.25">
      <c r="B2" s="572" t="s">
        <v>149</v>
      </c>
      <c r="C2" s="572"/>
      <c r="D2" s="572"/>
      <c r="E2" s="572"/>
      <c r="F2" s="572"/>
    </row>
    <row r="3" spans="2:10">
      <c r="B3" s="150" t="s">
        <v>87</v>
      </c>
      <c r="E3" s="150" t="s">
        <v>30</v>
      </c>
    </row>
    <row r="4" spans="2:10">
      <c r="B4" s="132">
        <v>2747.35</v>
      </c>
      <c r="E4" s="132">
        <v>2.4300000000000002</v>
      </c>
    </row>
    <row r="5" spans="2:10">
      <c r="B5" s="167">
        <v>208.45</v>
      </c>
      <c r="E5" s="132">
        <v>696.77</v>
      </c>
    </row>
    <row r="6" spans="2:10">
      <c r="B6" s="182"/>
      <c r="E6" s="132">
        <v>476.61</v>
      </c>
    </row>
    <row r="7" spans="2:10">
      <c r="B7" s="168">
        <f>SUM(B4:B6)</f>
        <v>2955.7999999999997</v>
      </c>
      <c r="E7" s="132">
        <v>2.68</v>
      </c>
    </row>
    <row r="8" spans="2:10">
      <c r="E8" s="132">
        <v>2.4300000000000002</v>
      </c>
      <c r="G8" s="170" t="s">
        <v>51</v>
      </c>
    </row>
    <row r="9" spans="2:10">
      <c r="E9" s="182">
        <v>4.6500000000000004</v>
      </c>
      <c r="G9" s="169">
        <f>+B7+E10</f>
        <v>4141.37</v>
      </c>
    </row>
    <row r="10" spans="2:10">
      <c r="E10" s="168">
        <f>SUM(E4:E9)</f>
        <v>1185.5700000000002</v>
      </c>
    </row>
    <row r="11" spans="2:10">
      <c r="J11" s="132"/>
    </row>
    <row r="13" spans="2:10" ht="26.25">
      <c r="B13" s="573" t="s">
        <v>188</v>
      </c>
      <c r="C13" s="573"/>
      <c r="D13" s="573"/>
      <c r="E13" s="573"/>
      <c r="F13" s="573"/>
    </row>
    <row r="14" spans="2:10">
      <c r="B14" s="150" t="s">
        <v>87</v>
      </c>
      <c r="E14" s="150" t="s">
        <v>30</v>
      </c>
    </row>
    <row r="15" spans="2:10">
      <c r="B15" s="132">
        <v>2519.38</v>
      </c>
      <c r="E15" s="132">
        <v>2.42</v>
      </c>
    </row>
    <row r="16" spans="2:10">
      <c r="B16" s="277">
        <v>139.01</v>
      </c>
      <c r="E16" s="132">
        <v>743.04</v>
      </c>
    </row>
    <row r="17" spans="2:14">
      <c r="B17" s="278"/>
      <c r="E17" s="132">
        <v>533.78</v>
      </c>
    </row>
    <row r="18" spans="2:14">
      <c r="B18" s="168">
        <f>SUM(B15:B17)</f>
        <v>2658.3900000000003</v>
      </c>
      <c r="E18" s="132">
        <v>3.78</v>
      </c>
    </row>
    <row r="19" spans="2:14">
      <c r="E19" s="132">
        <v>2.19</v>
      </c>
      <c r="G19" s="170" t="s">
        <v>51</v>
      </c>
    </row>
    <row r="20" spans="2:14">
      <c r="E20" s="182"/>
      <c r="G20" s="169">
        <f>+B18+E21</f>
        <v>3943.6000000000004</v>
      </c>
    </row>
    <row r="21" spans="2:14">
      <c r="E21" s="168">
        <f>SUM(E15:E20)</f>
        <v>1285.2099999999998</v>
      </c>
    </row>
    <row r="22" spans="2:14">
      <c r="J22" s="132"/>
    </row>
    <row r="23" spans="2:14" ht="26.25">
      <c r="B23" s="574" t="s">
        <v>210</v>
      </c>
      <c r="C23" s="574"/>
      <c r="D23" s="574"/>
      <c r="E23" s="574"/>
      <c r="F23" s="574"/>
    </row>
    <row r="24" spans="2:14">
      <c r="B24" s="150" t="s">
        <v>87</v>
      </c>
      <c r="E24" s="150" t="s">
        <v>30</v>
      </c>
    </row>
    <row r="25" spans="2:14">
      <c r="B25" s="132">
        <v>2352.69</v>
      </c>
      <c r="E25" s="132">
        <v>2.64</v>
      </c>
    </row>
    <row r="26" spans="2:14">
      <c r="B26" s="277">
        <v>102.12</v>
      </c>
      <c r="E26" s="132">
        <v>827.03</v>
      </c>
    </row>
    <row r="27" spans="2:14">
      <c r="B27" s="281">
        <v>464.71</v>
      </c>
      <c r="E27" s="132">
        <v>519.07000000000005</v>
      </c>
    </row>
    <row r="28" spans="2:14">
      <c r="B28" s="168">
        <f>SUM(B25:B27)</f>
        <v>2919.52</v>
      </c>
      <c r="E28" s="132">
        <v>3.29</v>
      </c>
    </row>
    <row r="29" spans="2:14">
      <c r="E29" s="132">
        <v>2.41</v>
      </c>
      <c r="G29" s="170" t="s">
        <v>51</v>
      </c>
    </row>
    <row r="30" spans="2:14">
      <c r="E30" s="182"/>
      <c r="G30" s="169">
        <f>+B28+E31</f>
        <v>4273.96</v>
      </c>
      <c r="J30" s="132">
        <f>+B28</f>
        <v>2919.52</v>
      </c>
      <c r="K30" s="132">
        <f>+B38</f>
        <v>2694.07</v>
      </c>
      <c r="L30" s="290">
        <f>SUM(J30:K30)</f>
        <v>5613.59</v>
      </c>
      <c r="M30" s="291" t="s">
        <v>222</v>
      </c>
      <c r="N30" s="291"/>
    </row>
    <row r="31" spans="2:14" ht="23.25">
      <c r="E31" s="168">
        <f>SUM(E25:E30)</f>
        <v>1354.44</v>
      </c>
      <c r="J31" s="132">
        <f>+E31</f>
        <v>1354.44</v>
      </c>
      <c r="K31" s="132">
        <f>+E41</f>
        <v>1193.73</v>
      </c>
      <c r="L31" s="293">
        <f>SUM(J31:K31)</f>
        <v>2548.17</v>
      </c>
      <c r="M31" s="292" t="s">
        <v>205</v>
      </c>
      <c r="N31" s="292"/>
    </row>
    <row r="32" spans="2:14">
      <c r="J32" s="132"/>
      <c r="L32" s="150">
        <f>SUM(L30:L31)</f>
        <v>8161.76</v>
      </c>
    </row>
    <row r="33" spans="2:10" ht="26.25">
      <c r="B33" s="574" t="s">
        <v>221</v>
      </c>
      <c r="C33" s="574"/>
      <c r="D33" s="574"/>
      <c r="E33" s="574"/>
      <c r="F33" s="574"/>
    </row>
    <row r="34" spans="2:10">
      <c r="B34" s="150" t="s">
        <v>87</v>
      </c>
      <c r="E34" s="150" t="s">
        <v>30</v>
      </c>
    </row>
    <row r="35" spans="2:10">
      <c r="B35" s="132">
        <v>2514.84</v>
      </c>
      <c r="E35" s="132">
        <v>2.42</v>
      </c>
    </row>
    <row r="36" spans="2:10">
      <c r="B36" s="277">
        <v>65.98</v>
      </c>
      <c r="E36" s="132">
        <v>719.5</v>
      </c>
    </row>
    <row r="37" spans="2:10">
      <c r="B37" s="281">
        <v>113.25</v>
      </c>
      <c r="E37" s="132">
        <v>467.44</v>
      </c>
    </row>
    <row r="38" spans="2:10">
      <c r="B38" s="168">
        <f>SUM(B35:B37)</f>
        <v>2694.07</v>
      </c>
      <c r="E38" s="132">
        <v>2.17</v>
      </c>
    </row>
    <row r="39" spans="2:10">
      <c r="E39" s="132">
        <v>2.2000000000000002</v>
      </c>
      <c r="G39" s="170" t="s">
        <v>51</v>
      </c>
    </row>
    <row r="40" spans="2:10">
      <c r="E40" s="182"/>
      <c r="G40" s="169">
        <f>+B38+E41</f>
        <v>3887.8</v>
      </c>
      <c r="H40" s="132">
        <f>+G30+G40</f>
        <v>8161.76</v>
      </c>
    </row>
    <row r="41" spans="2:10">
      <c r="E41" s="168">
        <f>SUM(E35:E40)</f>
        <v>1193.73</v>
      </c>
    </row>
    <row r="42" spans="2:10">
      <c r="J42" s="132"/>
    </row>
    <row r="44" spans="2:10" ht="26.25">
      <c r="B44" s="574" t="s">
        <v>260</v>
      </c>
      <c r="C44" s="574"/>
      <c r="D44" s="574"/>
      <c r="E44" s="574"/>
      <c r="F44" s="574"/>
    </row>
    <row r="45" spans="2:10">
      <c r="B45" s="150" t="s">
        <v>87</v>
      </c>
      <c r="E45" s="150" t="s">
        <v>30</v>
      </c>
    </row>
    <row r="46" spans="2:10">
      <c r="B46" s="132">
        <v>2434.7199999999998</v>
      </c>
      <c r="E46" s="132">
        <v>2.84</v>
      </c>
    </row>
    <row r="47" spans="2:10">
      <c r="B47" s="277">
        <v>19.010000000000002</v>
      </c>
      <c r="E47" s="132">
        <v>624.23</v>
      </c>
    </row>
    <row r="48" spans="2:10">
      <c r="B48" s="281"/>
      <c r="E48" s="132">
        <v>428.3</v>
      </c>
    </row>
    <row r="49" spans="2:10">
      <c r="B49" s="168">
        <f>SUM(B46:B48)</f>
        <v>2453.73</v>
      </c>
      <c r="E49" s="132">
        <v>2.13</v>
      </c>
    </row>
    <row r="50" spans="2:10">
      <c r="E50" s="132">
        <v>2.1800000000000002</v>
      </c>
      <c r="G50" s="170" t="s">
        <v>51</v>
      </c>
    </row>
    <row r="51" spans="2:10">
      <c r="E51" s="182"/>
      <c r="G51" s="169">
        <f>+B49+E52</f>
        <v>3513.4100000000003</v>
      </c>
      <c r="H51" s="132">
        <f>+G41+G51</f>
        <v>3513.4100000000003</v>
      </c>
    </row>
    <row r="52" spans="2:10">
      <c r="E52" s="168">
        <f>SUM(E46:E51)</f>
        <v>1059.6800000000003</v>
      </c>
    </row>
    <row r="53" spans="2:10">
      <c r="J53" s="132"/>
    </row>
    <row r="55" spans="2:10" ht="26.25">
      <c r="B55" s="574" t="s">
        <v>297</v>
      </c>
      <c r="C55" s="574"/>
      <c r="D55" s="574"/>
      <c r="E55" s="574"/>
      <c r="F55" s="574"/>
    </row>
    <row r="56" spans="2:10">
      <c r="B56" s="150" t="s">
        <v>87</v>
      </c>
      <c r="E56" s="150" t="s">
        <v>30</v>
      </c>
    </row>
    <row r="57" spans="2:10">
      <c r="B57" s="132">
        <v>2515.8000000000002</v>
      </c>
      <c r="E57" s="132">
        <v>2.41</v>
      </c>
    </row>
    <row r="58" spans="2:10">
      <c r="B58" s="277">
        <v>21.85</v>
      </c>
      <c r="E58" s="132">
        <v>624.13</v>
      </c>
    </row>
    <row r="59" spans="2:10">
      <c r="B59" s="281"/>
      <c r="E59" s="132">
        <v>310.39999999999998</v>
      </c>
    </row>
    <row r="60" spans="2:10">
      <c r="B60" s="168">
        <f>SUM(B57:B59)</f>
        <v>2537.65</v>
      </c>
      <c r="E60" s="132">
        <v>2.1800000000000002</v>
      </c>
    </row>
    <row r="61" spans="2:10">
      <c r="E61" s="132">
        <v>2.1800000000000002</v>
      </c>
      <c r="G61" s="170" t="s">
        <v>51</v>
      </c>
    </row>
    <row r="62" spans="2:10">
      <c r="E62" s="182">
        <v>99.26</v>
      </c>
      <c r="G62" s="169">
        <f>+B60+E63</f>
        <v>3578.21</v>
      </c>
      <c r="H62" s="132">
        <f>+G52+G62</f>
        <v>3578.21</v>
      </c>
    </row>
    <row r="63" spans="2:10">
      <c r="E63" s="168">
        <f>SUM(E57:E62)</f>
        <v>1040.56</v>
      </c>
    </row>
    <row r="66" spans="2:12" ht="26.25">
      <c r="B66" s="574" t="s">
        <v>335</v>
      </c>
      <c r="C66" s="574"/>
      <c r="D66" s="574"/>
      <c r="E66" s="574"/>
      <c r="F66" s="574"/>
    </row>
    <row r="67" spans="2:12">
      <c r="B67" s="150" t="s">
        <v>87</v>
      </c>
      <c r="E67" s="150" t="s">
        <v>30</v>
      </c>
    </row>
    <row r="68" spans="2:12">
      <c r="B68" s="132">
        <v>2424.54</v>
      </c>
      <c r="E68" s="132">
        <v>2.2000000000000002</v>
      </c>
    </row>
    <row r="69" spans="2:12">
      <c r="B69" s="277">
        <v>53.68</v>
      </c>
      <c r="E69" s="132">
        <v>739.3</v>
      </c>
    </row>
    <row r="70" spans="2:12">
      <c r="B70" s="281"/>
      <c r="E70" s="132">
        <v>306.52</v>
      </c>
    </row>
    <row r="71" spans="2:12">
      <c r="B71" s="168">
        <f>SUM(B68:B70)</f>
        <v>2478.2199999999998</v>
      </c>
      <c r="E71" s="132">
        <v>2.1800000000000002</v>
      </c>
    </row>
    <row r="72" spans="2:12">
      <c r="E72" s="132">
        <v>2.2000000000000002</v>
      </c>
      <c r="G72" s="170" t="s">
        <v>51</v>
      </c>
    </row>
    <row r="73" spans="2:12">
      <c r="E73" s="182"/>
      <c r="G73" s="169">
        <f>+B71+E74</f>
        <v>3530.62</v>
      </c>
      <c r="H73" s="132">
        <f>+G63+G73</f>
        <v>3530.62</v>
      </c>
    </row>
    <row r="74" spans="2:12">
      <c r="E74" s="168">
        <f>SUM(E68:E73)</f>
        <v>1052.4000000000001</v>
      </c>
    </row>
    <row r="76" spans="2:12" ht="26.25">
      <c r="B76" s="574" t="s">
        <v>351</v>
      </c>
      <c r="C76" s="574"/>
      <c r="D76" s="574"/>
      <c r="E76" s="574"/>
      <c r="F76" s="574"/>
    </row>
    <row r="77" spans="2:12">
      <c r="B77" s="150" t="s">
        <v>87</v>
      </c>
      <c r="E77" s="150" t="s">
        <v>30</v>
      </c>
    </row>
    <row r="78" spans="2:12">
      <c r="B78" s="132">
        <v>2200.54</v>
      </c>
      <c r="E78" s="132">
        <v>2.1800000000000002</v>
      </c>
    </row>
    <row r="79" spans="2:12" ht="26.25">
      <c r="B79" s="277">
        <v>33.15</v>
      </c>
      <c r="E79" s="132">
        <v>667.92</v>
      </c>
      <c r="J79" s="342">
        <f>+E74+E84</f>
        <v>2036.3</v>
      </c>
      <c r="K79" s="343" t="s">
        <v>30</v>
      </c>
      <c r="L79" s="340"/>
    </row>
    <row r="80" spans="2:12" ht="26.25">
      <c r="B80" s="281"/>
      <c r="E80" s="132">
        <v>308.70999999999998</v>
      </c>
      <c r="J80" s="344">
        <f>+B71+B81</f>
        <v>4711.91</v>
      </c>
      <c r="K80" s="347" t="s">
        <v>222</v>
      </c>
      <c r="L80" s="341"/>
    </row>
    <row r="81" spans="2:11" ht="26.25">
      <c r="B81" s="168">
        <f>SUM(B78:B80)</f>
        <v>2233.69</v>
      </c>
      <c r="E81" s="132">
        <v>2.5299999999999998</v>
      </c>
      <c r="J81" s="345">
        <f>SUM(J79:J80)</f>
        <v>6748.21</v>
      </c>
      <c r="K81" s="346"/>
    </row>
    <row r="82" spans="2:11" ht="26.25">
      <c r="E82" s="132">
        <v>2.56</v>
      </c>
      <c r="G82" s="170" t="s">
        <v>51</v>
      </c>
      <c r="J82" s="346"/>
      <c r="K82" s="346"/>
    </row>
    <row r="83" spans="2:11">
      <c r="E83" s="182"/>
      <c r="G83" s="169">
        <f>+B81+E84</f>
        <v>3217.59</v>
      </c>
      <c r="H83" s="132">
        <f>+G73+G83</f>
        <v>6748.21</v>
      </c>
    </row>
    <row r="84" spans="2:11">
      <c r="E84" s="168">
        <f>SUM(E78:E83)</f>
        <v>983.89999999999986</v>
      </c>
    </row>
    <row r="87" spans="2:11" ht="26.25">
      <c r="B87" s="574" t="s">
        <v>403</v>
      </c>
      <c r="C87" s="574"/>
      <c r="D87" s="574"/>
      <c r="E87" s="574"/>
      <c r="F87" s="574"/>
    </row>
    <row r="88" spans="2:11">
      <c r="B88" s="150" t="s">
        <v>87</v>
      </c>
      <c r="E88" s="150" t="s">
        <v>30</v>
      </c>
    </row>
    <row r="89" spans="2:11">
      <c r="B89" s="132">
        <v>2229.4</v>
      </c>
      <c r="E89" s="132">
        <v>2.38</v>
      </c>
    </row>
    <row r="90" spans="2:11">
      <c r="B90" s="277">
        <v>34.159999999999997</v>
      </c>
      <c r="E90" s="132">
        <v>685.43</v>
      </c>
    </row>
    <row r="91" spans="2:11">
      <c r="B91" s="281"/>
      <c r="E91" s="132">
        <v>267.11</v>
      </c>
    </row>
    <row r="92" spans="2:11">
      <c r="B92" s="168">
        <f>SUM(B89:B91)</f>
        <v>2263.56</v>
      </c>
      <c r="E92" s="132">
        <v>2.38</v>
      </c>
    </row>
    <row r="93" spans="2:11">
      <c r="E93" s="132">
        <v>2.38</v>
      </c>
      <c r="G93" s="170" t="s">
        <v>51</v>
      </c>
    </row>
    <row r="94" spans="2:11">
      <c r="E94" s="182"/>
      <c r="G94" s="169">
        <f>+B92+E95</f>
        <v>3223.24</v>
      </c>
      <c r="H94" s="132">
        <f>+G84+G94</f>
        <v>3223.24</v>
      </c>
    </row>
    <row r="95" spans="2:11">
      <c r="E95" s="168">
        <f>SUM(E89:E94)</f>
        <v>959.68</v>
      </c>
    </row>
    <row r="97" spans="2:12" ht="26.25">
      <c r="B97" s="574" t="s">
        <v>404</v>
      </c>
      <c r="C97" s="574"/>
      <c r="D97" s="574"/>
      <c r="E97" s="574"/>
      <c r="F97" s="574"/>
    </row>
    <row r="98" spans="2:12">
      <c r="B98" s="150" t="s">
        <v>87</v>
      </c>
      <c r="E98" s="150" t="s">
        <v>30</v>
      </c>
    </row>
    <row r="99" spans="2:12">
      <c r="B99" s="132">
        <v>2137.1</v>
      </c>
      <c r="E99" s="132">
        <v>2.36</v>
      </c>
    </row>
    <row r="100" spans="2:12" ht="26.25">
      <c r="B100" s="277">
        <v>129.61000000000001</v>
      </c>
      <c r="E100" s="132">
        <v>647.51</v>
      </c>
      <c r="J100" s="342">
        <f>+E95+E105</f>
        <v>1765.33</v>
      </c>
      <c r="K100" s="343" t="s">
        <v>30</v>
      </c>
      <c r="L100" s="340"/>
    </row>
    <row r="101" spans="2:12" ht="26.25">
      <c r="B101" s="281"/>
      <c r="E101" s="132">
        <v>150.31</v>
      </c>
      <c r="J101" s="344">
        <f>+B92+B102</f>
        <v>4530.2700000000004</v>
      </c>
      <c r="K101" s="347" t="s">
        <v>222</v>
      </c>
      <c r="L101" s="341"/>
    </row>
    <row r="102" spans="2:12" ht="26.25">
      <c r="B102" s="168">
        <f>SUM(B99:B101)</f>
        <v>2266.71</v>
      </c>
      <c r="E102" s="132">
        <v>3.1</v>
      </c>
      <c r="J102" s="345">
        <f>SUM(J100:J101)</f>
        <v>6295.6</v>
      </c>
      <c r="K102" s="346"/>
    </row>
    <row r="103" spans="2:12" ht="26.25">
      <c r="E103" s="132">
        <v>2.37</v>
      </c>
      <c r="G103" s="170" t="s">
        <v>51</v>
      </c>
      <c r="J103" s="346"/>
      <c r="K103" s="346"/>
    </row>
    <row r="104" spans="2:12">
      <c r="E104" s="182"/>
      <c r="G104" s="169">
        <f>+B102+E105</f>
        <v>3072.36</v>
      </c>
      <c r="H104" s="132">
        <f>+G94+G104</f>
        <v>6295.6</v>
      </c>
    </row>
    <row r="105" spans="2:12">
      <c r="E105" s="168">
        <f>SUM(E99:E104)</f>
        <v>805.65000000000009</v>
      </c>
    </row>
    <row r="107" spans="2:12" ht="26.25">
      <c r="B107" s="574" t="s">
        <v>423</v>
      </c>
      <c r="C107" s="574"/>
      <c r="D107" s="574"/>
      <c r="E107" s="574"/>
      <c r="F107" s="574"/>
    </row>
    <row r="108" spans="2:12">
      <c r="B108" s="150" t="s">
        <v>87</v>
      </c>
      <c r="E108" s="150" t="s">
        <v>30</v>
      </c>
    </row>
    <row r="109" spans="2:12">
      <c r="B109" s="132">
        <v>2473.17</v>
      </c>
      <c r="E109" s="132">
        <v>2.2000000000000002</v>
      </c>
    </row>
    <row r="110" spans="2:12">
      <c r="B110" s="277">
        <v>151.5</v>
      </c>
      <c r="E110" s="132">
        <v>649.35</v>
      </c>
    </row>
    <row r="111" spans="2:12">
      <c r="B111" s="281"/>
      <c r="E111" s="132">
        <v>176.23</v>
      </c>
    </row>
    <row r="112" spans="2:12">
      <c r="B112" s="168">
        <f>SUM(B109:B111)</f>
        <v>2624.67</v>
      </c>
      <c r="E112" s="132">
        <v>2.19</v>
      </c>
    </row>
    <row r="113" spans="2:8">
      <c r="E113" s="132">
        <v>3.04</v>
      </c>
      <c r="G113" s="170" t="s">
        <v>51</v>
      </c>
    </row>
    <row r="114" spans="2:8">
      <c r="E114" s="182">
        <v>2.2200000000000002</v>
      </c>
      <c r="G114" s="169">
        <f>+B112+E115</f>
        <v>3459.9</v>
      </c>
      <c r="H114" s="132"/>
    </row>
    <row r="115" spans="2:8">
      <c r="E115" s="168">
        <f>SUM(E109:E114)</f>
        <v>835.23000000000013</v>
      </c>
    </row>
    <row r="117" spans="2:8" ht="26.25">
      <c r="B117" s="574" t="s">
        <v>427</v>
      </c>
      <c r="C117" s="574"/>
      <c r="D117" s="574"/>
      <c r="E117" s="574"/>
      <c r="F117" s="574"/>
    </row>
    <row r="118" spans="2:8">
      <c r="B118" s="150" t="s">
        <v>87</v>
      </c>
      <c r="E118" s="150" t="s">
        <v>30</v>
      </c>
    </row>
    <row r="119" spans="2:8">
      <c r="B119" s="132">
        <v>2354.33</v>
      </c>
      <c r="E119" s="132">
        <v>2.39</v>
      </c>
    </row>
    <row r="120" spans="2:8">
      <c r="B120" s="277">
        <v>153.09</v>
      </c>
      <c r="E120" s="132">
        <v>703.09</v>
      </c>
    </row>
    <row r="121" spans="2:8">
      <c r="B121" s="277"/>
      <c r="E121" s="132">
        <v>196.12</v>
      </c>
    </row>
    <row r="122" spans="2:8">
      <c r="B122" s="281"/>
      <c r="E122" s="132">
        <v>2.8</v>
      </c>
      <c r="H122" s="149">
        <v>2.17</v>
      </c>
    </row>
    <row r="123" spans="2:8">
      <c r="B123" s="168">
        <f>SUM(B119:B122)</f>
        <v>2507.42</v>
      </c>
      <c r="E123" s="132">
        <v>2.39</v>
      </c>
      <c r="H123" s="149">
        <v>7.82</v>
      </c>
    </row>
    <row r="124" spans="2:8">
      <c r="E124" s="383">
        <v>2.17</v>
      </c>
      <c r="G124" s="170" t="s">
        <v>51</v>
      </c>
      <c r="H124" s="149">
        <v>3414.21</v>
      </c>
    </row>
    <row r="125" spans="2:8">
      <c r="E125" s="182">
        <v>7.82</v>
      </c>
      <c r="G125" s="169">
        <f>+B123+E126</f>
        <v>3424.2</v>
      </c>
      <c r="H125" s="384">
        <f>SUM(H122:H124)</f>
        <v>3424.2</v>
      </c>
    </row>
    <row r="126" spans="2:8">
      <c r="E126" s="168">
        <f>SUM(E119:E125)</f>
        <v>916.78</v>
      </c>
    </row>
    <row r="129" spans="2:12" ht="26.25">
      <c r="B129" s="571" t="s">
        <v>445</v>
      </c>
      <c r="C129" s="571"/>
      <c r="D129" s="571"/>
      <c r="E129" s="571"/>
      <c r="F129" s="571"/>
    </row>
    <row r="130" spans="2:12">
      <c r="B130" s="150" t="s">
        <v>87</v>
      </c>
      <c r="E130" s="150" t="s">
        <v>30</v>
      </c>
    </row>
    <row r="131" spans="2:12" ht="26.25">
      <c r="B131" s="132">
        <v>2430.6</v>
      </c>
      <c r="E131" s="132">
        <v>2.59</v>
      </c>
      <c r="J131" s="342">
        <f>+E126+E138</f>
        <v>1784.69</v>
      </c>
      <c r="K131" s="343" t="s">
        <v>30</v>
      </c>
      <c r="L131" s="340"/>
    </row>
    <row r="132" spans="2:12" ht="26.25">
      <c r="B132" s="277">
        <v>49.39</v>
      </c>
      <c r="E132" s="132">
        <v>637.45000000000005</v>
      </c>
      <c r="J132" s="344">
        <f>+B123+B135</f>
        <v>4987.41</v>
      </c>
      <c r="K132" s="347" t="s">
        <v>222</v>
      </c>
      <c r="L132" s="341"/>
    </row>
    <row r="133" spans="2:12" ht="26.25">
      <c r="B133" s="277"/>
      <c r="E133" s="132">
        <v>221.41</v>
      </c>
      <c r="J133" s="345">
        <f>SUM(J131:J132)</f>
        <v>6772.1</v>
      </c>
      <c r="K133" s="346"/>
    </row>
    <row r="134" spans="2:12">
      <c r="B134" s="281"/>
      <c r="E134" s="132">
        <v>2.12</v>
      </c>
      <c r="H134" s="149">
        <v>2.17</v>
      </c>
    </row>
    <row r="135" spans="2:12">
      <c r="B135" s="168">
        <f>SUM(B131:B134)</f>
        <v>2479.9899999999998</v>
      </c>
      <c r="E135" s="132">
        <v>2.17</v>
      </c>
    </row>
    <row r="136" spans="2:12">
      <c r="E136" s="383">
        <v>2.17</v>
      </c>
      <c r="G136" s="170" t="s">
        <v>51</v>
      </c>
      <c r="H136" s="149">
        <v>3345.73</v>
      </c>
    </row>
    <row r="137" spans="2:12">
      <c r="E137" s="182"/>
      <c r="G137" s="169">
        <f>+B135+E138</f>
        <v>3347.8999999999996</v>
      </c>
      <c r="H137" s="384">
        <f>SUM(H134:H136)</f>
        <v>3347.9</v>
      </c>
    </row>
    <row r="138" spans="2:12">
      <c r="E138" s="168">
        <f>SUM(E131:E137)</f>
        <v>867.91</v>
      </c>
    </row>
    <row r="140" spans="2:12" ht="26.25">
      <c r="B140" s="571" t="s">
        <v>610</v>
      </c>
      <c r="C140" s="571"/>
      <c r="D140" s="571"/>
      <c r="E140" s="571"/>
      <c r="F140" s="571"/>
    </row>
    <row r="141" spans="2:12">
      <c r="B141" s="150" t="s">
        <v>87</v>
      </c>
      <c r="E141" s="150" t="s">
        <v>30</v>
      </c>
    </row>
    <row r="142" spans="2:12" ht="26.25">
      <c r="B142" s="132">
        <v>2570.8200000000002</v>
      </c>
      <c r="E142" s="132">
        <v>2.37</v>
      </c>
      <c r="J142" s="342">
        <f>+E137+E149</f>
        <v>1243.81</v>
      </c>
      <c r="K142" s="343" t="s">
        <v>30</v>
      </c>
      <c r="L142" s="340"/>
    </row>
    <row r="143" spans="2:12" ht="26.25">
      <c r="B143" s="277">
        <v>87.39</v>
      </c>
      <c r="E143" s="132">
        <v>954.25</v>
      </c>
      <c r="J143" s="344">
        <f>+B134+B146</f>
        <v>2658.21</v>
      </c>
      <c r="K143" s="347" t="s">
        <v>222</v>
      </c>
      <c r="L143" s="341"/>
    </row>
    <row r="144" spans="2:12" ht="26.25">
      <c r="B144" s="277"/>
      <c r="E144" s="132">
        <v>277.14999999999998</v>
      </c>
      <c r="J144" s="345">
        <f>SUM(J142:J143)</f>
        <v>3902.02</v>
      </c>
      <c r="K144" s="346"/>
    </row>
    <row r="145" spans="2:12">
      <c r="B145" s="281"/>
      <c r="E145" s="132">
        <v>3.04</v>
      </c>
      <c r="H145" s="149">
        <v>2.17</v>
      </c>
    </row>
    <row r="146" spans="2:12">
      <c r="B146" s="168">
        <f>SUM(B142:B145)</f>
        <v>2658.21</v>
      </c>
      <c r="E146" s="132">
        <v>2.38</v>
      </c>
    </row>
    <row r="147" spans="2:12">
      <c r="E147" s="383">
        <v>4.62</v>
      </c>
      <c r="G147" s="170" t="s">
        <v>51</v>
      </c>
      <c r="H147" s="149">
        <v>3345.73</v>
      </c>
    </row>
    <row r="148" spans="2:12">
      <c r="E148" s="182"/>
      <c r="G148" s="169">
        <f>+B146+E149</f>
        <v>3902.02</v>
      </c>
      <c r="H148" s="384">
        <f>SUM(H145:H147)</f>
        <v>3347.9</v>
      </c>
    </row>
    <row r="149" spans="2:12">
      <c r="E149" s="168">
        <f>SUM(E142:E148)</f>
        <v>1243.81</v>
      </c>
    </row>
    <row r="151" spans="2:12" ht="26.25">
      <c r="B151" s="571" t="s">
        <v>621</v>
      </c>
      <c r="C151" s="571"/>
      <c r="D151" s="571"/>
      <c r="E151" s="571"/>
      <c r="F151" s="571"/>
    </row>
    <row r="152" spans="2:12">
      <c r="B152" s="150" t="s">
        <v>87</v>
      </c>
      <c r="E152" s="150" t="s">
        <v>30</v>
      </c>
    </row>
    <row r="153" spans="2:12" ht="26.25">
      <c r="B153" s="132">
        <v>2757.08</v>
      </c>
      <c r="E153" s="132">
        <v>2.88</v>
      </c>
      <c r="J153" s="342">
        <f>+E148+E160</f>
        <v>1133.9099999999999</v>
      </c>
      <c r="K153" s="343" t="s">
        <v>30</v>
      </c>
      <c r="L153" s="340"/>
    </row>
    <row r="154" spans="2:12" ht="26.25">
      <c r="B154" s="277">
        <v>108.62</v>
      </c>
      <c r="E154" s="132">
        <v>1053.0999999999999</v>
      </c>
      <c r="J154" s="344">
        <f>+B145+B157</f>
        <v>2934.05</v>
      </c>
      <c r="K154" s="347" t="s">
        <v>222</v>
      </c>
      <c r="L154" s="341"/>
    </row>
    <row r="155" spans="2:12" ht="26.25">
      <c r="B155" s="277">
        <v>23.07</v>
      </c>
      <c r="E155" s="132">
        <v>60.49</v>
      </c>
      <c r="J155" s="345">
        <f>SUM(J153:J154)</f>
        <v>4067.96</v>
      </c>
      <c r="K155" s="346"/>
    </row>
    <row r="156" spans="2:12">
      <c r="B156" s="281">
        <f>22.36+22.92</f>
        <v>45.28</v>
      </c>
      <c r="E156" s="132">
        <v>3.34</v>
      </c>
      <c r="H156" s="149">
        <v>2.17</v>
      </c>
    </row>
    <row r="157" spans="2:12">
      <c r="B157" s="168">
        <f>SUM(B153:B156)</f>
        <v>2934.05</v>
      </c>
      <c r="E157" s="132">
        <v>2.87</v>
      </c>
    </row>
    <row r="158" spans="2:12">
      <c r="E158" s="383">
        <v>2.4</v>
      </c>
      <c r="G158" s="170" t="s">
        <v>51</v>
      </c>
      <c r="H158" s="149">
        <v>3345.73</v>
      </c>
    </row>
    <row r="159" spans="2:12">
      <c r="E159" s="182">
        <v>8.83</v>
      </c>
      <c r="G159" s="169">
        <f>+B157+E160</f>
        <v>4067.96</v>
      </c>
      <c r="H159" s="384">
        <f>SUM(H156:H158)</f>
        <v>3347.9</v>
      </c>
    </row>
    <row r="160" spans="2:12">
      <c r="E160" s="168">
        <f>SUM(E153:E159)</f>
        <v>1133.9099999999999</v>
      </c>
    </row>
    <row r="162" spans="2:12" ht="26.25">
      <c r="B162" s="571" t="s">
        <v>630</v>
      </c>
      <c r="C162" s="571"/>
      <c r="D162" s="571"/>
      <c r="E162" s="571"/>
      <c r="F162" s="571"/>
    </row>
    <row r="163" spans="2:12">
      <c r="B163" s="150" t="s">
        <v>87</v>
      </c>
      <c r="E163" s="150" t="s">
        <v>30</v>
      </c>
    </row>
    <row r="164" spans="2:12" ht="26.25">
      <c r="B164" s="132">
        <v>2766.64</v>
      </c>
      <c r="E164" s="132">
        <v>3.96</v>
      </c>
      <c r="J164" s="342">
        <f>+E159+E171</f>
        <v>1018.1100000000001</v>
      </c>
      <c r="K164" s="343" t="s">
        <v>30</v>
      </c>
      <c r="L164" s="340"/>
    </row>
    <row r="165" spans="2:12" ht="26.25">
      <c r="B165" s="277">
        <v>102.85</v>
      </c>
      <c r="E165" s="132">
        <v>976.34</v>
      </c>
      <c r="J165" s="344">
        <f>+B156+B168</f>
        <v>2914.77</v>
      </c>
      <c r="K165" s="347" t="s">
        <v>222</v>
      </c>
      <c r="L165" s="341"/>
    </row>
    <row r="166" spans="2:12" ht="26.25">
      <c r="B166" s="277"/>
      <c r="E166" s="132">
        <v>17.59</v>
      </c>
      <c r="J166" s="345">
        <f>SUM(J164:J165)</f>
        <v>3932.88</v>
      </c>
      <c r="K166" s="346"/>
    </row>
    <row r="167" spans="2:12">
      <c r="B167" s="281"/>
      <c r="E167" s="132">
        <v>3.23</v>
      </c>
      <c r="H167" s="149">
        <v>2.17</v>
      </c>
    </row>
    <row r="168" spans="2:12">
      <c r="B168" s="168">
        <f>SUM(B164:B167)</f>
        <v>2869.49</v>
      </c>
      <c r="E168" s="132">
        <v>5.16</v>
      </c>
    </row>
    <row r="169" spans="2:12">
      <c r="E169" s="383">
        <v>3</v>
      </c>
      <c r="G169" s="170" t="s">
        <v>51</v>
      </c>
      <c r="H169" s="149">
        <v>3345.73</v>
      </c>
    </row>
    <row r="170" spans="2:12">
      <c r="E170" s="182"/>
      <c r="G170" s="169">
        <f>+B168+E171</f>
        <v>3878.77</v>
      </c>
      <c r="H170" s="384">
        <f>SUM(H167:H169)</f>
        <v>3347.9</v>
      </c>
    </row>
    <row r="171" spans="2:12">
      <c r="E171" s="168">
        <f>SUM(E164:E170)</f>
        <v>1009.2800000000001</v>
      </c>
    </row>
  </sheetData>
  <mergeCells count="16">
    <mergeCell ref="B162:F162"/>
    <mergeCell ref="B2:F2"/>
    <mergeCell ref="B13:F13"/>
    <mergeCell ref="B23:F23"/>
    <mergeCell ref="B33:F33"/>
    <mergeCell ref="B44:F44"/>
    <mergeCell ref="B151:F151"/>
    <mergeCell ref="B140:F140"/>
    <mergeCell ref="B129:F129"/>
    <mergeCell ref="B66:F66"/>
    <mergeCell ref="B55:F55"/>
    <mergeCell ref="B117:F117"/>
    <mergeCell ref="B107:F107"/>
    <mergeCell ref="B87:F87"/>
    <mergeCell ref="B97:F97"/>
    <mergeCell ref="B76:F76"/>
  </mergeCells>
  <pageMargins left="0.70866141732283472" right="0.70866141732283472" top="0.74803149606299213" bottom="0.74803149606299213" header="0.31496062992125984" footer="0.31496062992125984"/>
  <pageSetup scale="13" orientation="landscape" horizontalDpi="0" verticalDpi="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rgb="FFD65700"/>
  </sheetPr>
  <dimension ref="A1:N174"/>
  <sheetViews>
    <sheetView zoomScale="175" zoomScaleNormal="175" zoomScaleSheetLayoutView="175" workbookViewId="0">
      <selection activeCell="C5" sqref="C5"/>
    </sheetView>
  </sheetViews>
  <sheetFormatPr baseColWidth="10" defaultRowHeight="18"/>
  <cols>
    <col min="1" max="1" width="0.42578125" customWidth="1"/>
    <col min="2" max="2" width="9" customWidth="1"/>
    <col min="3" max="3" width="5.5703125" customWidth="1"/>
    <col min="4" max="4" width="6.42578125" customWidth="1"/>
    <col min="5" max="5" width="16.7109375" customWidth="1"/>
    <col min="6" max="6" width="34" customWidth="1"/>
    <col min="7" max="9" width="12.7109375" customWidth="1"/>
    <col min="10" max="10" width="1.85546875" customWidth="1"/>
    <col min="11" max="11" width="15.28515625" style="403" bestFit="1" customWidth="1"/>
    <col min="12" max="12" width="15.28515625" style="408" customWidth="1"/>
  </cols>
  <sheetData>
    <row r="1" spans="1:13" ht="7.5" customHeight="1">
      <c r="A1" s="7"/>
      <c r="B1" s="7"/>
      <c r="C1" s="7"/>
      <c r="D1" s="7"/>
      <c r="E1" s="7"/>
      <c r="F1" s="7"/>
      <c r="G1" s="7"/>
      <c r="H1" s="7"/>
      <c r="I1" s="7"/>
      <c r="J1" s="7"/>
    </row>
    <row r="2" spans="1:13" ht="30">
      <c r="A2" s="7"/>
      <c r="B2" s="576" t="s">
        <v>9</v>
      </c>
      <c r="C2" s="576"/>
      <c r="D2" s="576"/>
      <c r="E2" s="576"/>
      <c r="F2" s="576"/>
      <c r="G2" s="576"/>
      <c r="H2" s="576"/>
      <c r="I2" s="576"/>
      <c r="J2" s="7"/>
    </row>
    <row r="3" spans="1:13" ht="26.25">
      <c r="A3" s="7"/>
      <c r="B3" s="577" t="s">
        <v>24</v>
      </c>
      <c r="C3" s="577"/>
      <c r="D3" s="577"/>
      <c r="E3" s="577"/>
      <c r="F3" s="577"/>
      <c r="G3" s="577"/>
      <c r="H3" s="577"/>
      <c r="I3" s="577"/>
      <c r="J3" s="7"/>
    </row>
    <row r="4" spans="1:13" ht="27.75">
      <c r="A4" s="7"/>
      <c r="B4" s="578" t="s">
        <v>656</v>
      </c>
      <c r="C4" s="578"/>
      <c r="D4" s="578"/>
      <c r="E4" s="578"/>
      <c r="F4" s="578"/>
      <c r="G4" s="578"/>
      <c r="H4" s="578"/>
      <c r="I4" s="578"/>
      <c r="J4" s="7"/>
    </row>
    <row r="5" spans="1:13" ht="54.75" customHeight="1">
      <c r="A5" s="7"/>
      <c r="B5" s="41" t="s">
        <v>32</v>
      </c>
      <c r="C5" s="33"/>
      <c r="D5" s="42"/>
      <c r="E5" s="579" t="s">
        <v>432</v>
      </c>
      <c r="F5" s="579"/>
      <c r="G5" s="580" t="s">
        <v>433</v>
      </c>
      <c r="H5" s="580"/>
      <c r="I5" s="580"/>
      <c r="J5" s="7"/>
    </row>
    <row r="6" spans="1:13" ht="33.75" thickBot="1">
      <c r="A6" s="7"/>
      <c r="B6" s="40" t="s">
        <v>33</v>
      </c>
      <c r="C6" s="33"/>
      <c r="D6" s="43" t="s">
        <v>434</v>
      </c>
      <c r="E6" s="90"/>
      <c r="F6" s="271"/>
      <c r="G6" s="385" t="s">
        <v>8</v>
      </c>
      <c r="H6" s="581">
        <v>201.47</v>
      </c>
      <c r="I6" s="581"/>
      <c r="J6" s="7"/>
      <c r="K6" s="161">
        <v>2667.0500000000015</v>
      </c>
      <c r="L6" s="409"/>
      <c r="M6" s="106"/>
    </row>
    <row r="7" spans="1:13" ht="20.25" thickTop="1">
      <c r="A7" s="7"/>
      <c r="B7" s="44" t="s">
        <v>284</v>
      </c>
      <c r="C7" s="33"/>
      <c r="D7" s="33"/>
      <c r="E7" s="33"/>
      <c r="G7" s="193" t="s">
        <v>285</v>
      </c>
      <c r="H7" s="193"/>
      <c r="I7" s="193"/>
      <c r="J7" s="7"/>
    </row>
    <row r="8" spans="1:13" ht="6" customHeight="1" thickBot="1">
      <c r="A8" s="7"/>
      <c r="B8" s="36"/>
      <c r="C8" s="36"/>
      <c r="D8" s="36"/>
      <c r="E8" s="36"/>
      <c r="F8" s="37"/>
      <c r="G8" s="37"/>
      <c r="H8" s="37"/>
      <c r="I8" s="37"/>
      <c r="J8" s="7"/>
    </row>
    <row r="9" spans="1:13" ht="35.25" customHeight="1" thickBot="1">
      <c r="A9" s="7"/>
      <c r="B9" s="60" t="s">
        <v>0</v>
      </c>
      <c r="C9" s="61" t="s">
        <v>1</v>
      </c>
      <c r="D9" s="61" t="s">
        <v>31</v>
      </c>
      <c r="E9" s="67" t="s">
        <v>2</v>
      </c>
      <c r="F9" s="63" t="s">
        <v>3</v>
      </c>
      <c r="G9" s="64" t="s">
        <v>5</v>
      </c>
      <c r="H9" s="64" t="s">
        <v>4</v>
      </c>
      <c r="I9" s="65" t="s">
        <v>6</v>
      </c>
      <c r="J9" s="7"/>
      <c r="K9" s="276" t="s">
        <v>48</v>
      </c>
      <c r="L9" s="410" t="s">
        <v>469</v>
      </c>
    </row>
    <row r="10" spans="1:13" ht="18.75" thickBot="1">
      <c r="A10" s="2"/>
      <c r="B10" s="49">
        <v>44652</v>
      </c>
      <c r="C10" s="16"/>
      <c r="D10" s="17"/>
      <c r="E10" s="10" t="s">
        <v>8</v>
      </c>
      <c r="F10" s="93"/>
      <c r="G10" s="31">
        <v>0</v>
      </c>
      <c r="H10" s="12">
        <v>0</v>
      </c>
      <c r="I10" s="13">
        <f>H6+G10-H10</f>
        <v>201.47</v>
      </c>
      <c r="J10" s="2"/>
    </row>
    <row r="11" spans="1:13" ht="66" hidden="1" customHeight="1" thickBot="1">
      <c r="A11" s="2"/>
      <c r="B11" s="49"/>
      <c r="C11" s="338"/>
      <c r="D11" s="17"/>
      <c r="E11" s="130"/>
      <c r="F11" s="93"/>
      <c r="G11" s="502"/>
      <c r="H11" s="14"/>
      <c r="I11" s="13">
        <f>I10+G11-H11</f>
        <v>201.47</v>
      </c>
      <c r="J11" s="2"/>
    </row>
    <row r="12" spans="1:13" ht="18.75" hidden="1" customHeight="1">
      <c r="A12" s="2"/>
      <c r="B12" s="49"/>
      <c r="C12" s="338"/>
      <c r="D12" s="17"/>
      <c r="E12" s="130"/>
      <c r="F12" s="93"/>
      <c r="G12" s="348"/>
      <c r="H12" s="14"/>
      <c r="I12" s="13">
        <f t="shared" ref="I12:I75" si="0">I11+G12-H12</f>
        <v>201.47</v>
      </c>
      <c r="J12" s="2"/>
    </row>
    <row r="13" spans="1:13" ht="71.25" hidden="1" customHeight="1">
      <c r="A13" s="2"/>
      <c r="B13" s="49"/>
      <c r="C13" s="338"/>
      <c r="D13" s="17"/>
      <c r="E13" s="130"/>
      <c r="F13" s="93"/>
      <c r="G13" s="348"/>
      <c r="H13" s="14"/>
      <c r="I13" s="13">
        <f t="shared" si="0"/>
        <v>201.47</v>
      </c>
      <c r="J13" s="2"/>
    </row>
    <row r="14" spans="1:13" ht="73.5" hidden="1" customHeight="1">
      <c r="A14" s="2"/>
      <c r="B14" s="49"/>
      <c r="C14" s="338"/>
      <c r="D14" s="17"/>
      <c r="E14" s="130"/>
      <c r="F14" s="93"/>
      <c r="G14" s="348"/>
      <c r="H14" s="14"/>
      <c r="I14" s="13">
        <f t="shared" si="0"/>
        <v>201.47</v>
      </c>
      <c r="J14" s="2"/>
    </row>
    <row r="15" spans="1:13" ht="30" hidden="1" customHeight="1">
      <c r="A15" s="2"/>
      <c r="B15" s="49"/>
      <c r="C15" s="338"/>
      <c r="D15" s="17"/>
      <c r="E15" s="130"/>
      <c r="F15" s="93"/>
      <c r="G15" s="477"/>
      <c r="H15" s="14"/>
      <c r="I15" s="13">
        <f t="shared" si="0"/>
        <v>201.47</v>
      </c>
      <c r="J15" s="2"/>
    </row>
    <row r="16" spans="1:13" ht="30" hidden="1" customHeight="1">
      <c r="A16" s="2"/>
      <c r="B16" s="49"/>
      <c r="C16" s="338"/>
      <c r="D16" s="17"/>
      <c r="E16" s="130"/>
      <c r="F16" s="93"/>
      <c r="G16" s="348"/>
      <c r="H16" s="14"/>
      <c r="I16" s="13">
        <f t="shared" si="0"/>
        <v>201.47</v>
      </c>
      <c r="J16" s="2"/>
    </row>
    <row r="17" spans="1:12" ht="30" hidden="1" customHeight="1">
      <c r="A17" s="2"/>
      <c r="B17" s="49"/>
      <c r="C17" s="338"/>
      <c r="D17" s="17"/>
      <c r="E17" s="130"/>
      <c r="F17" s="93"/>
      <c r="G17" s="348"/>
      <c r="H17" s="14"/>
      <c r="I17" s="13">
        <f t="shared" si="0"/>
        <v>201.47</v>
      </c>
      <c r="J17" s="2"/>
    </row>
    <row r="18" spans="1:12" ht="30" hidden="1" customHeight="1">
      <c r="A18" s="2"/>
      <c r="B18" s="49"/>
      <c r="C18" s="338"/>
      <c r="D18" s="17"/>
      <c r="E18" s="130"/>
      <c r="F18" s="93"/>
      <c r="G18" s="348"/>
      <c r="H18" s="14"/>
      <c r="I18" s="13">
        <f t="shared" si="0"/>
        <v>201.47</v>
      </c>
      <c r="J18" s="2"/>
    </row>
    <row r="19" spans="1:12" ht="30" hidden="1" customHeight="1">
      <c r="A19" s="2"/>
      <c r="B19" s="49"/>
      <c r="C19" s="338"/>
      <c r="D19" s="17"/>
      <c r="E19" s="130"/>
      <c r="F19" s="93"/>
      <c r="G19" s="348"/>
      <c r="H19" s="14"/>
      <c r="I19" s="13">
        <f t="shared" si="0"/>
        <v>201.47</v>
      </c>
      <c r="J19" s="2"/>
    </row>
    <row r="20" spans="1:12" ht="30" hidden="1" customHeight="1">
      <c r="A20" s="2"/>
      <c r="B20" s="49"/>
      <c r="C20" s="338"/>
      <c r="D20" s="17"/>
      <c r="E20" s="130"/>
      <c r="F20" s="93"/>
      <c r="G20" s="348"/>
      <c r="H20" s="14"/>
      <c r="I20" s="13">
        <f t="shared" si="0"/>
        <v>201.47</v>
      </c>
      <c r="J20" s="2"/>
    </row>
    <row r="21" spans="1:12" ht="30" hidden="1" customHeight="1">
      <c r="A21" s="2"/>
      <c r="B21" s="49"/>
      <c r="C21" s="338"/>
      <c r="D21" s="17"/>
      <c r="E21" s="130"/>
      <c r="F21" s="93"/>
      <c r="G21" s="348"/>
      <c r="H21" s="14"/>
      <c r="I21" s="13">
        <f t="shared" si="0"/>
        <v>201.47</v>
      </c>
      <c r="J21" s="2"/>
    </row>
    <row r="22" spans="1:12" ht="30" hidden="1" customHeight="1">
      <c r="A22" s="2"/>
      <c r="B22" s="49"/>
      <c r="C22" s="338"/>
      <c r="D22" s="17"/>
      <c r="E22" s="130"/>
      <c r="F22" s="93"/>
      <c r="G22" s="348"/>
      <c r="H22" s="14"/>
      <c r="I22" s="13">
        <f t="shared" si="0"/>
        <v>201.47</v>
      </c>
      <c r="J22" s="2"/>
    </row>
    <row r="23" spans="1:12" ht="30" hidden="1" customHeight="1">
      <c r="A23" s="2"/>
      <c r="B23" s="49"/>
      <c r="C23" s="338"/>
      <c r="D23" s="17"/>
      <c r="E23" s="130"/>
      <c r="F23" s="93"/>
      <c r="G23" s="348"/>
      <c r="H23" s="14"/>
      <c r="I23" s="13">
        <f t="shared" si="0"/>
        <v>201.47</v>
      </c>
      <c r="J23" s="2"/>
    </row>
    <row r="24" spans="1:12" ht="66" hidden="1" customHeight="1">
      <c r="A24" s="2"/>
      <c r="B24" s="49"/>
      <c r="C24" s="338"/>
      <c r="D24" s="17"/>
      <c r="E24" s="130"/>
      <c r="F24" s="93"/>
      <c r="G24" s="348"/>
      <c r="H24" s="14"/>
      <c r="I24" s="13">
        <f t="shared" si="0"/>
        <v>201.47</v>
      </c>
      <c r="J24" s="2"/>
    </row>
    <row r="25" spans="1:12" s="53" customFormat="1" ht="66" hidden="1" customHeight="1">
      <c r="A25" s="48"/>
      <c r="B25" s="49"/>
      <c r="C25" s="338"/>
      <c r="D25" s="81"/>
      <c r="E25" s="130"/>
      <c r="F25" s="96"/>
      <c r="G25" s="46"/>
      <c r="H25" s="114"/>
      <c r="I25" s="13">
        <f t="shared" si="0"/>
        <v>201.47</v>
      </c>
      <c r="J25" s="48"/>
      <c r="K25" s="405"/>
      <c r="L25" s="411"/>
    </row>
    <row r="26" spans="1:12" s="53" customFormat="1" ht="53.25" hidden="1" customHeight="1">
      <c r="A26" s="48"/>
      <c r="B26" s="49"/>
      <c r="C26" s="338"/>
      <c r="D26" s="81"/>
      <c r="E26" s="82"/>
      <c r="F26" s="96"/>
      <c r="G26" s="46"/>
      <c r="H26" s="114"/>
      <c r="I26" s="13">
        <f t="shared" si="0"/>
        <v>201.47</v>
      </c>
      <c r="J26" s="48"/>
      <c r="K26" s="405"/>
      <c r="L26" s="411"/>
    </row>
    <row r="27" spans="1:12" s="53" customFormat="1" ht="29.25" hidden="1" customHeight="1">
      <c r="A27" s="48"/>
      <c r="B27" s="49"/>
      <c r="C27" s="338"/>
      <c r="D27" s="81"/>
      <c r="E27" s="82"/>
      <c r="F27" s="96"/>
      <c r="G27" s="446"/>
      <c r="H27" s="114"/>
      <c r="I27" s="13">
        <f t="shared" si="0"/>
        <v>201.47</v>
      </c>
      <c r="J27" s="48"/>
      <c r="K27" s="405"/>
      <c r="L27" s="411"/>
    </row>
    <row r="28" spans="1:12" s="53" customFormat="1" ht="90.75" hidden="1" customHeight="1">
      <c r="A28" s="48"/>
      <c r="B28" s="49"/>
      <c r="C28" s="338"/>
      <c r="D28" s="81"/>
      <c r="E28" s="82"/>
      <c r="F28" s="96"/>
      <c r="G28" s="46"/>
      <c r="H28" s="114"/>
      <c r="I28" s="13">
        <f t="shared" si="0"/>
        <v>201.47</v>
      </c>
      <c r="J28" s="48"/>
      <c r="K28" s="405"/>
      <c r="L28" s="411"/>
    </row>
    <row r="29" spans="1:12" s="53" customFormat="1" ht="66" hidden="1" customHeight="1">
      <c r="A29" s="48"/>
      <c r="B29" s="482"/>
      <c r="C29" s="483"/>
      <c r="D29" s="485"/>
      <c r="E29" s="486"/>
      <c r="F29" s="487"/>
      <c r="G29" s="488"/>
      <c r="H29" s="490"/>
      <c r="I29" s="484">
        <f t="shared" si="0"/>
        <v>201.47</v>
      </c>
      <c r="J29" s="48"/>
      <c r="K29" s="405"/>
      <c r="L29" s="411"/>
    </row>
    <row r="30" spans="1:12" s="53" customFormat="1" ht="30" hidden="1" customHeight="1">
      <c r="A30" s="48"/>
      <c r="B30" s="49"/>
      <c r="C30" s="338"/>
      <c r="D30" s="81"/>
      <c r="E30" s="82"/>
      <c r="F30" s="96"/>
      <c r="G30" s="446"/>
      <c r="H30" s="114"/>
      <c r="I30" s="13">
        <f t="shared" si="0"/>
        <v>201.47</v>
      </c>
      <c r="J30" s="48"/>
      <c r="K30" s="405"/>
      <c r="L30" s="411"/>
    </row>
    <row r="31" spans="1:12" s="53" customFormat="1" ht="30" hidden="1" customHeight="1">
      <c r="A31" s="48"/>
      <c r="B31" s="49"/>
      <c r="C31" s="47"/>
      <c r="D31" s="81"/>
      <c r="E31" s="82"/>
      <c r="F31" s="96"/>
      <c r="G31" s="446"/>
      <c r="H31" s="114"/>
      <c r="I31" s="13">
        <f t="shared" si="0"/>
        <v>201.47</v>
      </c>
      <c r="J31" s="48"/>
      <c r="K31" s="405"/>
      <c r="L31" s="411"/>
    </row>
    <row r="32" spans="1:12" s="53" customFormat="1" ht="78" hidden="1" customHeight="1">
      <c r="A32" s="439">
        <v>44319</v>
      </c>
      <c r="B32" s="49"/>
      <c r="C32" s="47"/>
      <c r="D32" s="81"/>
      <c r="E32" s="82"/>
      <c r="F32" s="181"/>
      <c r="G32" s="140"/>
      <c r="H32" s="26"/>
      <c r="I32" s="13">
        <f t="shared" si="0"/>
        <v>201.47</v>
      </c>
      <c r="J32" s="48"/>
      <c r="K32" s="405"/>
      <c r="L32" s="411"/>
    </row>
    <row r="33" spans="1:14" s="53" customFormat="1" ht="54.75" hidden="1" customHeight="1">
      <c r="A33" s="48"/>
      <c r="B33" s="49"/>
      <c r="C33" s="47"/>
      <c r="D33" s="81"/>
      <c r="E33" s="82"/>
      <c r="F33" s="96"/>
      <c r="G33" s="46"/>
      <c r="H33" s="114"/>
      <c r="I33" s="13">
        <f t="shared" si="0"/>
        <v>201.47</v>
      </c>
      <c r="J33" s="48"/>
      <c r="K33" s="405"/>
      <c r="L33" s="411"/>
    </row>
    <row r="34" spans="1:14" s="48" customFormat="1" ht="93" hidden="1" customHeight="1">
      <c r="B34" s="49"/>
      <c r="C34" s="47"/>
      <c r="D34" s="81"/>
      <c r="E34" s="82"/>
      <c r="F34" s="96"/>
      <c r="G34" s="46"/>
      <c r="H34" s="114"/>
      <c r="I34" s="13">
        <f t="shared" si="0"/>
        <v>201.47</v>
      </c>
      <c r="K34" s="122"/>
      <c r="L34" s="478"/>
      <c r="M34" s="48">
        <f>380.12+160</f>
        <v>540.12</v>
      </c>
    </row>
    <row r="35" spans="1:14" s="53" customFormat="1" ht="30.75" hidden="1" customHeight="1">
      <c r="A35" s="48"/>
      <c r="B35" s="49"/>
      <c r="C35" s="47"/>
      <c r="D35" s="81"/>
      <c r="E35" s="82"/>
      <c r="F35" s="96"/>
      <c r="G35" s="46"/>
      <c r="H35" s="114"/>
      <c r="I35" s="13">
        <f t="shared" si="0"/>
        <v>201.47</v>
      </c>
      <c r="J35" s="48"/>
      <c r="K35" s="405"/>
      <c r="L35" s="411"/>
    </row>
    <row r="36" spans="1:14" s="134" customFormat="1" ht="64.5" hidden="1" customHeight="1" thickBot="1">
      <c r="B36" s="49"/>
      <c r="C36" s="136"/>
      <c r="D36" s="136"/>
      <c r="E36" s="82"/>
      <c r="F36" s="96"/>
      <c r="G36" s="140"/>
      <c r="H36" s="114"/>
      <c r="I36" s="52">
        <f t="shared" si="0"/>
        <v>201.47</v>
      </c>
      <c r="K36" s="122"/>
      <c r="L36" s="415"/>
    </row>
    <row r="37" spans="1:14" s="48" customFormat="1" ht="30" hidden="1" customHeight="1">
      <c r="B37" s="49"/>
      <c r="C37" s="136"/>
      <c r="D37" s="147"/>
      <c r="E37" s="82"/>
      <c r="F37" s="96"/>
      <c r="G37" s="46"/>
      <c r="H37" s="114"/>
      <c r="I37" s="13">
        <f t="shared" si="0"/>
        <v>201.47</v>
      </c>
      <c r="K37" s="404"/>
      <c r="L37" s="412"/>
      <c r="M37" s="129"/>
    </row>
    <row r="38" spans="1:14" s="53" customFormat="1" ht="30" hidden="1" customHeight="1">
      <c r="A38" s="48"/>
      <c r="B38" s="49"/>
      <c r="C38" s="47"/>
      <c r="D38" s="81"/>
      <c r="E38" s="82"/>
      <c r="F38" s="96"/>
      <c r="G38" s="140"/>
      <c r="H38" s="114"/>
      <c r="I38" s="13">
        <f t="shared" si="0"/>
        <v>201.47</v>
      </c>
      <c r="J38" s="48"/>
      <c r="K38" s="405"/>
      <c r="L38" s="411"/>
    </row>
    <row r="39" spans="1:14" s="53" customFormat="1" ht="30" hidden="1" customHeight="1">
      <c r="A39" s="48"/>
      <c r="B39" s="49"/>
      <c r="C39" s="47"/>
      <c r="D39" s="81"/>
      <c r="E39" s="82"/>
      <c r="F39" s="96"/>
      <c r="G39" s="46"/>
      <c r="H39" s="114"/>
      <c r="I39" s="13">
        <f t="shared" si="0"/>
        <v>201.47</v>
      </c>
      <c r="J39" s="48"/>
      <c r="K39" s="405"/>
      <c r="L39" s="411"/>
    </row>
    <row r="40" spans="1:14" s="48" customFormat="1" ht="30" hidden="1" customHeight="1" thickBot="1">
      <c r="B40" s="49"/>
      <c r="C40" s="47"/>
      <c r="D40" s="81"/>
      <c r="E40" s="82"/>
      <c r="F40" s="96"/>
      <c r="G40" s="46"/>
      <c r="H40" s="114"/>
      <c r="I40" s="13">
        <f t="shared" si="0"/>
        <v>201.47</v>
      </c>
      <c r="K40" s="122"/>
      <c r="L40" s="413"/>
    </row>
    <row r="41" spans="1:14" s="48" customFormat="1" ht="30" hidden="1" customHeight="1">
      <c r="B41" s="49"/>
      <c r="C41" s="47"/>
      <c r="D41" s="81"/>
      <c r="E41" s="82" t="s">
        <v>23</v>
      </c>
      <c r="F41" s="97" t="s">
        <v>298</v>
      </c>
      <c r="G41" s="46"/>
      <c r="H41" s="26"/>
      <c r="I41" s="13">
        <f t="shared" si="0"/>
        <v>201.47</v>
      </c>
      <c r="K41" s="404"/>
      <c r="L41" s="253"/>
    </row>
    <row r="42" spans="1:14" s="48" customFormat="1" ht="53.25" hidden="1" customHeight="1">
      <c r="B42" s="49"/>
      <c r="C42" s="47"/>
      <c r="D42" s="81" t="s">
        <v>22</v>
      </c>
      <c r="E42" s="138" t="s">
        <v>542</v>
      </c>
      <c r="F42" s="97" t="s">
        <v>546</v>
      </c>
      <c r="G42" s="46"/>
      <c r="H42" s="26"/>
      <c r="I42" s="13">
        <f t="shared" si="0"/>
        <v>201.47</v>
      </c>
      <c r="K42" s="404"/>
      <c r="L42" s="253"/>
    </row>
    <row r="43" spans="1:14" s="48" customFormat="1" ht="78.75" hidden="1" customHeight="1">
      <c r="B43" s="49"/>
      <c r="C43" s="47"/>
      <c r="D43" s="81" t="s">
        <v>22</v>
      </c>
      <c r="E43" s="82" t="s">
        <v>543</v>
      </c>
      <c r="F43" s="97" t="s">
        <v>547</v>
      </c>
      <c r="G43" s="46"/>
      <c r="H43" s="26"/>
      <c r="I43" s="13">
        <f t="shared" si="0"/>
        <v>201.47</v>
      </c>
      <c r="K43" s="404"/>
      <c r="L43" s="253"/>
    </row>
    <row r="44" spans="1:14" s="48" customFormat="1" ht="77.25" hidden="1" customHeight="1">
      <c r="B44" s="49"/>
      <c r="C44" s="47"/>
      <c r="D44" s="147"/>
      <c r="E44" s="138" t="s">
        <v>544</v>
      </c>
      <c r="F44" s="97" t="s">
        <v>548</v>
      </c>
      <c r="G44" s="46"/>
      <c r="H44" s="114"/>
      <c r="I44" s="13">
        <f t="shared" si="0"/>
        <v>201.47</v>
      </c>
      <c r="K44" s="404"/>
      <c r="L44" s="253"/>
    </row>
    <row r="45" spans="1:14" s="48" customFormat="1" ht="30" hidden="1" customHeight="1">
      <c r="B45" s="49"/>
      <c r="C45" s="47"/>
      <c r="D45" s="81"/>
      <c r="E45" s="82" t="s">
        <v>23</v>
      </c>
      <c r="F45" s="97" t="s">
        <v>298</v>
      </c>
      <c r="G45" s="46"/>
      <c r="H45" s="114"/>
      <c r="I45" s="13">
        <f t="shared" si="0"/>
        <v>201.47</v>
      </c>
      <c r="K45" s="404"/>
      <c r="L45" s="253"/>
    </row>
    <row r="46" spans="1:14" s="48" customFormat="1" ht="39" hidden="1" customHeight="1">
      <c r="B46" s="49"/>
      <c r="C46" s="47"/>
      <c r="D46" s="81" t="s">
        <v>22</v>
      </c>
      <c r="E46" s="82" t="s">
        <v>545</v>
      </c>
      <c r="F46" s="97" t="s">
        <v>561</v>
      </c>
      <c r="G46" s="46"/>
      <c r="H46" s="114"/>
      <c r="I46" s="13">
        <f t="shared" si="0"/>
        <v>201.47</v>
      </c>
      <c r="K46" s="404"/>
      <c r="L46" s="253"/>
    </row>
    <row r="47" spans="1:14" s="48" customFormat="1" ht="30" hidden="1" customHeight="1">
      <c r="B47" s="49"/>
      <c r="C47" s="47"/>
      <c r="D47" s="81"/>
      <c r="E47" s="138" t="s">
        <v>23</v>
      </c>
      <c r="F47" s="131" t="s">
        <v>298</v>
      </c>
      <c r="G47" s="46"/>
      <c r="H47" s="114"/>
      <c r="I47" s="13">
        <f t="shared" si="0"/>
        <v>201.47</v>
      </c>
      <c r="K47" s="404"/>
      <c r="L47" s="253"/>
    </row>
    <row r="48" spans="1:14" s="48" customFormat="1" ht="30" hidden="1" customHeight="1">
      <c r="B48" s="49"/>
      <c r="C48" s="319"/>
      <c r="D48" s="81"/>
      <c r="E48" s="82" t="s">
        <v>23</v>
      </c>
      <c r="F48" s="96" t="s">
        <v>298</v>
      </c>
      <c r="G48" s="46"/>
      <c r="H48" s="114"/>
      <c r="I48" s="13">
        <f t="shared" si="0"/>
        <v>201.47</v>
      </c>
      <c r="K48" s="404"/>
      <c r="L48" s="412"/>
      <c r="M48" s="129">
        <v>1089.98</v>
      </c>
      <c r="N48" s="48" t="s">
        <v>442</v>
      </c>
    </row>
    <row r="49" spans="2:14" s="48" customFormat="1" ht="53.25" hidden="1" customHeight="1">
      <c r="B49" s="49"/>
      <c r="C49" s="136"/>
      <c r="D49" s="81" t="s">
        <v>21</v>
      </c>
      <c r="E49" s="82" t="s">
        <v>562</v>
      </c>
      <c r="F49" s="96" t="s">
        <v>570</v>
      </c>
      <c r="G49" s="46"/>
      <c r="H49" s="114"/>
      <c r="I49" s="13">
        <f t="shared" si="0"/>
        <v>201.47</v>
      </c>
      <c r="K49" s="404"/>
      <c r="L49" s="412"/>
      <c r="M49" s="129">
        <v>211.23</v>
      </c>
      <c r="N49" s="48" t="s">
        <v>443</v>
      </c>
    </row>
    <row r="50" spans="2:14" s="48" customFormat="1" ht="64.5" hidden="1" customHeight="1">
      <c r="B50" s="49"/>
      <c r="C50" s="136"/>
      <c r="D50" s="81" t="s">
        <v>22</v>
      </c>
      <c r="E50" s="82" t="s">
        <v>573</v>
      </c>
      <c r="F50" s="96" t="s">
        <v>571</v>
      </c>
      <c r="G50" s="46"/>
      <c r="H50" s="114"/>
      <c r="I50" s="13">
        <f t="shared" si="0"/>
        <v>201.47</v>
      </c>
      <c r="K50" s="404"/>
      <c r="L50" s="412"/>
      <c r="M50" s="129">
        <v>211.23</v>
      </c>
      <c r="N50" s="48" t="s">
        <v>443</v>
      </c>
    </row>
    <row r="51" spans="2:14" s="48" customFormat="1" ht="54.75" hidden="1" customHeight="1">
      <c r="B51" s="49"/>
      <c r="C51" s="136"/>
      <c r="D51" s="81" t="s">
        <v>21</v>
      </c>
      <c r="E51" s="82" t="s">
        <v>563</v>
      </c>
      <c r="F51" s="96" t="s">
        <v>572</v>
      </c>
      <c r="G51" s="46"/>
      <c r="H51" s="114"/>
      <c r="I51" s="13">
        <f t="shared" si="0"/>
        <v>201.47</v>
      </c>
      <c r="K51" s="404"/>
      <c r="L51" s="412"/>
      <c r="M51" s="129">
        <v>211.23</v>
      </c>
      <c r="N51" s="48" t="s">
        <v>443</v>
      </c>
    </row>
    <row r="52" spans="2:14" s="48" customFormat="1" ht="54" hidden="1" customHeight="1">
      <c r="B52" s="441"/>
      <c r="C52" s="442"/>
      <c r="D52" s="443" t="s">
        <v>22</v>
      </c>
      <c r="E52" s="444" t="s">
        <v>150</v>
      </c>
      <c r="F52" s="445" t="s">
        <v>574</v>
      </c>
      <c r="G52" s="446"/>
      <c r="H52" s="447"/>
      <c r="I52" s="13">
        <f t="shared" si="0"/>
        <v>201.47</v>
      </c>
      <c r="K52" s="404"/>
      <c r="L52" s="412"/>
      <c r="M52" s="129">
        <v>211.23</v>
      </c>
      <c r="N52" s="48" t="s">
        <v>443</v>
      </c>
    </row>
    <row r="53" spans="2:14" s="48" customFormat="1" ht="77.25" hidden="1" customHeight="1">
      <c r="B53" s="441"/>
      <c r="C53" s="442"/>
      <c r="D53" s="443" t="s">
        <v>21</v>
      </c>
      <c r="E53" s="444" t="s">
        <v>564</v>
      </c>
      <c r="F53" s="445" t="s">
        <v>575</v>
      </c>
      <c r="G53" s="446"/>
      <c r="H53" s="447"/>
      <c r="I53" s="13">
        <f t="shared" si="0"/>
        <v>201.47</v>
      </c>
      <c r="K53" s="404"/>
      <c r="L53" s="412"/>
      <c r="M53" s="129">
        <v>211.23</v>
      </c>
      <c r="N53" s="48" t="s">
        <v>443</v>
      </c>
    </row>
    <row r="54" spans="2:14" s="48" customFormat="1" ht="79.5" hidden="1" customHeight="1">
      <c r="B54" s="49"/>
      <c r="C54" s="136"/>
      <c r="D54" s="81" t="s">
        <v>21</v>
      </c>
      <c r="E54" s="82" t="s">
        <v>565</v>
      </c>
      <c r="F54" s="96" t="s">
        <v>576</v>
      </c>
      <c r="G54" s="46"/>
      <c r="H54" s="114"/>
      <c r="I54" s="13">
        <f t="shared" si="0"/>
        <v>201.47</v>
      </c>
      <c r="K54" s="404"/>
      <c r="L54" s="412"/>
      <c r="M54" s="129">
        <v>211.23</v>
      </c>
      <c r="N54" s="48" t="s">
        <v>443</v>
      </c>
    </row>
    <row r="55" spans="2:14" s="48" customFormat="1" ht="20.100000000000001" hidden="1" customHeight="1">
      <c r="B55" s="49"/>
      <c r="C55" s="136"/>
      <c r="D55" s="81"/>
      <c r="E55" s="82" t="s">
        <v>45</v>
      </c>
      <c r="F55" s="96"/>
      <c r="G55" s="46"/>
      <c r="H55" s="114"/>
      <c r="I55" s="13">
        <f t="shared" si="0"/>
        <v>201.47</v>
      </c>
      <c r="K55" s="404"/>
      <c r="L55" s="412"/>
      <c r="M55" s="129">
        <v>211.23</v>
      </c>
      <c r="N55" s="48" t="s">
        <v>443</v>
      </c>
    </row>
    <row r="56" spans="2:14" s="48" customFormat="1" ht="20.100000000000001" hidden="1" customHeight="1">
      <c r="B56" s="49"/>
      <c r="C56" s="136"/>
      <c r="D56" s="81"/>
      <c r="E56" s="82" t="s">
        <v>45</v>
      </c>
      <c r="F56" s="96"/>
      <c r="G56" s="46"/>
      <c r="H56" s="114"/>
      <c r="I56" s="13">
        <f t="shared" si="0"/>
        <v>201.47</v>
      </c>
      <c r="K56" s="404"/>
      <c r="L56" s="412"/>
      <c r="M56" s="129">
        <v>211.23</v>
      </c>
      <c r="N56" s="48" t="s">
        <v>443</v>
      </c>
    </row>
    <row r="57" spans="2:14" s="48" customFormat="1" ht="89.25" hidden="1" customHeight="1">
      <c r="B57" s="49"/>
      <c r="C57" s="136"/>
      <c r="D57" s="81" t="s">
        <v>21</v>
      </c>
      <c r="E57" s="82" t="s">
        <v>566</v>
      </c>
      <c r="F57" s="96" t="s">
        <v>577</v>
      </c>
      <c r="G57" s="46"/>
      <c r="H57" s="114"/>
      <c r="I57" s="13">
        <f t="shared" si="0"/>
        <v>201.47</v>
      </c>
      <c r="K57" s="404"/>
      <c r="L57" s="412"/>
      <c r="M57" s="129">
        <v>211.23</v>
      </c>
      <c r="N57" s="48" t="s">
        <v>443</v>
      </c>
    </row>
    <row r="58" spans="2:14" s="48" customFormat="1" ht="54.75" hidden="1" customHeight="1">
      <c r="B58" s="49"/>
      <c r="C58" s="136"/>
      <c r="D58" s="81" t="s">
        <v>22</v>
      </c>
      <c r="E58" s="82" t="s">
        <v>542</v>
      </c>
      <c r="F58" s="96" t="s">
        <v>578</v>
      </c>
      <c r="G58" s="46"/>
      <c r="H58" s="114"/>
      <c r="I58" s="13">
        <f t="shared" si="0"/>
        <v>201.47</v>
      </c>
      <c r="K58" s="404"/>
      <c r="L58" s="412"/>
      <c r="M58" s="129">
        <v>211.23</v>
      </c>
      <c r="N58" s="48" t="s">
        <v>443</v>
      </c>
    </row>
    <row r="59" spans="2:14" s="48" customFormat="1" ht="30" hidden="1" customHeight="1">
      <c r="B59" s="49"/>
      <c r="C59" s="319"/>
      <c r="D59" s="81"/>
      <c r="E59" s="82" t="s">
        <v>23</v>
      </c>
      <c r="F59" s="96" t="s">
        <v>298</v>
      </c>
      <c r="G59" s="46"/>
      <c r="H59" s="114"/>
      <c r="I59" s="13">
        <f t="shared" si="0"/>
        <v>201.47</v>
      </c>
      <c r="K59" s="404"/>
      <c r="L59" s="412"/>
      <c r="M59" s="129">
        <v>211.23</v>
      </c>
      <c r="N59" s="48" t="s">
        <v>443</v>
      </c>
    </row>
    <row r="60" spans="2:14" s="48" customFormat="1" ht="78" hidden="1" customHeight="1">
      <c r="B60" s="441"/>
      <c r="C60" s="442"/>
      <c r="D60" s="443" t="s">
        <v>22</v>
      </c>
      <c r="E60" s="444" t="s">
        <v>108</v>
      </c>
      <c r="F60" s="445"/>
      <c r="G60" s="446"/>
      <c r="H60" s="447"/>
      <c r="I60" s="13">
        <f t="shared" si="0"/>
        <v>201.47</v>
      </c>
      <c r="K60" s="404"/>
      <c r="L60" s="412"/>
      <c r="M60" s="129"/>
    </row>
    <row r="61" spans="2:14" s="48" customFormat="1" ht="55.5" hidden="1" customHeight="1">
      <c r="B61" s="441"/>
      <c r="C61" s="442"/>
      <c r="D61" s="443" t="s">
        <v>22</v>
      </c>
      <c r="E61" s="444" t="s">
        <v>567</v>
      </c>
      <c r="F61" s="445"/>
      <c r="G61" s="446"/>
      <c r="H61" s="447"/>
      <c r="I61" s="13">
        <f t="shared" si="0"/>
        <v>201.47</v>
      </c>
      <c r="K61" s="404"/>
      <c r="L61" s="412"/>
      <c r="M61" s="396">
        <v>1781.39</v>
      </c>
      <c r="N61" s="48" t="s">
        <v>444</v>
      </c>
    </row>
    <row r="62" spans="2:14" s="48" customFormat="1" ht="68.25" hidden="1" customHeight="1">
      <c r="B62" s="49"/>
      <c r="C62" s="136"/>
      <c r="D62" s="81" t="s">
        <v>22</v>
      </c>
      <c r="E62" s="82" t="s">
        <v>568</v>
      </c>
      <c r="F62" s="96" t="s">
        <v>579</v>
      </c>
      <c r="G62" s="46"/>
      <c r="H62" s="114"/>
      <c r="I62" s="13">
        <f t="shared" si="0"/>
        <v>201.47</v>
      </c>
      <c r="K62" s="122"/>
      <c r="L62" s="413"/>
    </row>
    <row r="63" spans="2:14" s="48" customFormat="1" ht="76.5" hidden="1" customHeight="1">
      <c r="B63" s="49"/>
      <c r="C63" s="136"/>
      <c r="D63" s="81"/>
      <c r="E63" s="82" t="s">
        <v>518</v>
      </c>
      <c r="F63" s="96" t="s">
        <v>569</v>
      </c>
      <c r="G63" s="46"/>
      <c r="H63" s="114"/>
      <c r="I63" s="13">
        <f t="shared" si="0"/>
        <v>201.47</v>
      </c>
      <c r="K63" s="404"/>
      <c r="L63" s="412"/>
      <c r="M63" s="396">
        <v>1781.39</v>
      </c>
      <c r="N63" s="48" t="s">
        <v>444</v>
      </c>
    </row>
    <row r="64" spans="2:14" s="48" customFormat="1" ht="30" hidden="1" customHeight="1">
      <c r="B64" s="49"/>
      <c r="C64" s="136"/>
      <c r="D64" s="81" t="s">
        <v>54</v>
      </c>
      <c r="E64" s="82" t="s">
        <v>23</v>
      </c>
      <c r="F64" s="96" t="s">
        <v>298</v>
      </c>
      <c r="G64" s="46"/>
      <c r="H64" s="114"/>
      <c r="I64" s="13">
        <f t="shared" si="0"/>
        <v>201.47</v>
      </c>
      <c r="K64" s="404"/>
      <c r="L64" s="412"/>
      <c r="M64" s="435"/>
    </row>
    <row r="65" spans="1:13" s="48" customFormat="1" ht="30" hidden="1" customHeight="1">
      <c r="B65" s="49"/>
      <c r="C65" s="136"/>
      <c r="D65" s="81" t="s">
        <v>54</v>
      </c>
      <c r="E65" s="82" t="s">
        <v>23</v>
      </c>
      <c r="F65" s="96" t="s">
        <v>298</v>
      </c>
      <c r="G65" s="46"/>
      <c r="H65" s="114"/>
      <c r="I65" s="13">
        <f t="shared" si="0"/>
        <v>201.47</v>
      </c>
      <c r="K65" s="404"/>
      <c r="L65" s="412"/>
      <c r="M65" s="435"/>
    </row>
    <row r="66" spans="1:13" s="48" customFormat="1" ht="43.5" hidden="1" customHeight="1">
      <c r="B66" s="49"/>
      <c r="C66" s="136"/>
      <c r="D66" s="81" t="s">
        <v>21</v>
      </c>
      <c r="E66" s="82" t="s">
        <v>580</v>
      </c>
      <c r="F66" s="96" t="s">
        <v>581</v>
      </c>
      <c r="G66" s="46"/>
      <c r="H66" s="114"/>
      <c r="I66" s="13">
        <f t="shared" si="0"/>
        <v>201.47</v>
      </c>
      <c r="K66" s="404"/>
      <c r="L66" s="412"/>
      <c r="M66" s="435"/>
    </row>
    <row r="67" spans="1:13" s="48" customFormat="1" ht="91.5" hidden="1" customHeight="1">
      <c r="B67" s="49"/>
      <c r="C67" s="136"/>
      <c r="D67" s="81" t="s">
        <v>21</v>
      </c>
      <c r="E67" s="82" t="s">
        <v>582</v>
      </c>
      <c r="F67" s="96" t="s">
        <v>583</v>
      </c>
      <c r="G67" s="46"/>
      <c r="H67" s="114"/>
      <c r="I67" s="13">
        <f t="shared" si="0"/>
        <v>201.47</v>
      </c>
      <c r="K67" s="404"/>
      <c r="L67" s="412"/>
      <c r="M67" s="435"/>
    </row>
    <row r="68" spans="1:13" s="48" customFormat="1" ht="30" hidden="1" customHeight="1">
      <c r="B68" s="49"/>
      <c r="C68" s="136"/>
      <c r="D68" s="81" t="s">
        <v>54</v>
      </c>
      <c r="E68" s="82" t="s">
        <v>23</v>
      </c>
      <c r="F68" s="96" t="s">
        <v>298</v>
      </c>
      <c r="G68" s="446"/>
      <c r="H68" s="114"/>
      <c r="I68" s="13">
        <f t="shared" si="0"/>
        <v>201.47</v>
      </c>
      <c r="K68" s="404"/>
      <c r="L68" s="412"/>
      <c r="M68" s="435"/>
    </row>
    <row r="69" spans="1:13" s="48" customFormat="1" ht="92.25" hidden="1" customHeight="1">
      <c r="B69" s="49"/>
      <c r="C69" s="136"/>
      <c r="D69" s="81"/>
      <c r="E69" s="82" t="s">
        <v>584</v>
      </c>
      <c r="F69" s="96" t="s">
        <v>587</v>
      </c>
      <c r="G69" s="46"/>
      <c r="H69" s="114"/>
      <c r="I69" s="13">
        <f t="shared" si="0"/>
        <v>201.47</v>
      </c>
      <c r="K69" s="404"/>
      <c r="L69" s="412"/>
      <c r="M69" s="435"/>
    </row>
    <row r="70" spans="1:13" s="48" customFormat="1" ht="62.25" hidden="1" customHeight="1">
      <c r="B70" s="49"/>
      <c r="C70" s="136"/>
      <c r="D70" s="81"/>
      <c r="E70" s="82" t="s">
        <v>563</v>
      </c>
      <c r="F70" s="96"/>
      <c r="G70" s="46"/>
      <c r="H70" s="114"/>
      <c r="I70" s="13">
        <f t="shared" si="0"/>
        <v>201.47</v>
      </c>
      <c r="K70" s="404"/>
      <c r="L70" s="412"/>
      <c r="M70" s="435"/>
    </row>
    <row r="71" spans="1:13" s="48" customFormat="1" ht="19.5" hidden="1" customHeight="1">
      <c r="B71" s="49"/>
      <c r="C71" s="136"/>
      <c r="D71" s="81"/>
      <c r="E71" s="82" t="s">
        <v>45</v>
      </c>
      <c r="F71" s="96"/>
      <c r="G71" s="46"/>
      <c r="H71" s="114"/>
      <c r="I71" s="13">
        <f t="shared" si="0"/>
        <v>201.47</v>
      </c>
      <c r="L71" s="412"/>
      <c r="M71" s="435"/>
    </row>
    <row r="72" spans="1:13" s="48" customFormat="1" ht="59.25" hidden="1" customHeight="1">
      <c r="B72" s="49"/>
      <c r="C72" s="136"/>
      <c r="D72" s="81"/>
      <c r="E72" s="82" t="s">
        <v>563</v>
      </c>
      <c r="F72" s="96"/>
      <c r="G72" s="46"/>
      <c r="H72" s="114"/>
      <c r="I72" s="13">
        <f t="shared" si="0"/>
        <v>201.47</v>
      </c>
      <c r="K72" s="404"/>
      <c r="L72" s="412"/>
      <c r="M72" s="435"/>
    </row>
    <row r="73" spans="1:13" s="48" customFormat="1" ht="68.099999999999994" hidden="1" customHeight="1">
      <c r="B73" s="49"/>
      <c r="C73" s="136"/>
      <c r="D73" s="81"/>
      <c r="E73" s="82" t="s">
        <v>563</v>
      </c>
      <c r="F73" s="96"/>
      <c r="G73" s="46"/>
      <c r="H73" s="114"/>
      <c r="I73" s="13">
        <f t="shared" si="0"/>
        <v>201.47</v>
      </c>
      <c r="K73" s="404"/>
      <c r="L73" s="412"/>
      <c r="M73" s="435"/>
    </row>
    <row r="74" spans="1:13" s="53" customFormat="1" ht="57.75" hidden="1" customHeight="1">
      <c r="A74" s="48"/>
      <c r="B74" s="49"/>
      <c r="C74" s="47"/>
      <c r="D74" s="81"/>
      <c r="E74" s="82" t="s">
        <v>585</v>
      </c>
      <c r="F74" s="96" t="s">
        <v>586</v>
      </c>
      <c r="G74" s="46"/>
      <c r="H74" s="114"/>
      <c r="I74" s="13">
        <f t="shared" si="0"/>
        <v>201.47</v>
      </c>
      <c r="J74" s="48"/>
      <c r="K74" s="405"/>
      <c r="L74" s="411"/>
    </row>
    <row r="75" spans="1:13" s="53" customFormat="1" ht="34.5" hidden="1" customHeight="1">
      <c r="A75" s="48"/>
      <c r="B75" s="49"/>
      <c r="C75" s="47"/>
      <c r="D75" s="81" t="s">
        <v>54</v>
      </c>
      <c r="E75" s="82" t="s">
        <v>23</v>
      </c>
      <c r="F75" s="96" t="s">
        <v>298</v>
      </c>
      <c r="G75" s="446"/>
      <c r="H75" s="114"/>
      <c r="I75" s="13">
        <f t="shared" si="0"/>
        <v>201.47</v>
      </c>
      <c r="J75" s="48"/>
      <c r="K75" s="405"/>
      <c r="L75" s="411"/>
    </row>
    <row r="76" spans="1:13" s="53" customFormat="1" ht="82.5" hidden="1" customHeight="1">
      <c r="A76" s="48"/>
      <c r="B76" s="49"/>
      <c r="C76" s="47"/>
      <c r="D76" s="81" t="s">
        <v>22</v>
      </c>
      <c r="E76" s="82" t="s">
        <v>543</v>
      </c>
      <c r="F76" s="96" t="s">
        <v>588</v>
      </c>
      <c r="G76" s="46"/>
      <c r="H76" s="114"/>
      <c r="I76" s="13">
        <f t="shared" ref="I76:I81" si="1">I75+G76-H76</f>
        <v>201.47</v>
      </c>
      <c r="J76" s="48"/>
      <c r="K76" s="405"/>
      <c r="L76" s="411"/>
    </row>
    <row r="77" spans="1:13" s="53" customFormat="1" ht="82.5" hidden="1" customHeight="1">
      <c r="A77" s="48"/>
      <c r="B77" s="441"/>
      <c r="C77" s="469"/>
      <c r="D77" s="443"/>
      <c r="E77" s="444"/>
      <c r="F77" s="445"/>
      <c r="G77" s="446"/>
      <c r="H77" s="447"/>
      <c r="I77" s="13">
        <f t="shared" si="1"/>
        <v>201.47</v>
      </c>
      <c r="J77" s="48"/>
      <c r="K77" s="405"/>
      <c r="L77" s="411"/>
    </row>
    <row r="78" spans="1:13" s="53" customFormat="1" ht="21.75" hidden="1" customHeight="1">
      <c r="A78" s="48"/>
      <c r="B78" s="49"/>
      <c r="C78" s="47"/>
      <c r="D78" s="81"/>
      <c r="E78" s="82" t="s">
        <v>45</v>
      </c>
      <c r="F78" s="96"/>
      <c r="G78" s="46"/>
      <c r="H78" s="114"/>
      <c r="I78" s="13">
        <f t="shared" si="1"/>
        <v>201.47</v>
      </c>
      <c r="J78" s="48"/>
      <c r="K78" s="405"/>
      <c r="L78" s="411"/>
    </row>
    <row r="79" spans="1:13" s="48" customFormat="1" ht="78.75" hidden="1" customHeight="1">
      <c r="B79" s="49"/>
      <c r="C79" s="136"/>
      <c r="D79" s="81" t="s">
        <v>22</v>
      </c>
      <c r="E79" s="82" t="s">
        <v>67</v>
      </c>
      <c r="F79" s="96"/>
      <c r="G79" s="46"/>
      <c r="H79" s="114"/>
      <c r="I79" s="13">
        <f t="shared" si="1"/>
        <v>201.47</v>
      </c>
      <c r="K79" s="404"/>
      <c r="L79" s="412"/>
      <c r="M79" s="435"/>
    </row>
    <row r="80" spans="1:13" s="48" customFormat="1" ht="30" hidden="1" customHeight="1">
      <c r="B80" s="49"/>
      <c r="C80" s="136"/>
      <c r="D80" s="81"/>
      <c r="E80" s="82"/>
      <c r="F80" s="96"/>
      <c r="G80" s="46"/>
      <c r="H80" s="114"/>
      <c r="I80" s="13">
        <f t="shared" si="1"/>
        <v>201.47</v>
      </c>
      <c r="K80" s="404"/>
      <c r="L80" s="412"/>
      <c r="M80" s="435"/>
    </row>
    <row r="81" spans="1:13" s="48" customFormat="1" ht="30" hidden="1" customHeight="1">
      <c r="B81" s="49"/>
      <c r="C81" s="136"/>
      <c r="D81" s="81"/>
      <c r="E81" s="82"/>
      <c r="F81" s="96"/>
      <c r="G81" s="46"/>
      <c r="H81" s="114"/>
      <c r="I81" s="13">
        <f t="shared" si="1"/>
        <v>201.47</v>
      </c>
      <c r="K81" s="404"/>
      <c r="L81" s="412"/>
      <c r="M81" s="435"/>
    </row>
    <row r="82" spans="1:13" s="48" customFormat="1" ht="30" hidden="1" customHeight="1">
      <c r="B82" s="49"/>
      <c r="C82" s="136"/>
      <c r="D82" s="81"/>
      <c r="E82" s="82"/>
      <c r="F82" s="96"/>
      <c r="G82" s="46"/>
      <c r="H82" s="114"/>
      <c r="I82" s="13">
        <f t="shared" ref="I82:I86" si="2">I81+G82-H82</f>
        <v>201.47</v>
      </c>
      <c r="K82" s="404"/>
      <c r="L82" s="412"/>
      <c r="M82" s="435"/>
    </row>
    <row r="83" spans="1:13" s="48" customFormat="1" ht="30" hidden="1" customHeight="1">
      <c r="B83" s="49"/>
      <c r="C83" s="136"/>
      <c r="D83" s="81"/>
      <c r="E83" s="82"/>
      <c r="F83" s="96"/>
      <c r="G83" s="46"/>
      <c r="H83" s="114"/>
      <c r="I83" s="13">
        <f t="shared" si="2"/>
        <v>201.47</v>
      </c>
      <c r="K83" s="404"/>
      <c r="L83" s="412"/>
      <c r="M83" s="435"/>
    </row>
    <row r="84" spans="1:13" s="48" customFormat="1" ht="81.95" hidden="1" customHeight="1">
      <c r="B84" s="49"/>
      <c r="C84" s="136"/>
      <c r="D84" s="81"/>
      <c r="E84" s="82"/>
      <c r="F84" s="96"/>
      <c r="G84" s="46"/>
      <c r="H84" s="114"/>
      <c r="I84" s="13">
        <f t="shared" si="2"/>
        <v>201.47</v>
      </c>
      <c r="K84" s="404"/>
      <c r="L84" s="412"/>
    </row>
    <row r="85" spans="1:13" s="53" customFormat="1" ht="30" hidden="1" customHeight="1">
      <c r="A85" s="48"/>
      <c r="B85" s="49"/>
      <c r="C85" s="47"/>
      <c r="D85" s="81"/>
      <c r="E85" s="82"/>
      <c r="F85" s="96"/>
      <c r="G85" s="46"/>
      <c r="H85" s="114"/>
      <c r="I85" s="13">
        <f t="shared" si="2"/>
        <v>201.47</v>
      </c>
      <c r="J85" s="48"/>
      <c r="K85" s="405"/>
      <c r="L85" s="411"/>
    </row>
    <row r="86" spans="1:13" s="48" customFormat="1" ht="30" hidden="1" customHeight="1">
      <c r="B86" s="135"/>
      <c r="C86" s="136"/>
      <c r="D86" s="147"/>
      <c r="E86" s="138"/>
      <c r="F86" s="139"/>
      <c r="G86" s="46"/>
      <c r="H86" s="114"/>
      <c r="I86" s="13">
        <f t="shared" si="2"/>
        <v>201.47</v>
      </c>
      <c r="K86" s="122"/>
      <c r="L86" s="413"/>
    </row>
    <row r="87" spans="1:13" s="48" customFormat="1" ht="30" hidden="1" customHeight="1">
      <c r="B87" s="135"/>
      <c r="C87" s="136"/>
      <c r="D87" s="147"/>
      <c r="E87" s="138"/>
      <c r="F87" s="139"/>
      <c r="G87" s="46"/>
      <c r="H87" s="114"/>
      <c r="I87" s="13">
        <f t="shared" ref="I87:I150" si="3">I86+G87-H87</f>
        <v>201.47</v>
      </c>
      <c r="K87" s="122"/>
      <c r="L87" s="413"/>
    </row>
    <row r="88" spans="1:13" s="48" customFormat="1" ht="30" hidden="1" customHeight="1">
      <c r="B88" s="135"/>
      <c r="C88" s="136"/>
      <c r="D88" s="147"/>
      <c r="E88" s="138"/>
      <c r="F88" s="139"/>
      <c r="G88" s="46"/>
      <c r="H88" s="114"/>
      <c r="I88" s="13">
        <f t="shared" si="3"/>
        <v>201.47</v>
      </c>
      <c r="K88" s="122"/>
      <c r="L88" s="413"/>
    </row>
    <row r="89" spans="1:13" s="48" customFormat="1" ht="30" hidden="1" customHeight="1">
      <c r="B89" s="135"/>
      <c r="C89" s="136"/>
      <c r="D89" s="147"/>
      <c r="E89" s="138"/>
      <c r="F89" s="139"/>
      <c r="G89" s="46"/>
      <c r="H89" s="114"/>
      <c r="I89" s="13">
        <f t="shared" si="3"/>
        <v>201.47</v>
      </c>
      <c r="K89" s="122"/>
      <c r="L89" s="413"/>
    </row>
    <row r="90" spans="1:13" s="48" customFormat="1" ht="30" hidden="1" customHeight="1">
      <c r="B90" s="135"/>
      <c r="C90" s="136"/>
      <c r="D90" s="147"/>
      <c r="E90" s="138"/>
      <c r="F90" s="139"/>
      <c r="G90" s="46"/>
      <c r="H90" s="114"/>
      <c r="I90" s="13">
        <f t="shared" si="3"/>
        <v>201.47</v>
      </c>
      <c r="K90" s="122"/>
      <c r="L90" s="413"/>
    </row>
    <row r="91" spans="1:13" s="48" customFormat="1" ht="30" hidden="1" customHeight="1">
      <c r="B91" s="135"/>
      <c r="C91" s="136"/>
      <c r="D91" s="147"/>
      <c r="E91" s="138"/>
      <c r="F91" s="139"/>
      <c r="G91" s="46"/>
      <c r="H91" s="114"/>
      <c r="I91" s="13">
        <f t="shared" si="3"/>
        <v>201.47</v>
      </c>
      <c r="K91" s="122"/>
      <c r="L91" s="413"/>
    </row>
    <row r="92" spans="1:13" s="48" customFormat="1" ht="30" hidden="1" customHeight="1">
      <c r="B92" s="135"/>
      <c r="C92" s="136"/>
      <c r="D92" s="147"/>
      <c r="E92" s="138"/>
      <c r="F92" s="139"/>
      <c r="G92" s="46"/>
      <c r="H92" s="114"/>
      <c r="I92" s="13">
        <f t="shared" si="3"/>
        <v>201.47</v>
      </c>
      <c r="K92" s="122"/>
      <c r="L92" s="413"/>
    </row>
    <row r="93" spans="1:13" s="48" customFormat="1" ht="30" hidden="1" customHeight="1">
      <c r="B93" s="135"/>
      <c r="C93" s="136"/>
      <c r="D93" s="147"/>
      <c r="E93" s="138"/>
      <c r="F93" s="139"/>
      <c r="G93" s="46"/>
      <c r="H93" s="114"/>
      <c r="I93" s="13">
        <f t="shared" si="3"/>
        <v>201.47</v>
      </c>
      <c r="K93" s="122"/>
      <c r="L93" s="413"/>
    </row>
    <row r="94" spans="1:13" s="48" customFormat="1" ht="35.1" hidden="1" customHeight="1">
      <c r="B94" s="135"/>
      <c r="C94" s="47"/>
      <c r="D94" s="147"/>
      <c r="E94" s="138"/>
      <c r="F94" s="96"/>
      <c r="G94" s="46"/>
      <c r="H94" s="114"/>
      <c r="I94" s="13">
        <f t="shared" si="3"/>
        <v>201.47</v>
      </c>
      <c r="K94" s="122"/>
      <c r="L94" s="413"/>
    </row>
    <row r="95" spans="1:13" s="48" customFormat="1" ht="35.1" hidden="1" customHeight="1">
      <c r="B95" s="135"/>
      <c r="C95" s="47"/>
      <c r="D95" s="147"/>
      <c r="E95" s="138"/>
      <c r="F95" s="96"/>
      <c r="G95" s="46"/>
      <c r="H95" s="114"/>
      <c r="I95" s="13">
        <f t="shared" si="3"/>
        <v>201.47</v>
      </c>
      <c r="K95" s="122"/>
      <c r="L95" s="413"/>
    </row>
    <row r="96" spans="1:13" s="48" customFormat="1" ht="35.1" hidden="1" customHeight="1">
      <c r="B96" s="135"/>
      <c r="C96" s="47"/>
      <c r="D96" s="147"/>
      <c r="E96" s="138"/>
      <c r="F96" s="96"/>
      <c r="G96" s="46"/>
      <c r="H96" s="114"/>
      <c r="I96" s="13">
        <f t="shared" si="3"/>
        <v>201.47</v>
      </c>
      <c r="K96" s="122"/>
      <c r="L96" s="413"/>
    </row>
    <row r="97" spans="2:12" s="48" customFormat="1" ht="35.1" hidden="1" customHeight="1">
      <c r="B97" s="135"/>
      <c r="C97" s="47"/>
      <c r="D97" s="147"/>
      <c r="E97" s="138"/>
      <c r="F97" s="96"/>
      <c r="G97" s="46"/>
      <c r="H97" s="114"/>
      <c r="I97" s="13">
        <f t="shared" si="3"/>
        <v>201.47</v>
      </c>
      <c r="K97" s="122"/>
      <c r="L97" s="413"/>
    </row>
    <row r="98" spans="2:12" s="48" customFormat="1" ht="35.1" hidden="1" customHeight="1">
      <c r="B98" s="135"/>
      <c r="C98" s="47"/>
      <c r="D98" s="147"/>
      <c r="E98" s="138"/>
      <c r="F98" s="96"/>
      <c r="G98" s="46"/>
      <c r="H98" s="114"/>
      <c r="I98" s="13">
        <f t="shared" si="3"/>
        <v>201.47</v>
      </c>
      <c r="K98" s="122"/>
      <c r="L98" s="413"/>
    </row>
    <row r="99" spans="2:12" s="48" customFormat="1" ht="35.1" hidden="1" customHeight="1">
      <c r="B99" s="135"/>
      <c r="C99" s="47"/>
      <c r="D99" s="147"/>
      <c r="E99" s="138"/>
      <c r="F99" s="96"/>
      <c r="G99" s="46"/>
      <c r="H99" s="114"/>
      <c r="I99" s="13">
        <f t="shared" si="3"/>
        <v>201.47</v>
      </c>
      <c r="K99" s="122"/>
      <c r="L99" s="413"/>
    </row>
    <row r="100" spans="2:12" s="48" customFormat="1" ht="35.1" hidden="1" customHeight="1">
      <c r="B100" s="135"/>
      <c r="C100" s="47"/>
      <c r="D100" s="147"/>
      <c r="E100" s="138"/>
      <c r="F100" s="96"/>
      <c r="G100" s="46"/>
      <c r="H100" s="114"/>
      <c r="I100" s="13">
        <f t="shared" si="3"/>
        <v>201.47</v>
      </c>
      <c r="K100" s="122"/>
      <c r="L100" s="413"/>
    </row>
    <row r="101" spans="2:12" s="48" customFormat="1" ht="35.1" hidden="1" customHeight="1">
      <c r="B101" s="135"/>
      <c r="C101" s="47"/>
      <c r="D101" s="147"/>
      <c r="E101" s="138"/>
      <c r="F101" s="96"/>
      <c r="G101" s="46"/>
      <c r="H101" s="114"/>
      <c r="I101" s="13">
        <f t="shared" si="3"/>
        <v>201.47</v>
      </c>
      <c r="K101" s="122"/>
      <c r="L101" s="413"/>
    </row>
    <row r="102" spans="2:12" s="48" customFormat="1" ht="35.1" hidden="1" customHeight="1">
      <c r="B102" s="135"/>
      <c r="C102" s="47"/>
      <c r="D102" s="147"/>
      <c r="E102" s="138"/>
      <c r="F102" s="96"/>
      <c r="G102" s="46"/>
      <c r="H102" s="114"/>
      <c r="I102" s="13">
        <f t="shared" si="3"/>
        <v>201.47</v>
      </c>
      <c r="K102" s="122"/>
      <c r="L102" s="413"/>
    </row>
    <row r="103" spans="2:12" s="48" customFormat="1" ht="35.1" hidden="1" customHeight="1">
      <c r="B103" s="135"/>
      <c r="C103" s="47"/>
      <c r="D103" s="147"/>
      <c r="E103" s="138"/>
      <c r="F103" s="96"/>
      <c r="G103" s="46"/>
      <c r="H103" s="114"/>
      <c r="I103" s="13">
        <f t="shared" si="3"/>
        <v>201.47</v>
      </c>
      <c r="K103" s="122"/>
      <c r="L103" s="413"/>
    </row>
    <row r="104" spans="2:12" s="48" customFormat="1" ht="35.1" hidden="1" customHeight="1">
      <c r="B104" s="135"/>
      <c r="C104" s="47"/>
      <c r="D104" s="147"/>
      <c r="E104" s="138"/>
      <c r="F104" s="96"/>
      <c r="G104" s="46"/>
      <c r="H104" s="114"/>
      <c r="I104" s="13">
        <f t="shared" si="3"/>
        <v>201.47</v>
      </c>
      <c r="K104" s="122"/>
      <c r="L104" s="413"/>
    </row>
    <row r="105" spans="2:12" s="48" customFormat="1" ht="35.1" hidden="1" customHeight="1">
      <c r="B105" s="135"/>
      <c r="C105" s="47"/>
      <c r="D105" s="147"/>
      <c r="E105" s="138"/>
      <c r="F105" s="96"/>
      <c r="G105" s="46"/>
      <c r="H105" s="114"/>
      <c r="I105" s="13">
        <f t="shared" si="3"/>
        <v>201.47</v>
      </c>
      <c r="K105" s="122"/>
      <c r="L105" s="413"/>
    </row>
    <row r="106" spans="2:12" s="48" customFormat="1" ht="35.1" hidden="1" customHeight="1">
      <c r="B106" s="135"/>
      <c r="C106" s="47"/>
      <c r="D106" s="147"/>
      <c r="E106" s="138"/>
      <c r="F106" s="96"/>
      <c r="G106" s="46"/>
      <c r="H106" s="114"/>
      <c r="I106" s="13">
        <f t="shared" si="3"/>
        <v>201.47</v>
      </c>
      <c r="K106" s="122"/>
      <c r="L106" s="413"/>
    </row>
    <row r="107" spans="2:12" s="48" customFormat="1" ht="35.1" hidden="1" customHeight="1">
      <c r="B107" s="135"/>
      <c r="C107" s="47"/>
      <c r="D107" s="147"/>
      <c r="E107" s="138"/>
      <c r="F107" s="96"/>
      <c r="G107" s="46"/>
      <c r="H107" s="114"/>
      <c r="I107" s="13">
        <f t="shared" si="3"/>
        <v>201.47</v>
      </c>
      <c r="K107" s="122"/>
      <c r="L107" s="413"/>
    </row>
    <row r="108" spans="2:12" s="48" customFormat="1" ht="35.1" hidden="1" customHeight="1">
      <c r="B108" s="135"/>
      <c r="C108" s="47"/>
      <c r="D108" s="147"/>
      <c r="E108" s="138"/>
      <c r="F108" s="96"/>
      <c r="G108" s="46"/>
      <c r="H108" s="114"/>
      <c r="I108" s="13">
        <f t="shared" si="3"/>
        <v>201.47</v>
      </c>
      <c r="K108" s="122"/>
      <c r="L108" s="413"/>
    </row>
    <row r="109" spans="2:12" s="48" customFormat="1" ht="35.1" hidden="1" customHeight="1">
      <c r="B109" s="135"/>
      <c r="C109" s="47"/>
      <c r="D109" s="147"/>
      <c r="E109" s="138"/>
      <c r="F109" s="96"/>
      <c r="G109" s="46"/>
      <c r="H109" s="114"/>
      <c r="I109" s="13">
        <f t="shared" si="3"/>
        <v>201.47</v>
      </c>
      <c r="K109" s="122"/>
      <c r="L109" s="413"/>
    </row>
    <row r="110" spans="2:12" s="48" customFormat="1" ht="35.1" hidden="1" customHeight="1">
      <c r="B110" s="135"/>
      <c r="C110" s="47"/>
      <c r="D110" s="147"/>
      <c r="E110" s="138"/>
      <c r="F110" s="96"/>
      <c r="G110" s="46"/>
      <c r="H110" s="114"/>
      <c r="I110" s="13">
        <f t="shared" si="3"/>
        <v>201.47</v>
      </c>
      <c r="K110" s="122"/>
      <c r="L110" s="413"/>
    </row>
    <row r="111" spans="2:12" s="48" customFormat="1" ht="35.1" hidden="1" customHeight="1">
      <c r="B111" s="135"/>
      <c r="C111" s="47"/>
      <c r="D111" s="147"/>
      <c r="E111" s="138"/>
      <c r="F111" s="96"/>
      <c r="G111" s="46"/>
      <c r="H111" s="114"/>
      <c r="I111" s="13">
        <f t="shared" si="3"/>
        <v>201.47</v>
      </c>
      <c r="K111" s="122"/>
      <c r="L111" s="413"/>
    </row>
    <row r="112" spans="2:12" s="48" customFormat="1" ht="35.1" hidden="1" customHeight="1">
      <c r="B112" s="135"/>
      <c r="C112" s="47"/>
      <c r="D112" s="147"/>
      <c r="E112" s="138"/>
      <c r="F112" s="96"/>
      <c r="G112" s="46"/>
      <c r="H112" s="114"/>
      <c r="I112" s="13">
        <f t="shared" si="3"/>
        <v>201.47</v>
      </c>
      <c r="K112" s="122"/>
      <c r="L112" s="413"/>
    </row>
    <row r="113" spans="1:14" s="48" customFormat="1" ht="35.1" hidden="1" customHeight="1">
      <c r="B113" s="135"/>
      <c r="C113" s="47"/>
      <c r="D113" s="147"/>
      <c r="E113" s="138"/>
      <c r="F113" s="96"/>
      <c r="G113" s="46"/>
      <c r="H113" s="114"/>
      <c r="I113" s="13">
        <f t="shared" si="3"/>
        <v>201.47</v>
      </c>
      <c r="K113" s="122"/>
      <c r="L113" s="413"/>
    </row>
    <row r="114" spans="1:14" s="48" customFormat="1" ht="35.1" hidden="1" customHeight="1">
      <c r="B114" s="135"/>
      <c r="C114" s="47"/>
      <c r="D114" s="147"/>
      <c r="E114" s="138"/>
      <c r="F114" s="96"/>
      <c r="G114" s="46"/>
      <c r="H114" s="114"/>
      <c r="I114" s="13">
        <f t="shared" si="3"/>
        <v>201.47</v>
      </c>
      <c r="K114" s="122"/>
      <c r="L114" s="413"/>
    </row>
    <row r="115" spans="1:14" s="48" customFormat="1" ht="35.1" hidden="1" customHeight="1">
      <c r="B115" s="135"/>
      <c r="C115" s="47"/>
      <c r="D115" s="147"/>
      <c r="E115" s="138"/>
      <c r="F115" s="96"/>
      <c r="G115" s="46"/>
      <c r="H115" s="114"/>
      <c r="I115" s="13">
        <f t="shared" si="3"/>
        <v>201.47</v>
      </c>
      <c r="K115" s="122"/>
      <c r="L115" s="413"/>
    </row>
    <row r="116" spans="1:14" s="48" customFormat="1" ht="35.1" hidden="1" customHeight="1">
      <c r="B116" s="135"/>
      <c r="C116" s="47"/>
      <c r="D116" s="147"/>
      <c r="E116" s="138"/>
      <c r="F116" s="96"/>
      <c r="G116" s="46"/>
      <c r="H116" s="114"/>
      <c r="I116" s="13">
        <f t="shared" si="3"/>
        <v>201.47</v>
      </c>
      <c r="K116" s="122"/>
      <c r="L116" s="413"/>
    </row>
    <row r="117" spans="1:14" s="48" customFormat="1" ht="35.1" hidden="1" customHeight="1">
      <c r="B117" s="135"/>
      <c r="C117" s="47"/>
      <c r="D117" s="147"/>
      <c r="E117" s="138"/>
      <c r="F117" s="96"/>
      <c r="G117" s="46"/>
      <c r="H117" s="114"/>
      <c r="I117" s="13">
        <f t="shared" si="3"/>
        <v>201.47</v>
      </c>
      <c r="K117" s="122"/>
      <c r="L117" s="413"/>
    </row>
    <row r="118" spans="1:14" s="48" customFormat="1" ht="35.1" hidden="1" customHeight="1">
      <c r="B118" s="135"/>
      <c r="C118" s="47"/>
      <c r="D118" s="147"/>
      <c r="E118" s="138"/>
      <c r="F118" s="96"/>
      <c r="G118" s="46"/>
      <c r="H118" s="114"/>
      <c r="I118" s="13">
        <f t="shared" si="3"/>
        <v>201.47</v>
      </c>
      <c r="K118" s="122"/>
      <c r="L118" s="413"/>
    </row>
    <row r="119" spans="1:14" s="48" customFormat="1" ht="35.1" hidden="1" customHeight="1">
      <c r="B119" s="135"/>
      <c r="C119" s="47"/>
      <c r="D119" s="147"/>
      <c r="E119" s="138"/>
      <c r="F119" s="96"/>
      <c r="G119" s="46"/>
      <c r="H119" s="114"/>
      <c r="I119" s="13">
        <f t="shared" si="3"/>
        <v>201.47</v>
      </c>
      <c r="K119" s="122"/>
      <c r="L119" s="413"/>
    </row>
    <row r="120" spans="1:14" s="53" customFormat="1" ht="68.099999999999994" hidden="1" customHeight="1">
      <c r="A120" s="48"/>
      <c r="B120" s="49"/>
      <c r="C120" s="47"/>
      <c r="D120" s="81"/>
      <c r="E120" s="82"/>
      <c r="F120" s="181"/>
      <c r="G120" s="140"/>
      <c r="H120" s="26"/>
      <c r="I120" s="13">
        <f t="shared" si="3"/>
        <v>201.47</v>
      </c>
      <c r="J120" s="48"/>
      <c r="K120" s="405"/>
      <c r="L120" s="411"/>
    </row>
    <row r="121" spans="1:14" s="53" customFormat="1" ht="68.099999999999994" hidden="1" customHeight="1">
      <c r="A121" s="48"/>
      <c r="B121" s="49"/>
      <c r="C121" s="136"/>
      <c r="D121" s="187"/>
      <c r="E121" s="138"/>
      <c r="F121" s="139"/>
      <c r="G121" s="140"/>
      <c r="H121" s="99"/>
      <c r="I121" s="13">
        <f t="shared" si="3"/>
        <v>201.47</v>
      </c>
      <c r="J121" s="48"/>
      <c r="K121" s="333"/>
      <c r="L121" s="414"/>
      <c r="M121" s="145"/>
    </row>
    <row r="122" spans="1:14" s="48" customFormat="1" ht="56.1" hidden="1" customHeight="1">
      <c r="B122" s="49"/>
      <c r="C122" s="47"/>
      <c r="D122" s="81"/>
      <c r="E122" s="82"/>
      <c r="F122" s="96"/>
      <c r="G122" s="46"/>
      <c r="H122" s="114"/>
      <c r="I122" s="13">
        <f t="shared" si="3"/>
        <v>201.47</v>
      </c>
      <c r="K122" s="122"/>
      <c r="L122" s="413"/>
      <c r="M122" s="48">
        <f>380.12+160</f>
        <v>540.12</v>
      </c>
    </row>
    <row r="123" spans="1:14" s="48" customFormat="1" ht="30" hidden="1" customHeight="1">
      <c r="B123" s="49"/>
      <c r="C123" s="319"/>
      <c r="D123" s="81"/>
      <c r="E123" s="82"/>
      <c r="F123" s="96"/>
      <c r="G123" s="46"/>
      <c r="H123" s="114"/>
      <c r="I123" s="13">
        <f t="shared" si="3"/>
        <v>201.47</v>
      </c>
      <c r="K123" s="404"/>
      <c r="L123" s="412"/>
      <c r="M123" s="396">
        <v>1781.39</v>
      </c>
      <c r="N123" s="48" t="s">
        <v>444</v>
      </c>
    </row>
    <row r="124" spans="1:14" s="48" customFormat="1" ht="96" hidden="1" customHeight="1">
      <c r="B124" s="135"/>
      <c r="C124" s="136"/>
      <c r="D124" s="81"/>
      <c r="E124" s="82"/>
      <c r="F124" s="96"/>
      <c r="G124" s="46"/>
      <c r="H124" s="114"/>
      <c r="I124" s="13">
        <f t="shared" si="3"/>
        <v>201.47</v>
      </c>
      <c r="K124" s="404"/>
      <c r="L124" s="412"/>
      <c r="M124" s="129"/>
    </row>
    <row r="125" spans="1:14" s="48" customFormat="1" ht="30" hidden="1" customHeight="1">
      <c r="B125" s="135"/>
      <c r="C125" s="136"/>
      <c r="D125" s="81"/>
      <c r="E125" s="82"/>
      <c r="F125" s="96"/>
      <c r="G125" s="46"/>
      <c r="H125" s="114"/>
      <c r="I125" s="13">
        <f t="shared" si="3"/>
        <v>201.47</v>
      </c>
      <c r="K125" s="404"/>
      <c r="L125" s="412"/>
      <c r="M125" s="395">
        <f>SUM(M48:M124)</f>
        <v>9297.8000000000011</v>
      </c>
    </row>
    <row r="126" spans="1:14" s="48" customFormat="1" ht="30" hidden="1" customHeight="1">
      <c r="B126" s="135"/>
      <c r="C126" s="136"/>
      <c r="D126" s="81"/>
      <c r="E126" s="82"/>
      <c r="F126" s="96"/>
      <c r="G126" s="46"/>
      <c r="H126" s="114"/>
      <c r="I126" s="13">
        <f t="shared" si="3"/>
        <v>201.47</v>
      </c>
      <c r="K126" s="404"/>
      <c r="L126" s="412"/>
      <c r="M126" s="261"/>
    </row>
    <row r="127" spans="1:14" s="48" customFormat="1" ht="30" hidden="1" customHeight="1">
      <c r="B127" s="135"/>
      <c r="C127" s="136"/>
      <c r="D127" s="81"/>
      <c r="E127" s="82"/>
      <c r="F127" s="96"/>
      <c r="G127" s="46"/>
      <c r="H127" s="114"/>
      <c r="I127" s="13">
        <f t="shared" si="3"/>
        <v>201.47</v>
      </c>
      <c r="K127" s="404"/>
      <c r="L127" s="412"/>
      <c r="M127" s="261"/>
    </row>
    <row r="128" spans="1:14" s="48" customFormat="1" ht="30" hidden="1" customHeight="1">
      <c r="B128" s="135"/>
      <c r="C128" s="136"/>
      <c r="D128" s="81"/>
      <c r="E128" s="82"/>
      <c r="F128" s="96"/>
      <c r="G128" s="46"/>
      <c r="H128" s="114"/>
      <c r="I128" s="13">
        <f t="shared" si="3"/>
        <v>201.47</v>
      </c>
      <c r="K128" s="404"/>
      <c r="L128" s="412"/>
      <c r="M128" s="261"/>
    </row>
    <row r="129" spans="1:13" s="48" customFormat="1" ht="20.100000000000001" hidden="1" customHeight="1">
      <c r="B129" s="135"/>
      <c r="C129" s="136"/>
      <c r="D129" s="81"/>
      <c r="E129" s="82"/>
      <c r="F129" s="96"/>
      <c r="G129" s="46"/>
      <c r="H129" s="114"/>
      <c r="I129" s="13">
        <f t="shared" si="3"/>
        <v>201.47</v>
      </c>
      <c r="K129" s="404"/>
      <c r="L129" s="412"/>
      <c r="M129" s="261"/>
    </row>
    <row r="130" spans="1:13" s="48" customFormat="1" ht="56.1" hidden="1" customHeight="1">
      <c r="B130" s="135"/>
      <c r="C130" s="136"/>
      <c r="D130" s="81"/>
      <c r="E130" s="82"/>
      <c r="F130" s="96"/>
      <c r="G130" s="46"/>
      <c r="H130" s="114"/>
      <c r="I130" s="13">
        <f t="shared" si="3"/>
        <v>201.47</v>
      </c>
      <c r="K130" s="417"/>
      <c r="L130" s="418"/>
      <c r="M130" s="261"/>
    </row>
    <row r="131" spans="1:13" s="48" customFormat="1" ht="30" hidden="1" customHeight="1">
      <c r="B131" s="135"/>
      <c r="C131" s="136"/>
      <c r="D131" s="81"/>
      <c r="E131" s="82"/>
      <c r="F131" s="96"/>
      <c r="G131" s="46"/>
      <c r="H131" s="114"/>
      <c r="I131" s="13">
        <f t="shared" si="3"/>
        <v>201.47</v>
      </c>
      <c r="K131" s="404"/>
      <c r="L131" s="412"/>
      <c r="M131" s="261"/>
    </row>
    <row r="132" spans="1:13" s="48" customFormat="1" ht="30" hidden="1" customHeight="1">
      <c r="B132" s="135"/>
      <c r="C132" s="136"/>
      <c r="D132" s="81"/>
      <c r="E132" s="82"/>
      <c r="F132" s="96"/>
      <c r="G132" s="46"/>
      <c r="H132" s="114"/>
      <c r="I132" s="13">
        <f t="shared" si="3"/>
        <v>201.47</v>
      </c>
      <c r="K132" s="404"/>
      <c r="L132" s="412"/>
      <c r="M132" s="261"/>
    </row>
    <row r="133" spans="1:13" s="53" customFormat="1" ht="68.099999999999994" hidden="1" customHeight="1">
      <c r="A133" s="48"/>
      <c r="B133" s="135"/>
      <c r="C133" s="47"/>
      <c r="D133" s="81"/>
      <c r="E133" s="82"/>
      <c r="F133" s="181"/>
      <c r="G133" s="140"/>
      <c r="H133" s="26"/>
      <c r="I133" s="13">
        <f t="shared" si="3"/>
        <v>201.47</v>
      </c>
      <c r="J133" s="48"/>
      <c r="K133" s="405"/>
      <c r="L133" s="416"/>
    </row>
    <row r="134" spans="1:13" s="48" customFormat="1" ht="81.95" hidden="1" customHeight="1">
      <c r="B134" s="135"/>
      <c r="C134" s="47"/>
      <c r="D134" s="147"/>
      <c r="E134" s="138"/>
      <c r="F134" s="139"/>
      <c r="G134" s="46"/>
      <c r="H134" s="114"/>
      <c r="I134" s="13">
        <f t="shared" si="3"/>
        <v>201.47</v>
      </c>
      <c r="K134" s="122"/>
      <c r="L134" s="124"/>
    </row>
    <row r="135" spans="1:13" s="48" customFormat="1" ht="30" hidden="1" customHeight="1">
      <c r="B135" s="135"/>
      <c r="C135" s="136"/>
      <c r="D135" s="81"/>
      <c r="E135" s="82"/>
      <c r="F135" s="96"/>
      <c r="G135" s="46"/>
      <c r="H135" s="114"/>
      <c r="I135" s="13">
        <f t="shared" si="3"/>
        <v>201.47</v>
      </c>
      <c r="K135" s="404"/>
      <c r="L135" s="412"/>
      <c r="M135" s="261"/>
    </row>
    <row r="136" spans="1:13" s="48" customFormat="1" ht="81.95" hidden="1" customHeight="1">
      <c r="B136" s="135"/>
      <c r="C136" s="136"/>
      <c r="D136" s="81"/>
      <c r="E136" s="82"/>
      <c r="F136" s="96"/>
      <c r="G136" s="46"/>
      <c r="H136" s="114"/>
      <c r="I136" s="13">
        <f t="shared" si="3"/>
        <v>201.47</v>
      </c>
      <c r="K136" s="404"/>
      <c r="L136" s="412"/>
      <c r="M136" s="261"/>
    </row>
    <row r="137" spans="1:13" s="48" customFormat="1" ht="30" hidden="1" customHeight="1">
      <c r="B137" s="135"/>
      <c r="C137" s="136"/>
      <c r="D137" s="81"/>
      <c r="E137" s="82"/>
      <c r="F137" s="96"/>
      <c r="G137" s="46"/>
      <c r="H137" s="114"/>
      <c r="I137" s="13">
        <f t="shared" si="3"/>
        <v>201.47</v>
      </c>
      <c r="K137" s="404"/>
      <c r="L137" s="412"/>
      <c r="M137" s="261"/>
    </row>
    <row r="138" spans="1:13" s="48" customFormat="1" ht="42" hidden="1" customHeight="1">
      <c r="B138" s="135"/>
      <c r="C138" s="136"/>
      <c r="D138" s="81"/>
      <c r="E138" s="82"/>
      <c r="F138" s="97"/>
      <c r="G138" s="46"/>
      <c r="H138" s="26"/>
      <c r="I138" s="13">
        <f t="shared" si="3"/>
        <v>201.47</v>
      </c>
      <c r="K138" s="404"/>
      <c r="L138" s="253"/>
    </row>
    <row r="139" spans="1:13" s="48" customFormat="1" ht="69.95" hidden="1" customHeight="1">
      <c r="B139" s="135"/>
      <c r="C139" s="136"/>
      <c r="D139" s="81"/>
      <c r="E139" s="138"/>
      <c r="F139" s="97"/>
      <c r="G139" s="46"/>
      <c r="H139" s="26"/>
      <c r="I139" s="13">
        <f t="shared" si="3"/>
        <v>201.47</v>
      </c>
      <c r="K139" s="404"/>
      <c r="L139" s="253"/>
    </row>
    <row r="140" spans="1:13" s="48" customFormat="1" ht="68.099999999999994" hidden="1" customHeight="1">
      <c r="B140" s="135"/>
      <c r="C140" s="136"/>
      <c r="D140" s="81"/>
      <c r="E140" s="82"/>
      <c r="F140" s="97"/>
      <c r="G140" s="46"/>
      <c r="H140" s="26"/>
      <c r="I140" s="13">
        <f t="shared" si="3"/>
        <v>201.47</v>
      </c>
      <c r="K140" s="404"/>
      <c r="L140" s="253"/>
    </row>
    <row r="141" spans="1:13" s="48" customFormat="1" ht="68.099999999999994" hidden="1" customHeight="1">
      <c r="B141" s="135"/>
      <c r="C141" s="136"/>
      <c r="D141" s="147"/>
      <c r="E141" s="138"/>
      <c r="F141" s="97"/>
      <c r="G141" s="46"/>
      <c r="H141" s="114"/>
      <c r="I141" s="13">
        <f t="shared" si="3"/>
        <v>201.47</v>
      </c>
      <c r="K141" s="404"/>
      <c r="L141" s="253"/>
    </row>
    <row r="142" spans="1:13" s="48" customFormat="1" ht="44.1" hidden="1" customHeight="1">
      <c r="B142" s="135"/>
      <c r="C142" s="136"/>
      <c r="D142" s="81"/>
      <c r="E142" s="82"/>
      <c r="F142" s="97"/>
      <c r="G142" s="46"/>
      <c r="H142" s="114"/>
      <c r="I142" s="13">
        <f t="shared" si="3"/>
        <v>201.47</v>
      </c>
      <c r="K142" s="404"/>
      <c r="L142" s="253"/>
    </row>
    <row r="143" spans="1:13" s="48" customFormat="1" ht="56.1" hidden="1" customHeight="1">
      <c r="B143" s="135"/>
      <c r="C143" s="136"/>
      <c r="D143" s="81"/>
      <c r="E143" s="138"/>
      <c r="F143" s="97"/>
      <c r="G143" s="46"/>
      <c r="H143" s="114"/>
      <c r="I143" s="13">
        <f t="shared" si="3"/>
        <v>201.47</v>
      </c>
      <c r="K143" s="404"/>
      <c r="L143" s="253"/>
    </row>
    <row r="144" spans="1:13" s="48" customFormat="1" ht="68.099999999999994" hidden="1" customHeight="1">
      <c r="B144" s="135"/>
      <c r="C144" s="136"/>
      <c r="D144" s="81"/>
      <c r="E144" s="138"/>
      <c r="F144" s="97"/>
      <c r="G144" s="46"/>
      <c r="H144" s="114"/>
      <c r="I144" s="13">
        <f t="shared" si="3"/>
        <v>201.47</v>
      </c>
      <c r="K144" s="404"/>
      <c r="L144" s="253"/>
    </row>
    <row r="145" spans="1:13" s="48" customFormat="1" ht="68.099999999999994" hidden="1" customHeight="1">
      <c r="B145" s="135"/>
      <c r="C145" s="136"/>
      <c r="D145" s="81"/>
      <c r="E145" s="25"/>
      <c r="F145" s="97"/>
      <c r="G145" s="46"/>
      <c r="H145" s="114"/>
      <c r="I145" s="13">
        <f t="shared" si="3"/>
        <v>201.47</v>
      </c>
      <c r="K145" s="404"/>
      <c r="L145" s="253"/>
    </row>
    <row r="146" spans="1:13" s="48" customFormat="1" ht="42" hidden="1" customHeight="1">
      <c r="B146" s="135"/>
      <c r="C146" s="136"/>
      <c r="D146" s="81"/>
      <c r="E146" s="138"/>
      <c r="F146" s="131"/>
      <c r="G146" s="46"/>
      <c r="H146" s="114"/>
      <c r="I146" s="13">
        <f t="shared" si="3"/>
        <v>201.47</v>
      </c>
      <c r="K146" s="404"/>
      <c r="L146" s="253"/>
    </row>
    <row r="147" spans="1:13" s="48" customFormat="1" ht="68.099999999999994" hidden="1" customHeight="1">
      <c r="B147" s="135"/>
      <c r="C147" s="136"/>
      <c r="D147" s="81"/>
      <c r="E147" s="138"/>
      <c r="F147" s="131"/>
      <c r="G147" s="46"/>
      <c r="H147" s="114"/>
      <c r="I147" s="13">
        <f t="shared" si="3"/>
        <v>201.47</v>
      </c>
      <c r="K147" s="404"/>
      <c r="L147" s="253"/>
    </row>
    <row r="148" spans="1:13" s="48" customFormat="1" ht="30" hidden="1" customHeight="1">
      <c r="B148" s="135"/>
      <c r="C148" s="136"/>
      <c r="D148" s="81"/>
      <c r="E148" s="82"/>
      <c r="F148" s="96"/>
      <c r="G148" s="46"/>
      <c r="H148" s="114"/>
      <c r="I148" s="13">
        <f t="shared" si="3"/>
        <v>201.47</v>
      </c>
      <c r="K148" s="404"/>
      <c r="L148" s="412"/>
    </row>
    <row r="149" spans="1:13" s="48" customFormat="1" ht="30" hidden="1" customHeight="1">
      <c r="B149" s="135"/>
      <c r="C149" s="136"/>
      <c r="D149" s="81"/>
      <c r="E149" s="82"/>
      <c r="F149" s="96"/>
      <c r="G149" s="46"/>
      <c r="H149" s="114"/>
      <c r="I149" s="13">
        <f t="shared" si="3"/>
        <v>201.47</v>
      </c>
      <c r="K149" s="404"/>
      <c r="L149" s="412"/>
    </row>
    <row r="150" spans="1:13" s="48" customFormat="1" ht="30" hidden="1" customHeight="1">
      <c r="B150" s="135"/>
      <c r="C150" s="136"/>
      <c r="D150" s="81"/>
      <c r="E150" s="82"/>
      <c r="F150" s="96"/>
      <c r="G150" s="46"/>
      <c r="H150" s="114"/>
      <c r="I150" s="13">
        <f t="shared" si="3"/>
        <v>201.47</v>
      </c>
      <c r="K150" s="404"/>
      <c r="L150" s="412"/>
    </row>
    <row r="151" spans="1:13" s="48" customFormat="1" ht="30" hidden="1" customHeight="1">
      <c r="B151" s="135"/>
      <c r="C151" s="136"/>
      <c r="D151" s="81"/>
      <c r="E151" s="82"/>
      <c r="F151" s="96"/>
      <c r="G151" s="46"/>
      <c r="H151" s="114"/>
      <c r="I151" s="13">
        <f t="shared" ref="I151:I160" si="4">I150+G151-H151</f>
        <v>201.47</v>
      </c>
      <c r="K151" s="404"/>
      <c r="L151" s="412"/>
    </row>
    <row r="152" spans="1:13" s="48" customFormat="1" ht="84" hidden="1" customHeight="1">
      <c r="B152" s="135"/>
      <c r="C152" s="419"/>
      <c r="D152" s="424"/>
      <c r="E152" s="420"/>
      <c r="F152" s="421"/>
      <c r="G152" s="422"/>
      <c r="H152" s="423"/>
      <c r="I152" s="13">
        <f t="shared" si="4"/>
        <v>201.47</v>
      </c>
      <c r="K152" s="404"/>
      <c r="L152" s="412"/>
      <c r="M152" s="129"/>
    </row>
    <row r="153" spans="1:13" s="48" customFormat="1" ht="45" hidden="1" customHeight="1">
      <c r="B153" s="135"/>
      <c r="C153" s="136"/>
      <c r="D153" s="81"/>
      <c r="E153" s="82"/>
      <c r="F153" s="96"/>
      <c r="G153" s="46"/>
      <c r="H153" s="114"/>
      <c r="I153" s="13">
        <f t="shared" si="4"/>
        <v>201.47</v>
      </c>
      <c r="K153" s="404"/>
      <c r="L153" s="412"/>
      <c r="M153" s="124"/>
    </row>
    <row r="154" spans="1:13" s="48" customFormat="1" ht="56.1" hidden="1" customHeight="1">
      <c r="B154" s="135"/>
      <c r="C154" s="136"/>
      <c r="D154" s="81"/>
      <c r="E154" s="138"/>
      <c r="F154" s="131"/>
      <c r="G154" s="46"/>
      <c r="H154" s="114"/>
      <c r="I154" s="13">
        <f t="shared" si="4"/>
        <v>201.47</v>
      </c>
      <c r="K154" s="404"/>
      <c r="L154" s="253"/>
    </row>
    <row r="155" spans="1:13" s="48" customFormat="1" ht="42" hidden="1" customHeight="1">
      <c r="B155" s="135"/>
      <c r="C155" s="136"/>
      <c r="D155" s="81"/>
      <c r="E155" s="138"/>
      <c r="F155" s="131"/>
      <c r="G155" s="46"/>
      <c r="H155" s="114"/>
      <c r="I155" s="13">
        <f t="shared" si="4"/>
        <v>201.47</v>
      </c>
      <c r="K155" s="404"/>
      <c r="L155" s="253"/>
    </row>
    <row r="156" spans="1:13" s="48" customFormat="1" ht="81.95" hidden="1" customHeight="1">
      <c r="B156" s="135"/>
      <c r="C156" s="136"/>
      <c r="D156" s="81"/>
      <c r="E156" s="82"/>
      <c r="F156" s="162"/>
      <c r="G156" s="46"/>
      <c r="H156" s="114"/>
      <c r="I156" s="13">
        <f t="shared" si="4"/>
        <v>201.47</v>
      </c>
      <c r="K156" s="404"/>
      <c r="L156" s="412"/>
      <c r="M156" s="124"/>
    </row>
    <row r="157" spans="1:13" s="48" customFormat="1" ht="134.1" hidden="1" customHeight="1">
      <c r="B157" s="49"/>
      <c r="C157" s="47"/>
      <c r="D157" s="81"/>
      <c r="E157" s="82"/>
      <c r="F157" s="96"/>
      <c r="G157" s="46"/>
      <c r="H157" s="114"/>
      <c r="I157" s="13">
        <f t="shared" si="4"/>
        <v>201.47</v>
      </c>
      <c r="K157" s="122"/>
      <c r="L157" s="412"/>
    </row>
    <row r="158" spans="1:13" s="53" customFormat="1" ht="110.1" hidden="1" customHeight="1">
      <c r="A158" s="48"/>
      <c r="B158" s="49"/>
      <c r="C158" s="47"/>
      <c r="D158" s="187"/>
      <c r="E158" s="138"/>
      <c r="F158" s="139"/>
      <c r="G158" s="140"/>
      <c r="H158" s="99"/>
      <c r="I158" s="13">
        <f t="shared" si="4"/>
        <v>201.47</v>
      </c>
      <c r="J158" s="48"/>
      <c r="K158" s="88"/>
      <c r="L158" s="414"/>
      <c r="M158" s="145"/>
    </row>
    <row r="159" spans="1:13" s="125" customFormat="1" ht="30" hidden="1" customHeight="1">
      <c r="A159" s="48"/>
      <c r="B159" s="135"/>
      <c r="C159" s="136"/>
      <c r="D159" s="137"/>
      <c r="E159" s="82"/>
      <c r="F159" s="96"/>
      <c r="G159" s="46"/>
      <c r="H159" s="114"/>
      <c r="I159" s="13">
        <f t="shared" si="4"/>
        <v>201.47</v>
      </c>
      <c r="J159" s="48"/>
      <c r="K159" s="405"/>
      <c r="L159" s="411"/>
    </row>
    <row r="160" spans="1:13" s="125" customFormat="1" ht="30" hidden="1" customHeight="1" thickBot="1">
      <c r="A160" s="48"/>
      <c r="B160" s="135"/>
      <c r="C160" s="136"/>
      <c r="D160" s="137"/>
      <c r="E160" s="82"/>
      <c r="F160" s="96"/>
      <c r="G160" s="46"/>
      <c r="H160" s="114"/>
      <c r="I160" s="13">
        <f t="shared" si="4"/>
        <v>201.47</v>
      </c>
      <c r="J160" s="48"/>
      <c r="K160" s="406"/>
      <c r="L160" s="411"/>
    </row>
    <row r="161" spans="1:14" ht="24.75" customHeight="1" thickBot="1">
      <c r="A161" s="7"/>
      <c r="B161" s="575" t="s">
        <v>11</v>
      </c>
      <c r="C161" s="575"/>
      <c r="D161" s="575"/>
      <c r="E161" s="575"/>
      <c r="F161" s="575"/>
      <c r="G161" s="80">
        <f>SUM(G10:G160)</f>
        <v>0</v>
      </c>
      <c r="H161" s="80">
        <f>SUM(H10:H160)</f>
        <v>0</v>
      </c>
      <c r="I161" s="80">
        <f>+I160</f>
        <v>201.47</v>
      </c>
      <c r="J161" s="7"/>
      <c r="K161" s="172">
        <f>SUM(K10:K160)</f>
        <v>0</v>
      </c>
      <c r="L161" s="172">
        <f>SUM(L10:L160)</f>
        <v>0</v>
      </c>
    </row>
    <row r="162" spans="1:14" ht="16.5" customHeight="1">
      <c r="A162" s="7"/>
      <c r="B162" s="7"/>
      <c r="C162" s="7"/>
      <c r="D162" s="7"/>
      <c r="E162" s="7"/>
      <c r="F162" s="7"/>
      <c r="G162" s="7"/>
      <c r="H162" s="7"/>
      <c r="I162" s="7"/>
      <c r="J162" s="7"/>
    </row>
    <row r="163" spans="1:14" s="473" customFormat="1" ht="52.5" customHeight="1">
      <c r="A163" s="8"/>
      <c r="B163" s="8"/>
      <c r="C163" s="8"/>
      <c r="D163" s="8" t="s">
        <v>592</v>
      </c>
      <c r="E163" s="8"/>
      <c r="F163" s="8"/>
      <c r="G163" s="8" t="s">
        <v>593</v>
      </c>
      <c r="H163" s="8"/>
      <c r="I163" s="8"/>
      <c r="J163" s="8"/>
      <c r="K163" s="471"/>
      <c r="L163" s="472"/>
    </row>
    <row r="164" spans="1:14" s="194" customFormat="1" ht="16.5" customHeight="1">
      <c r="A164" s="470"/>
      <c r="B164" s="470"/>
      <c r="C164" s="470"/>
      <c r="D164" s="470" t="s">
        <v>589</v>
      </c>
      <c r="E164" s="470"/>
      <c r="F164" s="470"/>
      <c r="G164" s="470" t="s">
        <v>103</v>
      </c>
      <c r="H164" s="470"/>
      <c r="I164" s="470"/>
      <c r="J164" s="470"/>
      <c r="K164" s="403"/>
      <c r="L164" s="408"/>
    </row>
    <row r="165" spans="1:14" ht="16.5" customHeight="1">
      <c r="A165" s="7"/>
      <c r="B165" s="7"/>
      <c r="C165" s="7"/>
      <c r="D165" s="7" t="s">
        <v>591</v>
      </c>
      <c r="E165" s="7"/>
      <c r="F165" s="7"/>
      <c r="G165" s="7" t="s">
        <v>590</v>
      </c>
      <c r="H165" s="7"/>
      <c r="I165" s="7"/>
      <c r="J165" s="7"/>
    </row>
    <row r="166" spans="1:14" s="85" customFormat="1" ht="58.5" customHeight="1">
      <c r="A166" s="7"/>
      <c r="B166" s="7"/>
      <c r="C166" s="7"/>
      <c r="D166" s="7"/>
      <c r="E166" s="7"/>
      <c r="F166" s="7"/>
      <c r="G166" s="7"/>
      <c r="H166" s="7"/>
      <c r="I166" s="7"/>
      <c r="J166" s="7"/>
      <c r="K166" s="403"/>
      <c r="L166" s="408"/>
      <c r="M166"/>
      <c r="N166"/>
    </row>
    <row r="167" spans="1:14" s="85" customFormat="1">
      <c r="A167" s="7"/>
      <c r="B167" s="7"/>
      <c r="C167" s="7"/>
      <c r="D167" s="7"/>
      <c r="E167" s="7"/>
      <c r="F167" s="7"/>
      <c r="G167" s="7"/>
      <c r="H167" s="7"/>
      <c r="I167" s="7"/>
      <c r="J167" s="7"/>
      <c r="K167" s="403"/>
      <c r="L167" s="408"/>
      <c r="M167"/>
      <c r="N167"/>
    </row>
    <row r="168" spans="1:14" s="85" customFormat="1">
      <c r="A168" s="7"/>
      <c r="B168" s="20"/>
      <c r="C168" s="20"/>
      <c r="D168" s="20"/>
      <c r="E168" s="20"/>
      <c r="F168" s="20"/>
      <c r="G168" s="20"/>
      <c r="H168" s="20"/>
      <c r="I168" s="20"/>
      <c r="J168" s="7"/>
      <c r="K168" s="403"/>
      <c r="L168" s="408"/>
      <c r="M168"/>
      <c r="N168"/>
    </row>
    <row r="169" spans="1:14" s="85" customFormat="1">
      <c r="A169" s="7"/>
      <c r="B169" s="7"/>
      <c r="C169" s="7"/>
      <c r="D169" s="7"/>
      <c r="E169" s="7"/>
      <c r="F169" s="21"/>
      <c r="G169" s="7"/>
      <c r="H169" s="7"/>
      <c r="I169" s="7"/>
      <c r="J169" s="7"/>
      <c r="K169" s="403"/>
      <c r="L169" s="408"/>
      <c r="M169"/>
      <c r="N169"/>
    </row>
    <row r="170" spans="1:14" s="85" customFormat="1">
      <c r="A170" s="7"/>
      <c r="B170" s="7"/>
      <c r="C170" s="7"/>
      <c r="D170" s="7"/>
      <c r="E170" s="7"/>
      <c r="F170" s="7"/>
      <c r="G170" s="7"/>
      <c r="H170" s="7"/>
      <c r="I170" s="7"/>
      <c r="J170" s="7"/>
      <c r="K170" s="403"/>
      <c r="L170" s="408"/>
      <c r="M170"/>
      <c r="N170"/>
    </row>
    <row r="171" spans="1:14" s="85" customFormat="1">
      <c r="A171" s="7"/>
      <c r="B171" s="7"/>
      <c r="C171" s="7"/>
      <c r="D171" s="7"/>
      <c r="E171" s="7"/>
      <c r="F171" s="7"/>
      <c r="G171" s="7"/>
      <c r="H171" s="7"/>
      <c r="I171" s="7"/>
      <c r="J171" s="7"/>
      <c r="K171" s="403"/>
      <c r="L171" s="408"/>
      <c r="M171"/>
      <c r="N171"/>
    </row>
    <row r="172" spans="1:14" s="85" customFormat="1">
      <c r="A172" s="7"/>
      <c r="B172" s="7"/>
      <c r="C172" s="7"/>
      <c r="D172" s="7"/>
      <c r="E172" s="7"/>
      <c r="F172" s="7"/>
      <c r="G172" s="23">
        <f>+G161</f>
        <v>0</v>
      </c>
      <c r="H172" s="7" t="s">
        <v>440</v>
      </c>
      <c r="I172" s="7"/>
      <c r="J172" s="7"/>
      <c r="K172" s="403"/>
      <c r="L172" s="408"/>
      <c r="M172"/>
      <c r="N172"/>
    </row>
    <row r="173" spans="1:14">
      <c r="G173">
        <f>+'Fondos Propios'!G70</f>
        <v>19789.400000000001</v>
      </c>
      <c r="H173" t="s">
        <v>441</v>
      </c>
    </row>
    <row r="174" spans="1:14">
      <c r="G174" s="394">
        <f>SUM(G172:G173)</f>
        <v>19789.400000000001</v>
      </c>
    </row>
  </sheetData>
  <mergeCells count="7">
    <mergeCell ref="B161:F161"/>
    <mergeCell ref="B2:I2"/>
    <mergeCell ref="B3:I3"/>
    <mergeCell ref="B4:I4"/>
    <mergeCell ref="E5:F5"/>
    <mergeCell ref="G5:I5"/>
    <mergeCell ref="H6:I6"/>
  </mergeCells>
  <printOptions horizontalCentered="1"/>
  <pageMargins left="0.19685039370078741" right="0" top="0.39370078740157483" bottom="0.19685039370078741" header="0.31496062992125984" footer="0.31496062992125984"/>
  <pageSetup scale="90" orientation="portrait" horizontalDpi="4294967294" verticalDpi="72"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theme="6" tint="-0.499984740745262"/>
  </sheetPr>
  <dimension ref="A1:P77"/>
  <sheetViews>
    <sheetView topLeftCell="A53" zoomScale="175" zoomScaleNormal="175" zoomScaleSheetLayoutView="145" workbookViewId="0">
      <selection activeCell="E54" sqref="E54"/>
    </sheetView>
  </sheetViews>
  <sheetFormatPr baseColWidth="10" defaultRowHeight="16.5"/>
  <cols>
    <col min="1" max="1" width="0.5703125" style="2" customWidth="1"/>
    <col min="2" max="2" width="9" style="2" customWidth="1"/>
    <col min="3" max="3" width="6" style="2" customWidth="1"/>
    <col min="4" max="4" width="6.5703125" style="2" customWidth="1"/>
    <col min="5" max="5" width="16.7109375" style="2" customWidth="1"/>
    <col min="6" max="6" width="33.5703125" style="2" customWidth="1"/>
    <col min="7" max="8" width="11.85546875" style="2" customWidth="1"/>
    <col min="9" max="9" width="12.7109375" style="2" customWidth="1"/>
    <col min="10" max="10" width="1.140625" style="2" customWidth="1"/>
    <col min="11" max="12" width="16.140625" style="121" customWidth="1"/>
    <col min="13" max="16384" width="11.42578125" style="2"/>
  </cols>
  <sheetData>
    <row r="1" spans="1:15" s="7" customFormat="1" ht="6.75" customHeight="1">
      <c r="K1" s="157"/>
      <c r="L1" s="157"/>
    </row>
    <row r="2" spans="1:15" s="7" customFormat="1" ht="30">
      <c r="B2" s="576" t="s">
        <v>9</v>
      </c>
      <c r="C2" s="576"/>
      <c r="D2" s="576"/>
      <c r="E2" s="576"/>
      <c r="F2" s="576"/>
      <c r="G2" s="576"/>
      <c r="H2" s="576"/>
      <c r="I2" s="576"/>
      <c r="K2" s="157"/>
      <c r="L2" s="157"/>
    </row>
    <row r="3" spans="1:15" s="7" customFormat="1" ht="26.25">
      <c r="B3" s="577" t="s">
        <v>24</v>
      </c>
      <c r="C3" s="577"/>
      <c r="D3" s="577"/>
      <c r="E3" s="577"/>
      <c r="F3" s="577"/>
      <c r="G3" s="577"/>
      <c r="H3" s="577"/>
      <c r="I3" s="577"/>
      <c r="K3" s="157"/>
      <c r="L3" s="157"/>
    </row>
    <row r="4" spans="1:15" s="7" customFormat="1" ht="27.75">
      <c r="B4" s="578" t="s">
        <v>656</v>
      </c>
      <c r="C4" s="578"/>
      <c r="D4" s="578"/>
      <c r="E4" s="578"/>
      <c r="F4" s="578"/>
      <c r="G4" s="578"/>
      <c r="H4" s="578"/>
      <c r="I4" s="578"/>
      <c r="K4" s="158"/>
      <c r="L4" s="158"/>
    </row>
    <row r="5" spans="1:15" ht="24.95" customHeight="1">
      <c r="B5" s="33" t="s">
        <v>25</v>
      </c>
      <c r="C5" s="33"/>
      <c r="D5" s="34"/>
      <c r="E5" s="35"/>
      <c r="F5" s="36"/>
      <c r="G5" s="583" t="s">
        <v>57</v>
      </c>
      <c r="H5" s="583"/>
      <c r="I5" s="583"/>
    </row>
    <row r="6" spans="1:15" ht="24.95" customHeight="1" thickBot="1">
      <c r="B6" s="40" t="s">
        <v>33</v>
      </c>
      <c r="C6" s="33"/>
      <c r="D6" s="43" t="s">
        <v>35</v>
      </c>
      <c r="E6" s="36"/>
      <c r="F6" s="585" t="s">
        <v>8</v>
      </c>
      <c r="G6" s="585"/>
      <c r="H6" s="586">
        <v>3123.9699999999939</v>
      </c>
      <c r="I6" s="586"/>
      <c r="J6" s="4"/>
      <c r="K6" s="121">
        <v>87.79</v>
      </c>
    </row>
    <row r="7" spans="1:15" ht="21.75" customHeight="1" thickTop="1">
      <c r="B7" s="44" t="s">
        <v>28</v>
      </c>
      <c r="C7" s="36"/>
      <c r="D7" s="36"/>
      <c r="E7" s="36"/>
      <c r="F7" s="584" t="s">
        <v>7</v>
      </c>
      <c r="G7" s="584"/>
      <c r="H7" s="584"/>
      <c r="I7" s="584"/>
      <c r="K7" s="159"/>
      <c r="L7" s="159"/>
    </row>
    <row r="8" spans="1:15" ht="8.25" customHeight="1" thickBot="1">
      <c r="B8" s="36"/>
      <c r="C8" s="36"/>
      <c r="D8" s="36"/>
      <c r="E8" s="36"/>
      <c r="F8" s="37"/>
      <c r="G8" s="37"/>
      <c r="H8" s="37"/>
      <c r="I8" s="37"/>
    </row>
    <row r="9" spans="1:15" ht="41.25" customHeight="1" thickBot="1">
      <c r="B9" s="60" t="s">
        <v>0</v>
      </c>
      <c r="C9" s="61" t="s">
        <v>1</v>
      </c>
      <c r="D9" s="61" t="s">
        <v>31</v>
      </c>
      <c r="E9" s="62" t="s">
        <v>2</v>
      </c>
      <c r="F9" s="63" t="s">
        <v>3</v>
      </c>
      <c r="G9" s="64" t="s">
        <v>5</v>
      </c>
      <c r="H9" s="64" t="s">
        <v>4</v>
      </c>
      <c r="I9" s="65" t="s">
        <v>6</v>
      </c>
      <c r="K9" s="276" t="s">
        <v>48</v>
      </c>
      <c r="L9" s="276" t="s">
        <v>437</v>
      </c>
    </row>
    <row r="10" spans="1:15" s="48" customFormat="1" ht="17.25" customHeight="1">
      <c r="B10" s="49">
        <v>44652</v>
      </c>
      <c r="C10" s="101"/>
      <c r="D10" s="81"/>
      <c r="E10" s="102" t="s">
        <v>8</v>
      </c>
      <c r="F10" s="96"/>
      <c r="G10" s="103">
        <v>0</v>
      </c>
      <c r="H10" s="104">
        <v>0</v>
      </c>
      <c r="I10" s="52">
        <f>H6</f>
        <v>3123.9699999999939</v>
      </c>
      <c r="K10" s="122"/>
      <c r="L10" s="122"/>
    </row>
    <row r="11" spans="1:15" s="53" customFormat="1" ht="31.5" customHeight="1">
      <c r="A11" s="48"/>
      <c r="B11" s="49">
        <v>44652</v>
      </c>
      <c r="C11" s="136"/>
      <c r="D11" s="81" t="s">
        <v>54</v>
      </c>
      <c r="E11" s="82" t="s">
        <v>23</v>
      </c>
      <c r="F11" s="96" t="s">
        <v>298</v>
      </c>
      <c r="G11" s="46">
        <v>160.94999999999999</v>
      </c>
      <c r="H11" s="99">
        <v>0</v>
      </c>
      <c r="I11" s="52">
        <f>I10+G11-H11</f>
        <v>3284.9199999999937</v>
      </c>
      <c r="J11" s="48"/>
      <c r="K11" s="88"/>
      <c r="L11" s="309"/>
      <c r="M11" s="196"/>
      <c r="N11" s="204"/>
      <c r="O11" s="201"/>
    </row>
    <row r="12" spans="1:15" s="48" customFormat="1" ht="40.5" customHeight="1">
      <c r="B12" s="49">
        <v>44652</v>
      </c>
      <c r="C12" s="47" t="s">
        <v>657</v>
      </c>
      <c r="D12" s="81" t="s">
        <v>21</v>
      </c>
      <c r="E12" s="82" t="s">
        <v>654</v>
      </c>
      <c r="F12" s="96" t="s">
        <v>658</v>
      </c>
      <c r="G12" s="46">
        <v>0</v>
      </c>
      <c r="H12" s="26">
        <v>42</v>
      </c>
      <c r="I12" s="52">
        <f t="shared" ref="I12:I65" si="0">I11+G12-H12</f>
        <v>3242.9199999999937</v>
      </c>
      <c r="K12" s="122"/>
      <c r="L12" s="534"/>
    </row>
    <row r="13" spans="1:15" s="48" customFormat="1" ht="66" customHeight="1">
      <c r="B13" s="49">
        <v>44652</v>
      </c>
      <c r="C13" s="47" t="s">
        <v>659</v>
      </c>
      <c r="D13" s="18" t="s">
        <v>22</v>
      </c>
      <c r="E13" s="11" t="s">
        <v>653</v>
      </c>
      <c r="F13" s="92" t="s">
        <v>660</v>
      </c>
      <c r="G13" s="46">
        <v>0</v>
      </c>
      <c r="H13" s="26">
        <v>556.04</v>
      </c>
      <c r="I13" s="52">
        <f t="shared" si="0"/>
        <v>2686.8799999999937</v>
      </c>
      <c r="K13" s="122"/>
      <c r="L13" s="534">
        <v>4.96</v>
      </c>
    </row>
    <row r="14" spans="1:15" s="48" customFormat="1" ht="90.75" customHeight="1">
      <c r="B14" s="49">
        <v>44652</v>
      </c>
      <c r="C14" s="47" t="s">
        <v>661</v>
      </c>
      <c r="D14" s="81" t="s">
        <v>21</v>
      </c>
      <c r="E14" s="82" t="s">
        <v>662</v>
      </c>
      <c r="F14" s="96" t="s">
        <v>681</v>
      </c>
      <c r="G14" s="46">
        <v>0</v>
      </c>
      <c r="H14" s="26">
        <v>50</v>
      </c>
      <c r="I14" s="52">
        <f t="shared" si="0"/>
        <v>2636.8799999999937</v>
      </c>
      <c r="K14" s="122">
        <v>5.56</v>
      </c>
      <c r="L14" s="534"/>
    </row>
    <row r="15" spans="1:15" s="48" customFormat="1" ht="156" customHeight="1">
      <c r="B15" s="49">
        <v>44652</v>
      </c>
      <c r="C15" s="47" t="s">
        <v>663</v>
      </c>
      <c r="D15" s="81" t="s">
        <v>21</v>
      </c>
      <c r="E15" s="82" t="s">
        <v>664</v>
      </c>
      <c r="F15" s="96" t="s">
        <v>667</v>
      </c>
      <c r="G15" s="46">
        <v>0</v>
      </c>
      <c r="H15" s="26">
        <v>1438.36</v>
      </c>
      <c r="I15" s="52">
        <f t="shared" si="0"/>
        <v>1198.5199999999938</v>
      </c>
      <c r="K15" s="122"/>
      <c r="L15" s="534"/>
    </row>
    <row r="16" spans="1:15" s="48" customFormat="1" ht="42.75" customHeight="1">
      <c r="B16" s="49">
        <v>44652</v>
      </c>
      <c r="C16" s="47" t="s">
        <v>665</v>
      </c>
      <c r="D16" s="50" t="s">
        <v>21</v>
      </c>
      <c r="E16" s="82" t="s">
        <v>652</v>
      </c>
      <c r="F16" s="181" t="s">
        <v>666</v>
      </c>
      <c r="G16" s="46">
        <v>0</v>
      </c>
      <c r="H16" s="26">
        <v>90</v>
      </c>
      <c r="I16" s="52">
        <f t="shared" si="0"/>
        <v>1108.5199999999938</v>
      </c>
      <c r="K16" s="122"/>
      <c r="L16" s="534"/>
    </row>
    <row r="17" spans="1:15" s="48" customFormat="1" ht="42" customHeight="1">
      <c r="B17" s="49">
        <v>44652</v>
      </c>
      <c r="C17" s="47" t="s">
        <v>669</v>
      </c>
      <c r="D17" s="81" t="s">
        <v>21</v>
      </c>
      <c r="E17" s="82" t="s">
        <v>585</v>
      </c>
      <c r="F17" s="96" t="s">
        <v>670</v>
      </c>
      <c r="G17" s="46">
        <v>0</v>
      </c>
      <c r="H17" s="114">
        <v>675</v>
      </c>
      <c r="I17" s="52">
        <f t="shared" si="0"/>
        <v>433.51999999999384</v>
      </c>
      <c r="K17" s="122">
        <v>75</v>
      </c>
      <c r="L17" s="534"/>
    </row>
    <row r="18" spans="1:15" s="48" customFormat="1" ht="31.5" customHeight="1">
      <c r="B18" s="49">
        <v>44655</v>
      </c>
      <c r="C18" s="47"/>
      <c r="D18" s="81" t="s">
        <v>54</v>
      </c>
      <c r="E18" s="82" t="s">
        <v>23</v>
      </c>
      <c r="F18" s="96" t="s">
        <v>298</v>
      </c>
      <c r="G18" s="46">
        <v>499.93</v>
      </c>
      <c r="H18" s="26">
        <v>0</v>
      </c>
      <c r="I18" s="52">
        <f t="shared" si="0"/>
        <v>933.44999999999391</v>
      </c>
      <c r="K18" s="122"/>
      <c r="L18" s="534"/>
    </row>
    <row r="19" spans="1:15" s="48" customFormat="1" ht="52.5" customHeight="1">
      <c r="B19" s="49">
        <v>44655</v>
      </c>
      <c r="C19" s="47" t="s">
        <v>655</v>
      </c>
      <c r="D19" s="81" t="s">
        <v>21</v>
      </c>
      <c r="E19" s="82" t="s">
        <v>671</v>
      </c>
      <c r="F19" s="520" t="s">
        <v>678</v>
      </c>
      <c r="G19" s="46">
        <v>0</v>
      </c>
      <c r="H19" s="26">
        <v>90</v>
      </c>
      <c r="I19" s="52">
        <f t="shared" si="0"/>
        <v>843.44999999999391</v>
      </c>
      <c r="K19" s="122"/>
      <c r="L19" s="534"/>
    </row>
    <row r="20" spans="1:15" customFormat="1" ht="31.5" customHeight="1">
      <c r="A20" s="2"/>
      <c r="B20" s="135">
        <v>44656</v>
      </c>
      <c r="C20" s="136"/>
      <c r="D20" s="81" t="s">
        <v>54</v>
      </c>
      <c r="E20" s="82" t="s">
        <v>23</v>
      </c>
      <c r="F20" s="96" t="s">
        <v>298</v>
      </c>
      <c r="G20" s="46">
        <v>1172.8599999999999</v>
      </c>
      <c r="H20" s="26">
        <v>0</v>
      </c>
      <c r="I20" s="52">
        <f t="shared" si="0"/>
        <v>2016.3099999999938</v>
      </c>
      <c r="J20" s="2"/>
      <c r="K20" s="85"/>
      <c r="L20" s="550"/>
    </row>
    <row r="21" spans="1:15" customFormat="1" ht="30" customHeight="1">
      <c r="A21" s="2"/>
      <c r="B21" s="135">
        <v>44657</v>
      </c>
      <c r="C21" s="136"/>
      <c r="D21" s="81" t="s">
        <v>54</v>
      </c>
      <c r="E21" s="82" t="s">
        <v>23</v>
      </c>
      <c r="F21" s="96" t="s">
        <v>298</v>
      </c>
      <c r="G21" s="46">
        <v>1615.39</v>
      </c>
      <c r="H21" s="26">
        <v>0</v>
      </c>
      <c r="I21" s="52">
        <f t="shared" si="0"/>
        <v>3631.6999999999939</v>
      </c>
      <c r="J21" s="2"/>
      <c r="K21" s="85"/>
      <c r="L21" s="550"/>
    </row>
    <row r="22" spans="1:15" customFormat="1" ht="30" customHeight="1">
      <c r="A22" s="2"/>
      <c r="B22" s="135">
        <v>44657</v>
      </c>
      <c r="C22" s="136"/>
      <c r="D22" s="81" t="s">
        <v>54</v>
      </c>
      <c r="E22" s="82" t="s">
        <v>23</v>
      </c>
      <c r="F22" s="96" t="s">
        <v>860</v>
      </c>
      <c r="G22" s="46">
        <v>178.26</v>
      </c>
      <c r="H22" s="26">
        <v>0</v>
      </c>
      <c r="I22" s="52">
        <f t="shared" si="0"/>
        <v>3809.9599999999937</v>
      </c>
      <c r="J22" s="2"/>
      <c r="K22" s="85"/>
      <c r="L22" s="550"/>
    </row>
    <row r="23" spans="1:15" customFormat="1" ht="18.75" customHeight="1">
      <c r="A23" s="2"/>
      <c r="B23" s="135">
        <v>44657</v>
      </c>
      <c r="C23" s="136" t="s">
        <v>689</v>
      </c>
      <c r="D23" s="81"/>
      <c r="E23" s="82" t="s">
        <v>45</v>
      </c>
      <c r="F23" s="96"/>
      <c r="G23" s="46">
        <v>0</v>
      </c>
      <c r="H23" s="26">
        <v>0</v>
      </c>
      <c r="I23" s="52">
        <f t="shared" si="0"/>
        <v>3809.9599999999937</v>
      </c>
      <c r="J23" s="2"/>
      <c r="K23" s="85"/>
      <c r="L23" s="550"/>
    </row>
    <row r="24" spans="1:15" customFormat="1" ht="74.25" customHeight="1">
      <c r="A24" s="2"/>
      <c r="B24" s="135">
        <v>44657</v>
      </c>
      <c r="C24" s="136" t="s">
        <v>690</v>
      </c>
      <c r="D24" s="81" t="s">
        <v>21</v>
      </c>
      <c r="E24" s="82" t="s">
        <v>851</v>
      </c>
      <c r="F24" s="96" t="s">
        <v>852</v>
      </c>
      <c r="G24" s="46">
        <v>0</v>
      </c>
      <c r="H24" s="26">
        <v>88.47</v>
      </c>
      <c r="I24" s="52">
        <f t="shared" si="0"/>
        <v>3721.4899999999939</v>
      </c>
      <c r="J24" s="2"/>
      <c r="K24" s="85"/>
      <c r="L24" s="550"/>
    </row>
    <row r="25" spans="1:15" customFormat="1" ht="30" customHeight="1">
      <c r="A25" s="2"/>
      <c r="B25" s="135">
        <v>44658</v>
      </c>
      <c r="C25" s="136"/>
      <c r="D25" s="81" t="s">
        <v>54</v>
      </c>
      <c r="E25" s="82" t="s">
        <v>23</v>
      </c>
      <c r="F25" s="96" t="s">
        <v>298</v>
      </c>
      <c r="G25" s="46">
        <v>706.96</v>
      </c>
      <c r="H25" s="26">
        <v>0</v>
      </c>
      <c r="I25" s="52">
        <f t="shared" si="0"/>
        <v>4428.4499999999935</v>
      </c>
      <c r="J25" s="2"/>
      <c r="K25" s="85"/>
      <c r="L25" s="550"/>
    </row>
    <row r="26" spans="1:15" customFormat="1" ht="30" customHeight="1">
      <c r="A26" s="2"/>
      <c r="B26" s="135">
        <v>44659</v>
      </c>
      <c r="C26" s="136"/>
      <c r="D26" s="81" t="s">
        <v>54</v>
      </c>
      <c r="E26" s="82" t="s">
        <v>23</v>
      </c>
      <c r="F26" s="96" t="s">
        <v>298</v>
      </c>
      <c r="G26" s="46">
        <v>2499.7800000000002</v>
      </c>
      <c r="H26" s="26">
        <v>0</v>
      </c>
      <c r="I26" s="52">
        <f t="shared" si="0"/>
        <v>6928.2299999999941</v>
      </c>
      <c r="J26" s="2"/>
      <c r="K26" s="85"/>
      <c r="L26" s="550"/>
    </row>
    <row r="27" spans="1:15" customFormat="1" ht="21" customHeight="1">
      <c r="A27" s="2"/>
      <c r="B27" s="135">
        <v>44659</v>
      </c>
      <c r="C27" s="136" t="s">
        <v>691</v>
      </c>
      <c r="D27" s="81"/>
      <c r="E27" s="82" t="s">
        <v>45</v>
      </c>
      <c r="F27" s="96"/>
      <c r="G27" s="46">
        <v>0</v>
      </c>
      <c r="H27" s="26">
        <v>0</v>
      </c>
      <c r="I27" s="52">
        <f t="shared" si="0"/>
        <v>6928.2299999999941</v>
      </c>
      <c r="J27" s="2"/>
      <c r="K27" s="85"/>
      <c r="L27" s="550"/>
    </row>
    <row r="28" spans="1:15" s="53" customFormat="1" ht="52.5" customHeight="1">
      <c r="A28" s="48"/>
      <c r="B28" s="135">
        <v>44659</v>
      </c>
      <c r="C28" s="136" t="s">
        <v>696</v>
      </c>
      <c r="D28" s="18" t="s">
        <v>22</v>
      </c>
      <c r="E28" s="82" t="s">
        <v>542</v>
      </c>
      <c r="F28" s="181" t="s">
        <v>853</v>
      </c>
      <c r="G28" s="99">
        <v>0</v>
      </c>
      <c r="H28" s="99">
        <v>173.45</v>
      </c>
      <c r="I28" s="52">
        <f t="shared" si="0"/>
        <v>6754.7799999999943</v>
      </c>
      <c r="J28" s="48"/>
      <c r="K28" s="88"/>
      <c r="L28" s="309">
        <v>1.55</v>
      </c>
      <c r="M28" s="555"/>
      <c r="N28" s="204"/>
      <c r="O28" s="201"/>
    </row>
    <row r="29" spans="1:15" s="53" customFormat="1" ht="78" customHeight="1">
      <c r="A29" s="48"/>
      <c r="B29" s="556">
        <v>44659</v>
      </c>
      <c r="C29" s="136"/>
      <c r="D29" s="81" t="s">
        <v>60</v>
      </c>
      <c r="E29" s="82" t="s">
        <v>23</v>
      </c>
      <c r="F29" s="139" t="s">
        <v>693</v>
      </c>
      <c r="G29" s="114">
        <v>0</v>
      </c>
      <c r="H29" s="114">
        <v>560</v>
      </c>
      <c r="I29" s="52">
        <f t="shared" si="0"/>
        <v>6194.7799999999943</v>
      </c>
      <c r="J29" s="48"/>
      <c r="K29" s="88"/>
      <c r="L29" s="309"/>
      <c r="M29" s="196"/>
      <c r="N29" s="204"/>
      <c r="O29" s="201"/>
    </row>
    <row r="30" spans="1:15" s="53" customFormat="1" ht="67.5" customHeight="1">
      <c r="A30" s="48"/>
      <c r="B30" s="556">
        <v>44659</v>
      </c>
      <c r="C30" s="136" t="s">
        <v>695</v>
      </c>
      <c r="D30" s="81" t="s">
        <v>22</v>
      </c>
      <c r="E30" s="82" t="s">
        <v>701</v>
      </c>
      <c r="F30" s="139" t="s">
        <v>854</v>
      </c>
      <c r="G30" s="114">
        <v>0</v>
      </c>
      <c r="H30" s="114">
        <v>202.69</v>
      </c>
      <c r="I30" s="52">
        <f t="shared" si="0"/>
        <v>5992.0899999999947</v>
      </c>
      <c r="J30" s="48"/>
      <c r="K30" s="88"/>
      <c r="L30" s="309">
        <v>1.81</v>
      </c>
      <c r="M30" s="196"/>
      <c r="N30" s="204"/>
      <c r="O30" s="201"/>
    </row>
    <row r="31" spans="1:15" customFormat="1" ht="90.75" customHeight="1">
      <c r="A31" s="2"/>
      <c r="B31" s="49">
        <v>44664</v>
      </c>
      <c r="C31" s="47" t="s">
        <v>706</v>
      </c>
      <c r="D31" s="50" t="s">
        <v>22</v>
      </c>
      <c r="E31" s="82" t="s">
        <v>694</v>
      </c>
      <c r="F31" s="96" t="s">
        <v>697</v>
      </c>
      <c r="G31" s="51">
        <v>0</v>
      </c>
      <c r="H31" s="51">
        <v>980</v>
      </c>
      <c r="I31" s="52">
        <f t="shared" si="0"/>
        <v>5012.0899999999947</v>
      </c>
      <c r="J31" s="2"/>
      <c r="K31" s="86"/>
      <c r="L31" s="194"/>
      <c r="M31" s="203"/>
      <c r="N31" s="200"/>
    </row>
    <row r="32" spans="1:15" s="94" customFormat="1" ht="35.1" customHeight="1">
      <c r="B32" s="49">
        <v>44669</v>
      </c>
      <c r="C32" s="47" t="s">
        <v>60</v>
      </c>
      <c r="D32" s="147" t="s">
        <v>684</v>
      </c>
      <c r="E32" s="138" t="s">
        <v>685</v>
      </c>
      <c r="F32" s="139" t="s">
        <v>712</v>
      </c>
      <c r="G32" s="114">
        <v>0</v>
      </c>
      <c r="H32" s="114">
        <v>794.97</v>
      </c>
      <c r="I32" s="52">
        <f t="shared" si="0"/>
        <v>4217.1199999999944</v>
      </c>
      <c r="K32" s="554"/>
      <c r="L32" s="554"/>
    </row>
    <row r="33" spans="1:15" s="94" customFormat="1" ht="35.1" customHeight="1">
      <c r="B33" s="49">
        <v>44669</v>
      </c>
      <c r="C33" s="47" t="s">
        <v>60</v>
      </c>
      <c r="D33" s="147" t="s">
        <v>684</v>
      </c>
      <c r="E33" s="138" t="s">
        <v>686</v>
      </c>
      <c r="F33" s="139" t="s">
        <v>712</v>
      </c>
      <c r="G33" s="114">
        <v>0</v>
      </c>
      <c r="H33" s="114">
        <v>588.16999999999996</v>
      </c>
      <c r="I33" s="52">
        <f t="shared" si="0"/>
        <v>3628.9499999999944</v>
      </c>
      <c r="K33" s="554"/>
      <c r="L33" s="554"/>
    </row>
    <row r="34" spans="1:15" s="94" customFormat="1" ht="35.1" customHeight="1">
      <c r="B34" s="49">
        <v>44669</v>
      </c>
      <c r="C34" s="47" t="s">
        <v>60</v>
      </c>
      <c r="D34" s="147" t="s">
        <v>684</v>
      </c>
      <c r="E34" s="138" t="s">
        <v>685</v>
      </c>
      <c r="F34" s="139" t="s">
        <v>712</v>
      </c>
      <c r="G34" s="114">
        <v>0</v>
      </c>
      <c r="H34" s="114">
        <v>211.2</v>
      </c>
      <c r="I34" s="52">
        <f t="shared" si="0"/>
        <v>3417.7499999999945</v>
      </c>
      <c r="K34" s="554"/>
      <c r="L34" s="554"/>
    </row>
    <row r="35" spans="1:15" s="94" customFormat="1" ht="35.1" customHeight="1">
      <c r="B35" s="49">
        <v>44669</v>
      </c>
      <c r="C35" s="47" t="s">
        <v>60</v>
      </c>
      <c r="D35" s="147" t="s">
        <v>684</v>
      </c>
      <c r="E35" s="138" t="s">
        <v>686</v>
      </c>
      <c r="F35" s="139" t="s">
        <v>712</v>
      </c>
      <c r="G35" s="114">
        <v>0</v>
      </c>
      <c r="H35" s="114">
        <v>229.57</v>
      </c>
      <c r="I35" s="52">
        <f t="shared" si="0"/>
        <v>3188.1799999999944</v>
      </c>
      <c r="K35" s="554"/>
      <c r="L35" s="554"/>
    </row>
    <row r="36" spans="1:15" s="94" customFormat="1" ht="35.1" customHeight="1">
      <c r="B36" s="49">
        <v>44669</v>
      </c>
      <c r="C36" s="47" t="s">
        <v>60</v>
      </c>
      <c r="D36" s="147" t="s">
        <v>684</v>
      </c>
      <c r="E36" s="138" t="s">
        <v>687</v>
      </c>
      <c r="F36" s="139" t="s">
        <v>712</v>
      </c>
      <c r="G36" s="114">
        <v>0</v>
      </c>
      <c r="H36" s="114">
        <v>46.86</v>
      </c>
      <c r="I36" s="52">
        <f t="shared" si="0"/>
        <v>3141.3199999999943</v>
      </c>
      <c r="K36" s="554"/>
      <c r="L36" s="554"/>
    </row>
    <row r="37" spans="1:15" s="94" customFormat="1" ht="35.1" customHeight="1">
      <c r="B37" s="49">
        <v>44669</v>
      </c>
      <c r="C37" s="47" t="s">
        <v>60</v>
      </c>
      <c r="D37" s="147" t="s">
        <v>684</v>
      </c>
      <c r="E37" s="179" t="s">
        <v>688</v>
      </c>
      <c r="F37" s="139" t="s">
        <v>712</v>
      </c>
      <c r="G37" s="114">
        <v>0</v>
      </c>
      <c r="H37" s="114">
        <v>1109.3399999999999</v>
      </c>
      <c r="I37" s="52">
        <f t="shared" si="0"/>
        <v>2031.9799999999943</v>
      </c>
      <c r="K37" s="554"/>
      <c r="L37" s="554"/>
    </row>
    <row r="38" spans="1:15" s="94" customFormat="1" ht="35.1" customHeight="1">
      <c r="B38" s="49">
        <v>44669</v>
      </c>
      <c r="C38" s="47" t="s">
        <v>60</v>
      </c>
      <c r="D38" s="147" t="s">
        <v>684</v>
      </c>
      <c r="E38" s="179" t="s">
        <v>688</v>
      </c>
      <c r="F38" s="139" t="s">
        <v>712</v>
      </c>
      <c r="G38" s="114">
        <v>0</v>
      </c>
      <c r="H38" s="114">
        <v>337.95</v>
      </c>
      <c r="I38" s="52">
        <f t="shared" si="0"/>
        <v>1694.0299999999943</v>
      </c>
      <c r="K38" s="554"/>
      <c r="L38" s="554"/>
    </row>
    <row r="39" spans="1:15" customFormat="1" ht="30" customHeight="1">
      <c r="A39" s="2"/>
      <c r="B39" s="135">
        <v>44670</v>
      </c>
      <c r="C39" s="136"/>
      <c r="D39" s="81" t="s">
        <v>54</v>
      </c>
      <c r="E39" s="82" t="s">
        <v>23</v>
      </c>
      <c r="F39" s="96" t="s">
        <v>298</v>
      </c>
      <c r="G39" s="46">
        <v>2604.73</v>
      </c>
      <c r="H39" s="26">
        <v>0</v>
      </c>
      <c r="I39" s="52">
        <f t="shared" si="0"/>
        <v>4298.7599999999948</v>
      </c>
      <c r="J39" s="2"/>
      <c r="K39" s="85"/>
      <c r="L39" s="550"/>
    </row>
    <row r="40" spans="1:15" customFormat="1" ht="30" customHeight="1">
      <c r="A40" s="2"/>
      <c r="B40" s="135">
        <v>44671</v>
      </c>
      <c r="C40" s="136"/>
      <c r="D40" s="81" t="s">
        <v>54</v>
      </c>
      <c r="E40" s="82" t="s">
        <v>23</v>
      </c>
      <c r="F40" s="96" t="s">
        <v>298</v>
      </c>
      <c r="G40" s="46">
        <v>2974.01</v>
      </c>
      <c r="H40" s="26">
        <v>0</v>
      </c>
      <c r="I40" s="52">
        <f t="shared" si="0"/>
        <v>7272.769999999995</v>
      </c>
      <c r="J40" s="2"/>
      <c r="K40" s="85"/>
      <c r="L40" s="550"/>
    </row>
    <row r="41" spans="1:15" s="53" customFormat="1" ht="81" customHeight="1">
      <c r="A41" s="48"/>
      <c r="B41" s="556">
        <v>44671</v>
      </c>
      <c r="C41" s="518" t="s">
        <v>714</v>
      </c>
      <c r="D41" s="81" t="s">
        <v>22</v>
      </c>
      <c r="E41" s="82" t="s">
        <v>713</v>
      </c>
      <c r="F41" s="139" t="s">
        <v>855</v>
      </c>
      <c r="G41" s="114">
        <v>0</v>
      </c>
      <c r="H41" s="114">
        <v>95</v>
      </c>
      <c r="I41" s="52">
        <f t="shared" si="0"/>
        <v>7177.769999999995</v>
      </c>
      <c r="J41" s="48"/>
      <c r="K41" s="88"/>
      <c r="L41" s="309"/>
      <c r="M41" s="196"/>
      <c r="N41" s="204"/>
      <c r="O41" s="201"/>
    </row>
    <row r="42" spans="1:15" s="48" customFormat="1" ht="42" customHeight="1">
      <c r="B42" s="135">
        <v>44671</v>
      </c>
      <c r="C42" s="47" t="s">
        <v>719</v>
      </c>
      <c r="D42" s="81" t="s">
        <v>21</v>
      </c>
      <c r="E42" s="82" t="s">
        <v>721</v>
      </c>
      <c r="F42" s="96" t="s">
        <v>720</v>
      </c>
      <c r="G42" s="46">
        <v>0</v>
      </c>
      <c r="H42" s="114">
        <v>120</v>
      </c>
      <c r="I42" s="52">
        <f t="shared" si="0"/>
        <v>7057.769999999995</v>
      </c>
      <c r="K42" s="122">
        <v>13.33</v>
      </c>
    </row>
    <row r="43" spans="1:15" customFormat="1" ht="30" customHeight="1">
      <c r="A43" s="2"/>
      <c r="B43" s="135">
        <v>44672</v>
      </c>
      <c r="C43" s="136"/>
      <c r="D43" s="81" t="s">
        <v>54</v>
      </c>
      <c r="E43" s="82" t="s">
        <v>23</v>
      </c>
      <c r="F43" s="96" t="s">
        <v>298</v>
      </c>
      <c r="G43" s="46">
        <v>767.11</v>
      </c>
      <c r="H43" s="26">
        <v>0</v>
      </c>
      <c r="I43" s="52">
        <f t="shared" si="0"/>
        <v>7824.8799999999947</v>
      </c>
      <c r="J43" s="2"/>
      <c r="K43" s="85"/>
      <c r="L43" s="550"/>
    </row>
    <row r="44" spans="1:15" customFormat="1" ht="30" customHeight="1">
      <c r="A44" s="2"/>
      <c r="B44" s="135">
        <v>44673</v>
      </c>
      <c r="C44" s="136"/>
      <c r="D44" s="81" t="s">
        <v>54</v>
      </c>
      <c r="E44" s="82" t="s">
        <v>23</v>
      </c>
      <c r="F44" s="96" t="s">
        <v>298</v>
      </c>
      <c r="G44" s="46">
        <v>562.9</v>
      </c>
      <c r="H44" s="26">
        <v>0</v>
      </c>
      <c r="I44" s="52">
        <f t="shared" si="0"/>
        <v>8387.7799999999952</v>
      </c>
      <c r="J44" s="2"/>
      <c r="K44" s="85"/>
      <c r="L44" s="550"/>
    </row>
    <row r="45" spans="1:15" s="53" customFormat="1" ht="63.75" customHeight="1">
      <c r="A45" s="48"/>
      <c r="B45" s="135">
        <v>44673</v>
      </c>
      <c r="C45" s="523"/>
      <c r="D45" s="525" t="s">
        <v>60</v>
      </c>
      <c r="E45" s="25" t="s">
        <v>722</v>
      </c>
      <c r="F45" s="139" t="s">
        <v>762</v>
      </c>
      <c r="G45" s="51">
        <v>0</v>
      </c>
      <c r="H45" s="51">
        <v>949.21</v>
      </c>
      <c r="I45" s="52">
        <f t="shared" si="0"/>
        <v>7438.5699999999952</v>
      </c>
      <c r="J45" s="48"/>
      <c r="K45" s="88"/>
      <c r="L45" s="309"/>
      <c r="M45" s="196"/>
      <c r="N45" s="204"/>
      <c r="O45" s="201"/>
    </row>
    <row r="46" spans="1:15" ht="64.5" customHeight="1">
      <c r="B46" s="135">
        <v>44673</v>
      </c>
      <c r="C46" s="338"/>
      <c r="D46" s="17" t="s">
        <v>60</v>
      </c>
      <c r="E46" s="130" t="s">
        <v>23</v>
      </c>
      <c r="F46" s="480" t="s">
        <v>769</v>
      </c>
      <c r="G46" s="114">
        <v>0</v>
      </c>
      <c r="H46" s="184">
        <v>36.049999999999997</v>
      </c>
      <c r="I46" s="52">
        <f t="shared" si="0"/>
        <v>7402.519999999995</v>
      </c>
      <c r="K46" s="128"/>
      <c r="L46" s="2"/>
      <c r="M46" s="128"/>
      <c r="N46" s="84"/>
    </row>
    <row r="47" spans="1:15" s="53" customFormat="1" ht="78" customHeight="1">
      <c r="A47" s="48"/>
      <c r="B47" s="556">
        <v>44673</v>
      </c>
      <c r="C47" s="136"/>
      <c r="D47" s="81" t="s">
        <v>60</v>
      </c>
      <c r="E47" s="82" t="s">
        <v>23</v>
      </c>
      <c r="F47" s="139" t="s">
        <v>780</v>
      </c>
      <c r="G47" s="114">
        <v>0</v>
      </c>
      <c r="H47" s="114">
        <v>1080</v>
      </c>
      <c r="I47" s="52">
        <f t="shared" si="0"/>
        <v>6322.519999999995</v>
      </c>
      <c r="J47" s="48"/>
      <c r="K47" s="88"/>
      <c r="L47" s="309"/>
      <c r="M47" s="196"/>
      <c r="N47" s="204"/>
      <c r="O47" s="201"/>
    </row>
    <row r="48" spans="1:15" s="53" customFormat="1" ht="61.5" customHeight="1">
      <c r="A48" s="48"/>
      <c r="B48" s="556">
        <v>44673</v>
      </c>
      <c r="C48" s="136" t="s">
        <v>784</v>
      </c>
      <c r="D48" s="81" t="s">
        <v>21</v>
      </c>
      <c r="E48" s="82" t="s">
        <v>785</v>
      </c>
      <c r="F48" s="139" t="s">
        <v>856</v>
      </c>
      <c r="G48" s="114">
        <v>0</v>
      </c>
      <c r="H48" s="114">
        <v>200</v>
      </c>
      <c r="I48" s="52">
        <f t="shared" si="0"/>
        <v>6122.519999999995</v>
      </c>
      <c r="J48" s="48"/>
      <c r="K48" s="88">
        <v>22.22</v>
      </c>
      <c r="L48" s="309"/>
      <c r="M48" s="196"/>
      <c r="N48" s="204"/>
      <c r="O48" s="201"/>
    </row>
    <row r="49" spans="1:14" customFormat="1" ht="30" customHeight="1">
      <c r="A49" s="2"/>
      <c r="B49" s="135">
        <v>44676</v>
      </c>
      <c r="C49" s="136"/>
      <c r="D49" s="81" t="s">
        <v>54</v>
      </c>
      <c r="E49" s="82" t="s">
        <v>23</v>
      </c>
      <c r="F49" s="96" t="s">
        <v>298</v>
      </c>
      <c r="G49" s="46">
        <v>771.28</v>
      </c>
      <c r="H49" s="26">
        <v>0</v>
      </c>
      <c r="I49" s="52">
        <f t="shared" si="0"/>
        <v>6893.7999999999947</v>
      </c>
      <c r="J49" s="2"/>
      <c r="K49" s="85"/>
      <c r="L49" s="550"/>
    </row>
    <row r="50" spans="1:14" customFormat="1" ht="30" customHeight="1">
      <c r="A50" s="2"/>
      <c r="B50" s="135">
        <v>44677</v>
      </c>
      <c r="C50" s="136"/>
      <c r="D50" s="81" t="s">
        <v>54</v>
      </c>
      <c r="E50" s="82" t="s">
        <v>23</v>
      </c>
      <c r="F50" s="96" t="s">
        <v>298</v>
      </c>
      <c r="G50" s="46">
        <v>337.83</v>
      </c>
      <c r="H50" s="26">
        <v>0</v>
      </c>
      <c r="I50" s="52">
        <f t="shared" si="0"/>
        <v>7231.6299999999947</v>
      </c>
      <c r="J50" s="2"/>
      <c r="K50" s="85"/>
      <c r="L50" s="550"/>
    </row>
    <row r="51" spans="1:14" s="53" customFormat="1" ht="78.75" customHeight="1">
      <c r="A51" s="48"/>
      <c r="B51" s="49">
        <v>44677</v>
      </c>
      <c r="C51" s="47" t="s">
        <v>787</v>
      </c>
      <c r="D51" s="187" t="s">
        <v>22</v>
      </c>
      <c r="E51" s="138" t="s">
        <v>544</v>
      </c>
      <c r="F51" s="139" t="s">
        <v>786</v>
      </c>
      <c r="G51" s="99">
        <v>0</v>
      </c>
      <c r="H51" s="260">
        <v>2193.1</v>
      </c>
      <c r="I51" s="52">
        <f t="shared" si="0"/>
        <v>5038.5299999999952</v>
      </c>
      <c r="J51" s="48"/>
      <c r="K51" s="88"/>
      <c r="L51" s="196"/>
      <c r="M51" s="204"/>
      <c r="N51" s="201"/>
    </row>
    <row r="52" spans="1:14" customFormat="1" ht="30" customHeight="1">
      <c r="A52" s="2"/>
      <c r="B52" s="135">
        <v>44678</v>
      </c>
      <c r="C52" s="136"/>
      <c r="D52" s="81" t="s">
        <v>54</v>
      </c>
      <c r="E52" s="82" t="s">
        <v>23</v>
      </c>
      <c r="F52" s="96" t="s">
        <v>298</v>
      </c>
      <c r="G52" s="46">
        <v>718.82</v>
      </c>
      <c r="H52" s="26">
        <v>0</v>
      </c>
      <c r="I52" s="52">
        <f t="shared" si="0"/>
        <v>5757.3499999999949</v>
      </c>
      <c r="J52" s="2"/>
      <c r="K52" s="85"/>
      <c r="L52" s="550"/>
    </row>
    <row r="53" spans="1:14" s="48" customFormat="1" ht="117" customHeight="1">
      <c r="B53" s="49">
        <v>44678</v>
      </c>
      <c r="C53" s="47" t="s">
        <v>810</v>
      </c>
      <c r="D53" s="81" t="s">
        <v>21</v>
      </c>
      <c r="E53" s="82" t="s">
        <v>809</v>
      </c>
      <c r="F53" s="96" t="s">
        <v>811</v>
      </c>
      <c r="G53" s="46">
        <v>0</v>
      </c>
      <c r="H53" s="26">
        <v>166.67</v>
      </c>
      <c r="I53" s="52">
        <f t="shared" si="0"/>
        <v>5590.6799999999948</v>
      </c>
      <c r="K53" s="122"/>
      <c r="L53" s="122"/>
    </row>
    <row r="54" spans="1:14" s="48" customFormat="1" ht="117.75" customHeight="1">
      <c r="B54" s="49">
        <v>44678</v>
      </c>
      <c r="C54" s="47"/>
      <c r="D54" s="81" t="s">
        <v>54</v>
      </c>
      <c r="E54" s="82" t="s">
        <v>722</v>
      </c>
      <c r="F54" s="139" t="s">
        <v>822</v>
      </c>
      <c r="G54" s="46">
        <v>3416.27</v>
      </c>
      <c r="H54" s="26">
        <v>0</v>
      </c>
      <c r="I54" s="52">
        <f t="shared" si="0"/>
        <v>9006.9499999999953</v>
      </c>
      <c r="K54" s="122"/>
      <c r="L54" s="122"/>
    </row>
    <row r="55" spans="1:14" ht="39.75" customHeight="1">
      <c r="B55" s="135">
        <v>44678</v>
      </c>
      <c r="C55" s="47" t="s">
        <v>814</v>
      </c>
      <c r="D55" s="81" t="s">
        <v>684</v>
      </c>
      <c r="E55" s="82" t="s">
        <v>722</v>
      </c>
      <c r="F55" s="139" t="s">
        <v>723</v>
      </c>
      <c r="G55" s="26">
        <v>0</v>
      </c>
      <c r="H55" s="26">
        <v>7426.21</v>
      </c>
      <c r="I55" s="52">
        <f t="shared" si="0"/>
        <v>1580.7399999999952</v>
      </c>
      <c r="K55" s="128">
        <v>51.25</v>
      </c>
      <c r="L55" s="2"/>
      <c r="M55" s="84"/>
    </row>
    <row r="56" spans="1:14" s="48" customFormat="1" ht="93" customHeight="1">
      <c r="B56" s="49">
        <v>44678</v>
      </c>
      <c r="C56" s="47" t="s">
        <v>817</v>
      </c>
      <c r="D56" s="81" t="s">
        <v>21</v>
      </c>
      <c r="E56" s="82" t="s">
        <v>815</v>
      </c>
      <c r="F56" s="96" t="s">
        <v>816</v>
      </c>
      <c r="G56" s="46">
        <v>0</v>
      </c>
      <c r="H56" s="26">
        <v>40</v>
      </c>
      <c r="I56" s="52">
        <f t="shared" si="0"/>
        <v>1540.7399999999952</v>
      </c>
      <c r="K56" s="100"/>
    </row>
    <row r="57" spans="1:14" s="48" customFormat="1" ht="93" customHeight="1">
      <c r="B57" s="49">
        <v>44678</v>
      </c>
      <c r="C57" s="47" t="s">
        <v>818</v>
      </c>
      <c r="D57" s="81" t="s">
        <v>21</v>
      </c>
      <c r="E57" s="82" t="s">
        <v>819</v>
      </c>
      <c r="F57" s="96" t="s">
        <v>820</v>
      </c>
      <c r="G57" s="46">
        <v>0</v>
      </c>
      <c r="H57" s="26">
        <v>40</v>
      </c>
      <c r="I57" s="52">
        <f t="shared" si="0"/>
        <v>1500.7399999999952</v>
      </c>
      <c r="K57" s="100"/>
    </row>
    <row r="58" spans="1:14" customFormat="1" ht="30" customHeight="1">
      <c r="A58" s="2"/>
      <c r="B58" s="135">
        <v>44679</v>
      </c>
      <c r="C58" s="136"/>
      <c r="D58" s="81" t="s">
        <v>54</v>
      </c>
      <c r="E58" s="82" t="s">
        <v>23</v>
      </c>
      <c r="F58" s="96" t="s">
        <v>298</v>
      </c>
      <c r="G58" s="46">
        <v>411.79</v>
      </c>
      <c r="H58" s="26">
        <v>0</v>
      </c>
      <c r="I58" s="52">
        <f t="shared" si="0"/>
        <v>1912.5299999999952</v>
      </c>
      <c r="J58" s="2"/>
      <c r="K58" s="85"/>
      <c r="L58" s="550"/>
    </row>
    <row r="59" spans="1:14" s="53" customFormat="1" ht="41.25" customHeight="1">
      <c r="A59" s="48"/>
      <c r="B59" s="49">
        <v>44679</v>
      </c>
      <c r="C59" s="47" t="s">
        <v>823</v>
      </c>
      <c r="D59" s="81" t="s">
        <v>21</v>
      </c>
      <c r="E59" s="82" t="s">
        <v>724</v>
      </c>
      <c r="F59" s="96" t="s">
        <v>728</v>
      </c>
      <c r="G59" s="46">
        <v>0</v>
      </c>
      <c r="H59" s="114">
        <v>328.5</v>
      </c>
      <c r="I59" s="52">
        <f t="shared" si="0"/>
        <v>1584.0299999999952</v>
      </c>
      <c r="J59" s="48"/>
      <c r="K59" s="105">
        <v>36.5</v>
      </c>
      <c r="L59" s="492"/>
    </row>
    <row r="60" spans="1:14" s="53" customFormat="1" ht="42.75" customHeight="1">
      <c r="A60" s="48"/>
      <c r="B60" s="49">
        <v>44679</v>
      </c>
      <c r="C60" s="47" t="s">
        <v>397</v>
      </c>
      <c r="D60" s="81" t="s">
        <v>21</v>
      </c>
      <c r="E60" s="82" t="s">
        <v>725</v>
      </c>
      <c r="F60" s="91" t="s">
        <v>729</v>
      </c>
      <c r="G60" s="51">
        <v>0</v>
      </c>
      <c r="H60" s="51">
        <v>328.5</v>
      </c>
      <c r="I60" s="52">
        <f t="shared" si="0"/>
        <v>1255.5299999999952</v>
      </c>
      <c r="J60" s="48"/>
      <c r="K60" s="88">
        <v>36.5</v>
      </c>
      <c r="L60" s="196"/>
      <c r="M60" s="204"/>
      <c r="N60" s="201"/>
    </row>
    <row r="61" spans="1:14" s="53" customFormat="1" ht="52.5" customHeight="1">
      <c r="A61" s="48"/>
      <c r="B61" s="49">
        <v>44679</v>
      </c>
      <c r="C61" s="47" t="s">
        <v>824</v>
      </c>
      <c r="D61" s="81" t="s">
        <v>21</v>
      </c>
      <c r="E61" s="82" t="s">
        <v>726</v>
      </c>
      <c r="F61" s="96" t="s">
        <v>867</v>
      </c>
      <c r="G61" s="46">
        <v>0</v>
      </c>
      <c r="H61" s="114">
        <v>164.25</v>
      </c>
      <c r="I61" s="52">
        <f t="shared" si="0"/>
        <v>1091.2799999999952</v>
      </c>
      <c r="J61" s="48"/>
      <c r="K61" s="105">
        <v>18.25</v>
      </c>
      <c r="L61" s="492"/>
    </row>
    <row r="62" spans="1:14" s="53" customFormat="1" ht="52.5" customHeight="1">
      <c r="A62" s="48"/>
      <c r="B62" s="49">
        <v>44679</v>
      </c>
      <c r="C62" s="47" t="s">
        <v>825</v>
      </c>
      <c r="D62" s="81" t="s">
        <v>21</v>
      </c>
      <c r="E62" s="82" t="s">
        <v>727</v>
      </c>
      <c r="F62" s="96" t="s">
        <v>867</v>
      </c>
      <c r="G62" s="46">
        <v>0</v>
      </c>
      <c r="H62" s="114">
        <v>164.25</v>
      </c>
      <c r="I62" s="52">
        <f t="shared" si="0"/>
        <v>927.0299999999952</v>
      </c>
      <c r="J62" s="48"/>
      <c r="K62" s="105">
        <v>18.25</v>
      </c>
      <c r="L62" s="492"/>
    </row>
    <row r="63" spans="1:14" customFormat="1" ht="30" customHeight="1">
      <c r="A63" s="2"/>
      <c r="B63" s="135">
        <v>44680</v>
      </c>
      <c r="C63" s="136"/>
      <c r="D63" s="81" t="s">
        <v>54</v>
      </c>
      <c r="E63" s="82" t="s">
        <v>23</v>
      </c>
      <c r="F63" s="96" t="s">
        <v>298</v>
      </c>
      <c r="G63" s="46">
        <v>390.53</v>
      </c>
      <c r="H63" s="26">
        <v>0</v>
      </c>
      <c r="I63" s="52">
        <f t="shared" si="0"/>
        <v>1317.5599999999952</v>
      </c>
      <c r="J63" s="2"/>
      <c r="K63" s="85"/>
      <c r="L63" s="550"/>
    </row>
    <row r="64" spans="1:14" s="48" customFormat="1" ht="40.5" customHeight="1">
      <c r="B64" s="49">
        <v>44680</v>
      </c>
      <c r="C64" s="47" t="s">
        <v>845</v>
      </c>
      <c r="D64" s="81" t="s">
        <v>21</v>
      </c>
      <c r="E64" s="82" t="s">
        <v>735</v>
      </c>
      <c r="F64" s="96" t="s">
        <v>737</v>
      </c>
      <c r="G64" s="46">
        <v>0</v>
      </c>
      <c r="H64" s="26">
        <v>700</v>
      </c>
      <c r="I64" s="52">
        <f t="shared" si="0"/>
        <v>617.55999999999517</v>
      </c>
      <c r="K64" s="122"/>
      <c r="L64" s="122"/>
    </row>
    <row r="65" spans="1:16" s="48" customFormat="1" ht="42" customHeight="1" thickBot="1">
      <c r="B65" s="49">
        <v>44680</v>
      </c>
      <c r="C65" s="47" t="s">
        <v>846</v>
      </c>
      <c r="D65" s="81" t="s">
        <v>21</v>
      </c>
      <c r="E65" s="82" t="s">
        <v>585</v>
      </c>
      <c r="F65" s="96" t="s">
        <v>756</v>
      </c>
      <c r="G65" s="46">
        <v>0</v>
      </c>
      <c r="H65" s="114">
        <v>675</v>
      </c>
      <c r="I65" s="52">
        <f t="shared" si="0"/>
        <v>-57.440000000004829</v>
      </c>
      <c r="K65" s="122">
        <v>75</v>
      </c>
      <c r="L65" s="534"/>
    </row>
    <row r="66" spans="1:16" customFormat="1" ht="30" hidden="1" customHeight="1">
      <c r="A66" s="2"/>
      <c r="B66" s="135"/>
      <c r="C66" s="136"/>
      <c r="D66" s="81"/>
      <c r="E66" s="82"/>
      <c r="F66" s="131"/>
      <c r="G66" s="502"/>
      <c r="H66" s="26"/>
      <c r="I66" s="52">
        <f t="shared" ref="I66:I67" si="1">I65+G66-H66</f>
        <v>-57.440000000004829</v>
      </c>
      <c r="J66" s="2"/>
      <c r="K66" s="85"/>
      <c r="L66" s="550"/>
    </row>
    <row r="67" spans="1:16" customFormat="1" ht="30" hidden="1" customHeight="1" thickBot="1">
      <c r="A67" s="2"/>
      <c r="B67" s="135"/>
      <c r="C67" s="136"/>
      <c r="D67" s="81"/>
      <c r="E67" s="82"/>
      <c r="F67" s="131"/>
      <c r="G67" s="502"/>
      <c r="H67" s="26"/>
      <c r="I67" s="52">
        <f t="shared" si="1"/>
        <v>-57.440000000004829</v>
      </c>
      <c r="J67" s="2"/>
      <c r="K67" s="85"/>
      <c r="L67" s="550"/>
    </row>
    <row r="68" spans="1:16" s="53" customFormat="1" ht="31.5" hidden="1" customHeight="1">
      <c r="A68" s="48"/>
      <c r="B68" s="49"/>
      <c r="C68" s="136"/>
      <c r="D68" s="81"/>
      <c r="E68" s="82"/>
      <c r="F68" s="96"/>
      <c r="G68" s="46"/>
      <c r="H68" s="99"/>
      <c r="I68" s="52">
        <f t="shared" ref="I68:I69" si="2">I67+G68-H68</f>
        <v>-57.440000000004829</v>
      </c>
      <c r="J68" s="48"/>
      <c r="K68" s="88"/>
      <c r="L68" s="309"/>
      <c r="M68" s="196"/>
      <c r="N68" s="204"/>
      <c r="O68" s="201"/>
    </row>
    <row r="69" spans="1:16" s="53" customFormat="1" ht="35.1" hidden="1" customHeight="1" thickBot="1">
      <c r="A69" s="48"/>
      <c r="B69" s="135"/>
      <c r="C69" s="136"/>
      <c r="D69" s="18"/>
      <c r="E69" s="82"/>
      <c r="F69" s="181"/>
      <c r="G69" s="99"/>
      <c r="H69" s="99"/>
      <c r="I69" s="52">
        <f t="shared" si="2"/>
        <v>-57.440000000004829</v>
      </c>
      <c r="J69" s="48"/>
      <c r="K69" s="88"/>
      <c r="L69" s="309"/>
      <c r="M69" s="196"/>
      <c r="N69" s="204"/>
      <c r="O69" s="201"/>
    </row>
    <row r="70" spans="1:16" ht="27" customHeight="1" thickBot="1">
      <c r="B70" s="575" t="s">
        <v>11</v>
      </c>
      <c r="C70" s="575"/>
      <c r="D70" s="575"/>
      <c r="E70" s="575"/>
      <c r="F70" s="575"/>
      <c r="G70" s="80">
        <f>SUM(G11:G67)</f>
        <v>19789.400000000001</v>
      </c>
      <c r="H70" s="80">
        <f>SUM(H11:H67)</f>
        <v>22970.809999999998</v>
      </c>
      <c r="I70" s="80">
        <f>I67</f>
        <v>-57.440000000004829</v>
      </c>
      <c r="K70" s="160">
        <f>SUM(K11:K69)</f>
        <v>351.86</v>
      </c>
      <c r="L70" s="551">
        <f>SUM(L11:L69)</f>
        <v>8.32</v>
      </c>
      <c r="P70" s="32"/>
    </row>
    <row r="71" spans="1:16" ht="16.5" customHeight="1">
      <c r="B71" s="474"/>
      <c r="C71" s="474"/>
      <c r="D71" s="474"/>
      <c r="E71" s="474"/>
      <c r="F71" s="474"/>
      <c r="G71" s="475"/>
      <c r="H71" s="475"/>
      <c r="I71" s="475"/>
      <c r="J71" s="48"/>
      <c r="K71" s="476"/>
      <c r="L71" s="476"/>
      <c r="P71" s="32"/>
    </row>
    <row r="72" spans="1:16" s="473" customFormat="1" ht="52.5" customHeight="1">
      <c r="A72" s="8"/>
      <c r="B72" s="8"/>
      <c r="C72" s="8"/>
      <c r="D72" s="8" t="s">
        <v>592</v>
      </c>
      <c r="E72" s="8"/>
      <c r="F72" s="8"/>
      <c r="G72" s="8" t="s">
        <v>593</v>
      </c>
      <c r="H72" s="8"/>
      <c r="I72" s="8"/>
      <c r="J72" s="8"/>
      <c r="K72" s="471"/>
      <c r="L72" s="471"/>
      <c r="M72" s="472"/>
    </row>
    <row r="73" spans="1:16" s="194" customFormat="1" ht="16.5" customHeight="1">
      <c r="A73" s="470"/>
      <c r="B73" s="470"/>
      <c r="C73" s="470"/>
      <c r="D73" s="470" t="s">
        <v>589</v>
      </c>
      <c r="E73" s="470"/>
      <c r="F73" s="470"/>
      <c r="G73" s="470" t="s">
        <v>103</v>
      </c>
      <c r="H73" s="470"/>
      <c r="I73" s="470"/>
      <c r="J73" s="470"/>
      <c r="K73" s="403"/>
      <c r="L73" s="403"/>
      <c r="M73" s="408"/>
    </row>
    <row r="74" spans="1:16" customFormat="1" ht="16.5" customHeight="1">
      <c r="A74" s="7"/>
      <c r="B74" s="7"/>
      <c r="C74" s="7"/>
      <c r="D74" s="7" t="s">
        <v>591</v>
      </c>
      <c r="E74" s="7"/>
      <c r="F74" s="7"/>
      <c r="G74" s="7" t="s">
        <v>590</v>
      </c>
      <c r="H74" s="7"/>
      <c r="I74" s="7"/>
      <c r="J74" s="7"/>
      <c r="K74" s="403"/>
      <c r="L74" s="403"/>
      <c r="M74" s="408"/>
    </row>
    <row r="75" spans="1:16" ht="39" customHeight="1">
      <c r="B75" s="5"/>
      <c r="C75" s="5"/>
      <c r="D75" s="5"/>
      <c r="E75" s="5"/>
      <c r="F75" s="5"/>
      <c r="G75" s="5"/>
      <c r="H75" s="5"/>
      <c r="I75" s="5"/>
      <c r="K75" s="161"/>
      <c r="L75" s="161"/>
    </row>
    <row r="76" spans="1:16" ht="36.75" customHeight="1">
      <c r="B76" s="582"/>
      <c r="C76" s="582"/>
      <c r="D76" s="582"/>
      <c r="E76" s="582"/>
      <c r="F76" s="20"/>
      <c r="G76" s="20"/>
      <c r="H76" s="20"/>
      <c r="I76" s="20"/>
      <c r="K76" s="161"/>
      <c r="L76" s="161"/>
      <c r="M76" s="32"/>
      <c r="N76" s="32"/>
    </row>
    <row r="77" spans="1:16" ht="43.5" customHeight="1">
      <c r="I77" s="32"/>
      <c r="K77" s="375">
        <f>+G70-12000-1811.56</f>
        <v>5977.840000000002</v>
      </c>
      <c r="L77" s="375">
        <f>+H70-12000-1811.56</f>
        <v>9159.2499999999982</v>
      </c>
      <c r="N77" s="32"/>
    </row>
  </sheetData>
  <mergeCells count="9">
    <mergeCell ref="B2:I2"/>
    <mergeCell ref="B76:E76"/>
    <mergeCell ref="B70:F70"/>
    <mergeCell ref="G5:I5"/>
    <mergeCell ref="F7:I7"/>
    <mergeCell ref="F6:G6"/>
    <mergeCell ref="H6:I6"/>
    <mergeCell ref="B3:I3"/>
    <mergeCell ref="B4:I4"/>
  </mergeCells>
  <printOptions horizontalCentered="1"/>
  <pageMargins left="0.59055118110236227" right="0.23622047244094491" top="0.23622047244094491" bottom="0.19685039370078741" header="0.23622047244094491" footer="0.23622047244094491"/>
  <pageSetup scale="90" orientation="portrait" horizontalDpi="4294967294" verticalDpi="4294967294"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6" tint="-0.499984740745262"/>
  </sheetPr>
  <dimension ref="A1:L24"/>
  <sheetViews>
    <sheetView zoomScale="170" zoomScaleNormal="170" zoomScaleSheetLayoutView="170" workbookViewId="0">
      <selection activeCell="F9" sqref="F9"/>
    </sheetView>
  </sheetViews>
  <sheetFormatPr baseColWidth="10" defaultRowHeight="18"/>
  <cols>
    <col min="1" max="1" width="0.140625" style="7" customWidth="1"/>
    <col min="2" max="2" width="9" style="7" customWidth="1"/>
    <col min="3" max="3" width="4.7109375" style="7" customWidth="1"/>
    <col min="4" max="4" width="5.85546875" style="7" customWidth="1"/>
    <col min="5" max="5" width="16.7109375" style="7" customWidth="1"/>
    <col min="6" max="6" width="34.7109375" style="7" customWidth="1"/>
    <col min="7" max="8" width="11.28515625" style="7" customWidth="1"/>
    <col min="9" max="9" width="11.5703125" style="7" customWidth="1"/>
    <col min="10" max="10" width="1.140625" style="7" customWidth="1"/>
    <col min="11" max="11" width="17" style="207" bestFit="1" customWidth="1"/>
    <col min="12" max="16384" width="11.42578125" style="7"/>
  </cols>
  <sheetData>
    <row r="1" spans="1:12" ht="6.75" customHeight="1"/>
    <row r="2" spans="1:12" ht="30">
      <c r="B2" s="576" t="s">
        <v>9</v>
      </c>
      <c r="C2" s="576"/>
      <c r="D2" s="576"/>
      <c r="E2" s="576"/>
      <c r="F2" s="576"/>
      <c r="G2" s="576"/>
      <c r="H2" s="576"/>
      <c r="I2" s="576"/>
    </row>
    <row r="3" spans="1:12" ht="26.25">
      <c r="B3" s="577" t="s">
        <v>24</v>
      </c>
      <c r="C3" s="577"/>
      <c r="D3" s="577"/>
      <c r="E3" s="577"/>
      <c r="F3" s="577"/>
      <c r="G3" s="577"/>
      <c r="H3" s="577"/>
      <c r="I3" s="577"/>
    </row>
    <row r="4" spans="1:12" ht="27.75">
      <c r="B4" s="578" t="s">
        <v>656</v>
      </c>
      <c r="C4" s="578"/>
      <c r="D4" s="578"/>
      <c r="E4" s="578"/>
      <c r="F4" s="578"/>
      <c r="G4" s="578"/>
      <c r="H4" s="578"/>
      <c r="I4" s="578"/>
      <c r="K4" s="208"/>
    </row>
    <row r="5" spans="1:12" ht="24.95" customHeight="1">
      <c r="B5" s="38" t="s">
        <v>26</v>
      </c>
      <c r="C5" s="33"/>
      <c r="D5" s="34"/>
      <c r="E5" s="35"/>
      <c r="F5" s="36"/>
      <c r="G5" s="583" t="s">
        <v>29</v>
      </c>
      <c r="H5" s="583"/>
      <c r="I5" s="583"/>
    </row>
    <row r="6" spans="1:12" ht="20.100000000000001" customHeight="1" thickBot="1">
      <c r="B6" s="45" t="s">
        <v>33</v>
      </c>
      <c r="C6" s="33"/>
      <c r="D6" s="43" t="s">
        <v>36</v>
      </c>
      <c r="F6" s="585" t="s">
        <v>8</v>
      </c>
      <c r="G6" s="585"/>
      <c r="H6" s="581">
        <v>304.12</v>
      </c>
      <c r="I6" s="581"/>
      <c r="K6" s="209">
        <v>1633.1500000000017</v>
      </c>
    </row>
    <row r="7" spans="1:12" ht="19.5" customHeight="1" thickTop="1">
      <c r="B7" s="44" t="s">
        <v>28</v>
      </c>
      <c r="C7" s="36"/>
      <c r="D7" s="36"/>
      <c r="E7" s="36"/>
      <c r="F7" s="587" t="s">
        <v>7</v>
      </c>
      <c r="G7" s="587"/>
      <c r="H7" s="587"/>
      <c r="I7" s="587"/>
    </row>
    <row r="8" spans="1:12" ht="3.75" customHeight="1" thickBot="1">
      <c r="B8" s="3"/>
      <c r="C8" s="3"/>
      <c r="D8" s="3"/>
      <c r="E8" s="3"/>
      <c r="F8" s="6"/>
      <c r="G8" s="6"/>
      <c r="H8" s="6"/>
      <c r="I8" s="6"/>
    </row>
    <row r="9" spans="1:12" ht="46.5" customHeight="1" thickBot="1">
      <c r="B9" s="60" t="s">
        <v>0</v>
      </c>
      <c r="C9" s="66" t="s">
        <v>1</v>
      </c>
      <c r="D9" s="61" t="s">
        <v>31</v>
      </c>
      <c r="E9" s="67" t="s">
        <v>2</v>
      </c>
      <c r="F9" s="63" t="s">
        <v>3</v>
      </c>
      <c r="G9" s="64" t="s">
        <v>5</v>
      </c>
      <c r="H9" s="64" t="s">
        <v>4</v>
      </c>
      <c r="I9" s="65" t="s">
        <v>6</v>
      </c>
      <c r="K9" s="210" t="s">
        <v>47</v>
      </c>
    </row>
    <row r="10" spans="1:12" ht="20.100000000000001" customHeight="1" thickBot="1">
      <c r="B10" s="9">
        <v>44652</v>
      </c>
      <c r="C10" s="16"/>
      <c r="D10" s="17"/>
      <c r="E10" s="10" t="s">
        <v>8</v>
      </c>
      <c r="F10" s="98"/>
      <c r="G10" s="12">
        <v>0</v>
      </c>
      <c r="H10" s="12">
        <v>0</v>
      </c>
      <c r="I10" s="13">
        <f>H6+G10-H10</f>
        <v>304.12</v>
      </c>
    </row>
    <row r="11" spans="1:12" s="94" customFormat="1" ht="33" hidden="1" customHeight="1">
      <c r="B11" s="135"/>
      <c r="C11" s="136"/>
      <c r="D11" s="147"/>
      <c r="E11" s="130"/>
      <c r="F11" s="181"/>
      <c r="G11" s="140"/>
      <c r="H11" s="114"/>
      <c r="I11" s="13">
        <f>I10+G11-H11</f>
        <v>304.12</v>
      </c>
      <c r="K11" s="211"/>
    </row>
    <row r="12" spans="1:12" s="134" customFormat="1" ht="114" hidden="1" customHeight="1" thickBot="1">
      <c r="B12" s="49"/>
      <c r="C12" s="136"/>
      <c r="D12" s="136"/>
      <c r="E12" s="130"/>
      <c r="F12" s="139"/>
      <c r="G12" s="140"/>
      <c r="H12" s="114"/>
      <c r="I12" s="13">
        <f t="shared" ref="I12" si="0">I11+G12-H12</f>
        <v>304.12</v>
      </c>
      <c r="K12" s="122"/>
      <c r="L12" s="415"/>
    </row>
    <row r="13" spans="1:12" ht="23.25" customHeight="1" thickBot="1">
      <c r="B13" s="588" t="s">
        <v>11</v>
      </c>
      <c r="C13" s="589"/>
      <c r="D13" s="589"/>
      <c r="E13" s="589"/>
      <c r="F13" s="590"/>
      <c r="G13" s="80">
        <f>SUM(G10:G12)</f>
        <v>0</v>
      </c>
      <c r="H13" s="80">
        <f>SUM(H10:H12)</f>
        <v>0</v>
      </c>
      <c r="I13" s="80">
        <f>I12</f>
        <v>304.12</v>
      </c>
      <c r="K13" s="212">
        <f>SUM(K10:K12)</f>
        <v>0</v>
      </c>
    </row>
    <row r="14" spans="1:12" ht="16.5" customHeight="1">
      <c r="H14" s="23"/>
      <c r="K14" s="86"/>
    </row>
    <row r="15" spans="1:12" s="473" customFormat="1" ht="52.5" customHeight="1">
      <c r="A15" s="8"/>
      <c r="B15" s="8"/>
      <c r="C15" s="8"/>
      <c r="D15" s="8" t="s">
        <v>592</v>
      </c>
      <c r="E15" s="8"/>
      <c r="F15" s="8"/>
      <c r="G15" s="8" t="s">
        <v>593</v>
      </c>
      <c r="H15" s="8"/>
      <c r="I15" s="8"/>
      <c r="J15" s="8"/>
      <c r="K15" s="471"/>
      <c r="L15" s="472"/>
    </row>
    <row r="16" spans="1:12" s="194" customFormat="1" ht="16.5" customHeight="1">
      <c r="A16" s="470"/>
      <c r="B16" s="470"/>
      <c r="C16" s="470"/>
      <c r="D16" s="470" t="s">
        <v>589</v>
      </c>
      <c r="E16" s="470"/>
      <c r="F16" s="470"/>
      <c r="G16" s="470" t="s">
        <v>103</v>
      </c>
      <c r="H16" s="470"/>
      <c r="I16" s="470"/>
      <c r="J16" s="470"/>
      <c r="K16" s="403"/>
      <c r="L16" s="408"/>
    </row>
    <row r="17" spans="1:12" customFormat="1" ht="16.5" customHeight="1">
      <c r="A17" s="7"/>
      <c r="B17" s="7"/>
      <c r="C17" s="7"/>
      <c r="D17" s="7" t="s">
        <v>591</v>
      </c>
      <c r="E17" s="7"/>
      <c r="F17" s="7"/>
      <c r="G17" s="7" t="s">
        <v>590</v>
      </c>
      <c r="H17" s="7"/>
      <c r="I17" s="7"/>
      <c r="J17" s="7"/>
      <c r="K17" s="403"/>
      <c r="L17" s="408"/>
    </row>
    <row r="18" spans="1:12">
      <c r="K18" s="86"/>
    </row>
    <row r="19" spans="1:12" ht="54.75" customHeight="1">
      <c r="K19" s="86"/>
    </row>
    <row r="20" spans="1:12">
      <c r="G20" s="20"/>
      <c r="H20" s="20"/>
      <c r="I20" s="20"/>
      <c r="K20" s="86"/>
    </row>
    <row r="21" spans="1:12">
      <c r="B21" s="20"/>
      <c r="C21" s="20"/>
      <c r="D21" s="20"/>
      <c r="E21" s="20"/>
    </row>
    <row r="23" spans="1:12" s="84" customFormat="1">
      <c r="K23" s="86"/>
    </row>
    <row r="24" spans="1:12" s="84" customFormat="1">
      <c r="K24" s="86"/>
    </row>
  </sheetData>
  <mergeCells count="8">
    <mergeCell ref="F7:I7"/>
    <mergeCell ref="B13:F13"/>
    <mergeCell ref="B2:I2"/>
    <mergeCell ref="B3:I3"/>
    <mergeCell ref="B4:I4"/>
    <mergeCell ref="G5:I5"/>
    <mergeCell ref="F6:G6"/>
    <mergeCell ref="H6:I6"/>
  </mergeCells>
  <printOptions horizontalCentered="1"/>
  <pageMargins left="0.55118110236220474" right="0.19685039370078741" top="0.6692913385826772" bottom="0.19685039370078741" header="0.31496062992125984" footer="0.19685039370078741"/>
  <pageSetup scale="93" orientation="portrait" horizontalDpi="4294967294" verticalDpi="429496729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57</vt:i4>
      </vt:variant>
      <vt:variant>
        <vt:lpstr>Rangos con nombre</vt:lpstr>
      </vt:variant>
      <vt:variant>
        <vt:i4>54</vt:i4>
      </vt:variant>
    </vt:vector>
  </HeadingPairs>
  <TitlesOfParts>
    <vt:vector size="111" baseType="lpstr">
      <vt:lpstr>Hoja2</vt:lpstr>
      <vt:lpstr>PAGO ISSS</vt:lpstr>
      <vt:lpstr>Hoja1 (2)</vt:lpstr>
      <vt:lpstr>CUENTAS PENDIENTES</vt:lpstr>
      <vt:lpstr>Hoja1</vt:lpstr>
      <vt:lpstr>PAGO EEO</vt:lpstr>
      <vt:lpstr>FONDOS PROPIOS BFA</vt:lpstr>
      <vt:lpstr>Fondos Propios</vt:lpstr>
      <vt:lpstr>Fodes 25%</vt:lpstr>
      <vt:lpstr>Fodes 75%</vt:lpstr>
      <vt:lpstr>FODES TRANSFERENCIAS.</vt:lpstr>
      <vt:lpstr>FODES INVERSION 2%</vt:lpstr>
      <vt:lpstr>FODES INVERSION (75%)</vt:lpstr>
      <vt:lpstr>FODES FUNCIONAMIENTO (25%)</vt:lpstr>
      <vt:lpstr>FONDOS EMERGENCIA</vt:lpstr>
      <vt:lpstr>RECONST. "AMANDA"</vt:lpstr>
      <vt:lpstr>Cultura y Deporte</vt:lpstr>
      <vt:lpstr>Retenciones Renta</vt:lpstr>
      <vt:lpstr>Const. Viviendas</vt:lpstr>
      <vt:lpstr>La Ceiba B° San Rafael</vt:lpstr>
      <vt:lpstr>FONDOS RETRO. MPAL</vt:lpstr>
      <vt:lpstr>FONDOS 5% FIESTA PATRONALES</vt:lpstr>
      <vt:lpstr>CONST. DE CONTENEDORES</vt:lpstr>
      <vt:lpstr>EMPRESTITO</vt:lpstr>
      <vt:lpstr>Mejoras S.deAgua</vt:lpstr>
      <vt:lpstr>85Q 3356 CORRIENTE</vt:lpstr>
      <vt:lpstr>85N 3364 CORRIENTE</vt:lpstr>
      <vt:lpstr>13818-PAPSES-AHORRO</vt:lpstr>
      <vt:lpstr>4204-AT EEP-CORRIENTE</vt:lpstr>
      <vt:lpstr>4263-ESP  EEP-CORRIENTE</vt:lpstr>
      <vt:lpstr>DISTRIBUCION FODES MAYO.2020</vt:lpstr>
      <vt:lpstr>DETALLE DE CHAPEO</vt:lpstr>
      <vt:lpstr>REPARAC. DE URGENCIA 2021</vt:lpstr>
      <vt:lpstr>FOM. ACT. AGROPECUARIA 2021</vt:lpstr>
      <vt:lpstr>PROG. DE BECAS 2021</vt:lpstr>
      <vt:lpstr>DECORACIONES NAVIDEÑAS 2021</vt:lpstr>
      <vt:lpstr>RETENCION IVA 1%</vt:lpstr>
      <vt:lpstr>FODES 25% HIPOTECARIO</vt:lpstr>
      <vt:lpstr>FODES 75% HIPOTECARIO</vt:lpstr>
      <vt:lpstr>Hoja3</vt:lpstr>
      <vt:lpstr>FODES 2%</vt:lpstr>
      <vt:lpstr>FONDOS AJENOS-RENTA</vt:lpstr>
      <vt:lpstr>EMERG. COVID-19</vt:lpstr>
      <vt:lpstr>RESUMEN INGRESOS - EGRESOS</vt:lpstr>
      <vt:lpstr>DISPONIBILIDAD</vt:lpstr>
      <vt:lpstr>CONC. DE CALLE LA LOMA</vt:lpstr>
      <vt:lpstr>EMPRESTITO (2)</vt:lpstr>
      <vt:lpstr>FONDOS PARA EJECUTAR PROYECTOS</vt:lpstr>
      <vt:lpstr>CONST.CALLE SECTOR LOS ARG.</vt:lpstr>
      <vt:lpstr>CONST.CALLE COL NUEVA PUEBLO V</vt:lpstr>
      <vt:lpstr>CONST. DE ADOQ. EN INTERCECCION</vt:lpstr>
      <vt:lpstr>HOJA DE SAL, GUAQ. Y CHARAMO A.</vt:lpstr>
      <vt:lpstr>MEZCLA ASFALTICA</vt:lpstr>
      <vt:lpstr>READECUACION DE OFICINAS</vt:lpstr>
      <vt:lpstr>MEJ. Y CONST. DE VIVIENDAS</vt:lpstr>
      <vt:lpstr>CAIMITO, MENDEZ Y LAS HUERTAS</vt:lpstr>
      <vt:lpstr>CONST. DE MURO DE MP</vt:lpstr>
      <vt:lpstr>'13818-PAPSES-AHORRO'!Área_de_impresión</vt:lpstr>
      <vt:lpstr>'4204-AT EEP-CORRIENTE'!Área_de_impresión</vt:lpstr>
      <vt:lpstr>'4263-ESP  EEP-CORRIENTE'!Área_de_impresión</vt:lpstr>
      <vt:lpstr>'85N 3364 CORRIENTE'!Área_de_impresión</vt:lpstr>
      <vt:lpstr>'85Q 3356 CORRIENTE'!Área_de_impresión</vt:lpstr>
      <vt:lpstr>'CAIMITO, MENDEZ Y LAS HUERTAS'!Área_de_impresión</vt:lpstr>
      <vt:lpstr>'CONC. DE CALLE LA LOMA'!Área_de_impresión</vt:lpstr>
      <vt:lpstr>'CONST. DE ADOQ. EN INTERCECCION'!Área_de_impresión</vt:lpstr>
      <vt:lpstr>'CONST. DE CONTENEDORES'!Área_de_impresión</vt:lpstr>
      <vt:lpstr>'CONST. DE MURO DE MP'!Área_de_impresión</vt:lpstr>
      <vt:lpstr>'Const. Viviendas'!Área_de_impresión</vt:lpstr>
      <vt:lpstr>'CONST.CALLE COL NUEVA PUEBLO V'!Área_de_impresión</vt:lpstr>
      <vt:lpstr>'CONST.CALLE SECTOR LOS ARG.'!Área_de_impresión</vt:lpstr>
      <vt:lpstr>'CUENTAS PENDIENTES'!Área_de_impresión</vt:lpstr>
      <vt:lpstr>'Cultura y Deporte'!Área_de_impresión</vt:lpstr>
      <vt:lpstr>'DECORACIONES NAVIDEÑAS 2021'!Área_de_impresión</vt:lpstr>
      <vt:lpstr>'DETALLE DE CHAPEO'!Área_de_impresión</vt:lpstr>
      <vt:lpstr>DISPONIBILIDAD!Área_de_impresión</vt:lpstr>
      <vt:lpstr>'DISTRIBUCION FODES MAYO.2020'!Área_de_impresión</vt:lpstr>
      <vt:lpstr>'EMERG. COVID-19'!Área_de_impresión</vt:lpstr>
      <vt:lpstr>EMPRESTITO!Área_de_impresión</vt:lpstr>
      <vt:lpstr>'EMPRESTITO (2)'!Área_de_impresión</vt:lpstr>
      <vt:lpstr>'FODES 2%'!Área_de_impresión</vt:lpstr>
      <vt:lpstr>'Fodes 25%'!Área_de_impresión</vt:lpstr>
      <vt:lpstr>'FODES 25% HIPOTECARIO'!Área_de_impresión</vt:lpstr>
      <vt:lpstr>'Fodes 75%'!Área_de_impresión</vt:lpstr>
      <vt:lpstr>'FODES 75% HIPOTECARIO'!Área_de_impresión</vt:lpstr>
      <vt:lpstr>'FODES FUNCIONAMIENTO (25%)'!Área_de_impresión</vt:lpstr>
      <vt:lpstr>'FODES INVERSION (75%)'!Área_de_impresión</vt:lpstr>
      <vt:lpstr>'FODES INVERSION 2%'!Área_de_impresión</vt:lpstr>
      <vt:lpstr>'FODES TRANSFERENCIAS.'!Área_de_impresión</vt:lpstr>
      <vt:lpstr>'FOM. ACT. AGROPECUARIA 2021'!Área_de_impresión</vt:lpstr>
      <vt:lpstr>'FONDOS 5% FIESTA PATRONALES'!Área_de_impresión</vt:lpstr>
      <vt:lpstr>'FONDOS AJENOS-RENTA'!Área_de_impresión</vt:lpstr>
      <vt:lpstr>'FONDOS EMERGENCIA'!Área_de_impresión</vt:lpstr>
      <vt:lpstr>'FONDOS PARA EJECUTAR PROYECTOS'!Área_de_impresión</vt:lpstr>
      <vt:lpstr>'Fondos Propios'!Área_de_impresión</vt:lpstr>
      <vt:lpstr>'FONDOS PROPIOS BFA'!Área_de_impresión</vt:lpstr>
      <vt:lpstr>'FONDOS RETRO. MPAL'!Área_de_impresión</vt:lpstr>
      <vt:lpstr>'HOJA DE SAL, GUAQ. Y CHARAMO A.'!Área_de_impresión</vt:lpstr>
      <vt:lpstr>Hoja1!Área_de_impresión</vt:lpstr>
      <vt:lpstr>'Hoja1 (2)'!Área_de_impresión</vt:lpstr>
      <vt:lpstr>'La Ceiba B° San Rafael'!Área_de_impresión</vt:lpstr>
      <vt:lpstr>'MEJ. Y CONST. DE VIVIENDAS'!Área_de_impresión</vt:lpstr>
      <vt:lpstr>'Mejoras S.deAgua'!Área_de_impresión</vt:lpstr>
      <vt:lpstr>'MEZCLA ASFALTICA'!Área_de_impresión</vt:lpstr>
      <vt:lpstr>'PAGO ISSS'!Área_de_impresión</vt:lpstr>
      <vt:lpstr>'PROG. DE BECAS 2021'!Área_de_impresión</vt:lpstr>
      <vt:lpstr>'READECUACION DE OFICINAS'!Área_de_impresión</vt:lpstr>
      <vt:lpstr>'RECONST. "AMANDA"'!Área_de_impresión</vt:lpstr>
      <vt:lpstr>'REPARAC. DE URGENCIA 2021'!Área_de_impresión</vt:lpstr>
      <vt:lpstr>'RESUMEN INGRESOS - EGRESOS'!Área_de_impresión</vt:lpstr>
      <vt:lpstr>'RETENCION IVA 1%'!Área_de_impresión</vt:lpstr>
      <vt:lpstr>'Retenciones Renta'!Área_de_impresión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User1</dc:creator>
  <cp:lastModifiedBy>Usuario</cp:lastModifiedBy>
  <cp:lastPrinted>2022-11-03T16:15:07Z</cp:lastPrinted>
  <dcterms:created xsi:type="dcterms:W3CDTF">2009-12-23T15:00:09Z</dcterms:created>
  <dcterms:modified xsi:type="dcterms:W3CDTF">2022-12-21T20:08:45Z</dcterms:modified>
</cp:coreProperties>
</file>